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c6e5fe5563ab6cfd/Desktop/Dashboard Projects/Dashboard/template55/"/>
    </mc:Choice>
  </mc:AlternateContent>
  <xr:revisionPtr revIDLastSave="1" documentId="13_ncr:1_{6E586F7B-94D0-4992-BC1E-4ADD2D30D641}" xr6:coauthVersionLast="47" xr6:coauthVersionMax="47" xr10:uidLastSave="{92BE4458-BEDC-4CD7-A85C-5A866E644E2E}"/>
  <bookViews>
    <workbookView xWindow="-120" yWindow="-120" windowWidth="20730" windowHeight="11310" xr2:uid="{38857EA7-DBBF-4762-A3C1-F973AA7FA9CB}"/>
  </bookViews>
  <sheets>
    <sheet name="DASHBOARD" sheetId="1" r:id="rId1"/>
    <sheet name="Routes" sheetId="4" r:id="rId2"/>
    <sheet name="Processing" sheetId="2" r:id="rId3"/>
    <sheet name="Data" sheetId="5" r:id="rId4"/>
    <sheet name="Control" sheetId="8" r:id="rId5"/>
    <sheet name="Input Value" sheetId="6" r:id="rId6"/>
    <sheet name="Resources" sheetId="7" r:id="rId7"/>
  </sheets>
  <definedNames>
    <definedName name="_xlnm.Database">Data!$A$1:$V$61</definedName>
    <definedName name="Slicer_Drivers">#N/A</definedName>
    <definedName name="Slicer_Month">#N/A</definedName>
    <definedName name="Slicer_Routes">#N/A</definedName>
  </definedNames>
  <calcPr calcId="191029"/>
  <pivotCaches>
    <pivotCache cacheId="6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5" i="2" l="1"/>
  <c r="E59" i="2"/>
  <c r="F58" i="2"/>
  <c r="F59" i="2"/>
  <c r="F60" i="2"/>
  <c r="F61" i="2"/>
  <c r="F62" i="2"/>
  <c r="F63" i="2"/>
  <c r="F64" i="2"/>
  <c r="F65" i="2"/>
  <c r="F66" i="2"/>
  <c r="F67" i="2"/>
  <c r="F68" i="2"/>
  <c r="F57" i="2"/>
  <c r="F44" i="2"/>
  <c r="F45" i="2"/>
  <c r="F46" i="2"/>
  <c r="F47" i="2"/>
  <c r="F48" i="2"/>
  <c r="F49" i="2"/>
  <c r="F50" i="2"/>
  <c r="F51" i="2"/>
  <c r="F52" i="2"/>
  <c r="F53" i="2"/>
  <c r="F54" i="2"/>
  <c r="F43" i="2"/>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F2" i="5"/>
  <c r="D29" i="2" l="1"/>
  <c r="C29" i="2"/>
  <c r="F21" i="8" l="1"/>
  <c r="G21" i="8"/>
  <c r="F22" i="8"/>
  <c r="G22" i="8"/>
  <c r="F23" i="8"/>
  <c r="G23" i="8"/>
  <c r="E22" i="8"/>
  <c r="E23" i="8"/>
  <c r="E21" i="8"/>
  <c r="M62" i="8" a="1"/>
  <c r="N62" i="8" a="1"/>
  <c r="O62" i="8" a="1"/>
  <c r="P62" i="8" a="1"/>
  <c r="I25" i="4" s="1"/>
  <c r="Q62" i="8" a="1"/>
  <c r="J25" i="4" s="1"/>
  <c r="R62" i="8" a="1"/>
  <c r="K25" i="4" s="1"/>
  <c r="S62" i="8" a="1"/>
  <c r="T62" i="8" a="1"/>
  <c r="M25" i="4" s="1"/>
  <c r="U62" i="8" a="1"/>
  <c r="V62" i="8" a="1"/>
  <c r="M63" i="8" a="1"/>
  <c r="F26" i="4" s="1"/>
  <c r="N63" i="8" a="1"/>
  <c r="G26" i="4" s="1"/>
  <c r="O63" i="8" a="1"/>
  <c r="H26" i="4" s="1"/>
  <c r="P63" i="8" a="1"/>
  <c r="I26" i="4" s="1"/>
  <c r="Q63" i="8" a="1"/>
  <c r="R63" i="8" a="1"/>
  <c r="K26" i="4" s="1"/>
  <c r="S63" i="8" a="1"/>
  <c r="T63" i="8" a="1"/>
  <c r="U63" i="8" a="1"/>
  <c r="V63" i="8" a="1"/>
  <c r="O26" i="4" s="1"/>
  <c r="M64" i="8" a="1"/>
  <c r="N64" i="8" a="1"/>
  <c r="G27" i="4" s="1"/>
  <c r="O64" i="8" a="1"/>
  <c r="P64" i="8" a="1"/>
  <c r="I27" i="4" s="1"/>
  <c r="Q64" i="8" a="1"/>
  <c r="R64" i="8" a="1"/>
  <c r="S64" i="8" a="1"/>
  <c r="T64" i="8" a="1"/>
  <c r="U64" i="8" a="1"/>
  <c r="N27" i="4" s="1"/>
  <c r="V64" i="8" a="1"/>
  <c r="O27" i="4" s="1"/>
  <c r="M65" i="8" a="1"/>
  <c r="N65" i="8" a="1"/>
  <c r="O65" i="8" a="1"/>
  <c r="H28" i="4" s="1"/>
  <c r="P65" i="8" a="1"/>
  <c r="Q65" i="8" a="1"/>
  <c r="R65" i="8" a="1"/>
  <c r="S65" i="8" a="1"/>
  <c r="L28" i="4" s="1"/>
  <c r="T65" i="8" a="1"/>
  <c r="M28" i="4" s="1"/>
  <c r="U65" i="8" a="1"/>
  <c r="V65" i="8" a="1"/>
  <c r="O28" i="4" s="1"/>
  <c r="M66" i="8" a="1"/>
  <c r="N66" i="8" a="1"/>
  <c r="G29" i="4" s="1"/>
  <c r="O66" i="8" a="1"/>
  <c r="P66" i="8" a="1"/>
  <c r="Q66" i="8" a="1"/>
  <c r="R66" i="8" a="1"/>
  <c r="K29" i="4" s="1"/>
  <c r="S66" i="8" a="1"/>
  <c r="T66" i="8" a="1"/>
  <c r="U66" i="8" a="1"/>
  <c r="V66" i="8" a="1"/>
  <c r="O29" i="4" s="1"/>
  <c r="M67" i="8" a="1"/>
  <c r="N67" i="8" a="1"/>
  <c r="O67" i="8" a="1"/>
  <c r="P67" i="8" a="1"/>
  <c r="I30" i="4" s="1"/>
  <c r="Q67" i="8" a="1"/>
  <c r="R67" i="8" a="1"/>
  <c r="K30" i="4" s="1"/>
  <c r="S67" i="8" a="1"/>
  <c r="T67" i="8" a="1"/>
  <c r="M30" i="4" s="1"/>
  <c r="U67" i="8" a="1"/>
  <c r="N30" i="4" s="1"/>
  <c r="V67" i="8" a="1"/>
  <c r="M68" i="8" a="1"/>
  <c r="F31" i="4" s="1"/>
  <c r="N68" i="8" a="1"/>
  <c r="O68" i="8" a="1"/>
  <c r="P68" i="8" a="1"/>
  <c r="Q68" i="8" a="1"/>
  <c r="R68" i="8" a="1"/>
  <c r="S68" i="8" a="1"/>
  <c r="L31" i="4" s="1"/>
  <c r="T68" i="8" a="1"/>
  <c r="M31" i="4" s="1"/>
  <c r="U68" i="8" a="1"/>
  <c r="V68" i="8" a="1"/>
  <c r="M69" i="8" a="1"/>
  <c r="N69" i="8" a="1"/>
  <c r="O69" i="8" a="1"/>
  <c r="P69" i="8" a="1"/>
  <c r="Q69" i="8" a="1"/>
  <c r="J32" i="4" s="1"/>
  <c r="R69" i="8" a="1"/>
  <c r="K32" i="4" s="1"/>
  <c r="S69" i="8" a="1"/>
  <c r="L32" i="4" s="1"/>
  <c r="T69" i="8" a="1"/>
  <c r="U69" i="8" a="1"/>
  <c r="V69" i="8" a="1"/>
  <c r="M70" i="8" a="1"/>
  <c r="N70" i="8" a="1"/>
  <c r="O70" i="8" a="1"/>
  <c r="P70" i="8" a="1"/>
  <c r="I33" i="4" s="1"/>
  <c r="Q70" i="8" a="1"/>
  <c r="J33" i="4" s="1"/>
  <c r="R70" i="8" a="1"/>
  <c r="K33" i="4" s="1"/>
  <c r="S70" i="8" a="1"/>
  <c r="T70" i="8" a="1"/>
  <c r="U70" i="8" a="1"/>
  <c r="V70" i="8" a="1"/>
  <c r="M71" i="8" a="1"/>
  <c r="F34" i="4" s="1"/>
  <c r="N71" i="8" a="1"/>
  <c r="G34" i="4" s="1"/>
  <c r="O71" i="8" a="1"/>
  <c r="H34" i="4" s="1"/>
  <c r="P71" i="8" a="1"/>
  <c r="I34" i="4" s="1"/>
  <c r="Q71" i="8" a="1"/>
  <c r="R71" i="8" a="1"/>
  <c r="S71" i="8" a="1"/>
  <c r="T71" i="8" a="1"/>
  <c r="U71" i="8" a="1"/>
  <c r="V71" i="8" a="1"/>
  <c r="O34" i="4" s="1"/>
  <c r="M72" i="8" a="1"/>
  <c r="N72" i="8" a="1"/>
  <c r="G35" i="4" s="1"/>
  <c r="O72" i="8" a="1"/>
  <c r="P72" i="8" a="1"/>
  <c r="I35" i="4" s="1"/>
  <c r="Q72" i="8" a="1"/>
  <c r="R72" i="8" a="1"/>
  <c r="S72" i="8" a="1"/>
  <c r="T72" i="8" a="1"/>
  <c r="U72" i="8" a="1"/>
  <c r="N35" i="4" s="1"/>
  <c r="V72" i="8" a="1"/>
  <c r="O35" i="4" s="1"/>
  <c r="O61" i="8" a="1"/>
  <c r="P61" i="8" a="1"/>
  <c r="Q61" i="8" a="1"/>
  <c r="J24" i="4" s="1"/>
  <c r="R61" i="8" a="1"/>
  <c r="S61" i="8" a="1"/>
  <c r="L24" i="4" s="1"/>
  <c r="T61" i="8" a="1"/>
  <c r="U61" i="8" a="1"/>
  <c r="V61" i="8" a="1"/>
  <c r="N61" i="8" a="1"/>
  <c r="M61" i="8" a="1"/>
  <c r="E25" i="4"/>
  <c r="E26" i="4"/>
  <c r="E27" i="4"/>
  <c r="E28" i="4"/>
  <c r="E29" i="4"/>
  <c r="E30" i="4"/>
  <c r="E31" i="4"/>
  <c r="E32" i="4"/>
  <c r="E33" i="4"/>
  <c r="E34" i="4"/>
  <c r="E35" i="4"/>
  <c r="E24" i="4"/>
  <c r="K23" i="2"/>
  <c r="K25" i="2"/>
  <c r="O25" i="2" s="1"/>
  <c r="K24" i="2"/>
  <c r="O24" i="2" s="1"/>
  <c r="U23" i="2"/>
  <c r="U24" i="2"/>
  <c r="U25" i="2"/>
  <c r="O30" i="4" l="1"/>
  <c r="I29" i="4"/>
  <c r="G30" i="4"/>
  <c r="N24" i="4"/>
  <c r="O31" i="4"/>
  <c r="H35" i="4"/>
  <c r="F32" i="4"/>
  <c r="N28" i="4"/>
  <c r="K27" i="4"/>
  <c r="L25" i="4"/>
  <c r="F35" i="4"/>
  <c r="J34" i="4"/>
  <c r="N31" i="4"/>
  <c r="H31" i="4"/>
  <c r="F28" i="4"/>
  <c r="G31" i="4"/>
  <c r="H29" i="4"/>
  <c r="L26" i="4"/>
  <c r="K35" i="4"/>
  <c r="L33" i="4"/>
  <c r="J30" i="4"/>
  <c r="H27" i="4"/>
  <c r="J35" i="4"/>
  <c r="J28" i="4"/>
  <c r="J27" i="4"/>
  <c r="N32" i="4"/>
  <c r="H30" i="4"/>
  <c r="L29" i="4"/>
  <c r="I28" i="4"/>
  <c r="F27" i="4"/>
  <c r="J26" i="4"/>
  <c r="L34" i="4"/>
  <c r="M32" i="4"/>
  <c r="M24" i="4"/>
  <c r="G24" i="4"/>
  <c r="F24" i="4"/>
  <c r="K24" i="4"/>
  <c r="G28" i="4"/>
  <c r="M29" i="4"/>
  <c r="I31" i="4"/>
  <c r="O32" i="4"/>
  <c r="H24" i="4"/>
  <c r="F25" i="4"/>
  <c r="N25" i="4"/>
  <c r="F29" i="4"/>
  <c r="N29" i="4"/>
  <c r="L30" i="4"/>
  <c r="J31" i="4"/>
  <c r="H32" i="4"/>
  <c r="F33" i="4"/>
  <c r="N33" i="4"/>
  <c r="K34" i="4"/>
  <c r="I24" i="4"/>
  <c r="G25" i="4"/>
  <c r="O25" i="4"/>
  <c r="M26" i="4"/>
  <c r="R26" i="4" s="1"/>
  <c r="K31" i="4"/>
  <c r="I32" i="4"/>
  <c r="G33" i="4"/>
  <c r="O33" i="4"/>
  <c r="M34" i="4"/>
  <c r="O24" i="4"/>
  <c r="M33" i="4"/>
  <c r="H25" i="4"/>
  <c r="N26" i="4"/>
  <c r="L27" i="4"/>
  <c r="F30" i="4"/>
  <c r="H33" i="4"/>
  <c r="N34" i="4"/>
  <c r="L35" i="4"/>
  <c r="G32" i="4"/>
  <c r="M27" i="4"/>
  <c r="K28" i="4"/>
  <c r="M35" i="4"/>
  <c r="J29" i="4"/>
  <c r="T23" i="2"/>
  <c r="S23" i="2"/>
  <c r="S24" i="2"/>
  <c r="T24" i="2"/>
  <c r="T25" i="2"/>
  <c r="S25" i="2"/>
  <c r="P22" i="2"/>
  <c r="Q22" i="2"/>
  <c r="O23" i="2"/>
  <c r="T26" i="2"/>
  <c r="Q24" i="2"/>
  <c r="Q25" i="2"/>
  <c r="Q23" i="2"/>
  <c r="P24" i="2"/>
  <c r="P25" i="2"/>
  <c r="P23" i="2"/>
  <c r="R35" i="4" l="1"/>
  <c r="R27" i="4"/>
  <c r="R29" i="4"/>
  <c r="R24" i="4"/>
  <c r="R25" i="4"/>
  <c r="R30" i="4"/>
  <c r="P30" i="4"/>
  <c r="P35" i="4"/>
  <c r="R31" i="4"/>
  <c r="P31" i="4"/>
  <c r="P34" i="4"/>
  <c r="R34" i="4"/>
  <c r="P29" i="4"/>
  <c r="R28" i="4"/>
  <c r="P33" i="4"/>
  <c r="P25" i="4"/>
  <c r="P26" i="4"/>
  <c r="P24" i="4"/>
  <c r="P28" i="4"/>
  <c r="R32" i="4"/>
  <c r="P27" i="4"/>
  <c r="R33" i="4"/>
  <c r="P32" i="4"/>
  <c r="H22" i="2"/>
  <c r="H23" i="2"/>
  <c r="H24" i="2"/>
  <c r="H25" i="2"/>
  <c r="H26" i="2"/>
  <c r="H27" i="2"/>
  <c r="G18" i="2"/>
  <c r="G19" i="2"/>
  <c r="G20" i="2"/>
  <c r="G21" i="2"/>
  <c r="G17" i="2"/>
  <c r="N23" i="2"/>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M2" i="5"/>
  <c r="L2" i="5"/>
  <c r="L24" i="2"/>
  <c r="L25" i="2"/>
  <c r="L23" i="2"/>
  <c r="C69" i="2"/>
  <c r="C55" i="2"/>
  <c r="N25" i="2" l="1"/>
  <c r="N24" i="2"/>
  <c r="N26" i="2" l="1"/>
  <c r="I1" i="2" s="1"/>
  <c r="L26" i="2" l="1" a="1"/>
  <c r="G1" i="2"/>
  <c r="H1" i="2"/>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2" i="5"/>
  <c r="C39" i="2"/>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2" i="5"/>
  <c r="A1" i="2"/>
  <c r="E18" i="8"/>
  <c r="E57" i="2" s="1"/>
  <c r="F5" i="2"/>
  <c r="C28" i="8"/>
  <c r="F32" i="2" s="1"/>
  <c r="D28" i="8"/>
  <c r="F33" i="2" s="1"/>
  <c r="B28" i="8"/>
  <c r="F31" i="2" s="1"/>
  <c r="I3" i="8"/>
  <c r="C44" i="2" s="1"/>
  <c r="I4" i="8"/>
  <c r="C45" i="2" s="1"/>
  <c r="I5" i="8"/>
  <c r="C46" i="2" s="1"/>
  <c r="I6" i="8"/>
  <c r="C47" i="2" s="1"/>
  <c r="I7" i="8"/>
  <c r="C48" i="2" s="1"/>
  <c r="I8" i="8"/>
  <c r="C49" i="2" s="1"/>
  <c r="I9" i="8"/>
  <c r="C50" i="2" s="1"/>
  <c r="I10" i="8"/>
  <c r="C51" i="2" s="1"/>
  <c r="I11" i="8"/>
  <c r="C52" i="2" s="1"/>
  <c r="I12" i="8"/>
  <c r="C53" i="2" s="1"/>
  <c r="I13" i="8"/>
  <c r="C54" i="2" s="1"/>
  <c r="I2" i="8"/>
  <c r="C43" i="2" s="1"/>
  <c r="H3" i="8"/>
  <c r="C58" i="2" s="1"/>
  <c r="H4" i="8"/>
  <c r="C59" i="2" s="1"/>
  <c r="H5" i="8"/>
  <c r="C60" i="2" s="1"/>
  <c r="H6" i="8"/>
  <c r="C61" i="2" s="1"/>
  <c r="H7" i="8"/>
  <c r="C62" i="2" s="1"/>
  <c r="H8" i="8"/>
  <c r="C63" i="2" s="1"/>
  <c r="H9" i="8"/>
  <c r="C64" i="2" s="1"/>
  <c r="H10" i="8"/>
  <c r="C65" i="2" s="1"/>
  <c r="H11" i="8"/>
  <c r="C66" i="2" s="1"/>
  <c r="H12" i="8"/>
  <c r="C67" i="2" s="1"/>
  <c r="H13" i="8"/>
  <c r="C68" i="2" s="1"/>
  <c r="H2" i="8"/>
  <c r="C57" i="2" s="1"/>
  <c r="H14" i="8"/>
  <c r="I14" i="8"/>
  <c r="G14" i="8"/>
  <c r="G3" i="8"/>
  <c r="C18" i="2" s="1"/>
  <c r="D18" i="2" s="1"/>
  <c r="G4" i="8"/>
  <c r="C19" i="2" s="1"/>
  <c r="D19" i="2" s="1"/>
  <c r="G5" i="8"/>
  <c r="C20" i="2" s="1"/>
  <c r="D20" i="2" s="1"/>
  <c r="G6" i="8"/>
  <c r="C21" i="2" s="1"/>
  <c r="D21" i="2" s="1"/>
  <c r="G7" i="8"/>
  <c r="C22" i="2" s="1"/>
  <c r="D22" i="2" s="1"/>
  <c r="G8" i="8"/>
  <c r="C23" i="2" s="1"/>
  <c r="D23" i="2" s="1"/>
  <c r="G9" i="8"/>
  <c r="C24" i="2" s="1"/>
  <c r="D24" i="2" s="1"/>
  <c r="G10" i="8"/>
  <c r="C25" i="2" s="1"/>
  <c r="D25" i="2" s="1"/>
  <c r="G11" i="8"/>
  <c r="C26" i="2" s="1"/>
  <c r="D26" i="2" s="1"/>
  <c r="G12" i="8"/>
  <c r="C27" i="2" s="1"/>
  <c r="D27" i="2" s="1"/>
  <c r="G13" i="8"/>
  <c r="C28" i="2" s="1"/>
  <c r="D28" i="2" s="1"/>
  <c r="G2" i="8"/>
  <c r="C17" i="2" s="1"/>
  <c r="D17" i="2" s="1"/>
  <c r="F14" i="8"/>
  <c r="F3" i="8"/>
  <c r="C4" i="2" s="1"/>
  <c r="D4" i="2" s="1"/>
  <c r="F4" i="8"/>
  <c r="C5" i="2" s="1"/>
  <c r="D5" i="2" s="1"/>
  <c r="F5" i="8"/>
  <c r="C6" i="2" s="1"/>
  <c r="D6" i="2" s="1"/>
  <c r="F6" i="8"/>
  <c r="C7" i="2" s="1"/>
  <c r="D7" i="2" s="1"/>
  <c r="F7" i="8"/>
  <c r="C8" i="2" s="1"/>
  <c r="D8" i="2" s="1"/>
  <c r="F8" i="8"/>
  <c r="C9" i="2" s="1"/>
  <c r="D9" i="2" s="1"/>
  <c r="F9" i="8"/>
  <c r="C10" i="2" s="1"/>
  <c r="D10" i="2" s="1"/>
  <c r="F10" i="8"/>
  <c r="C11" i="2" s="1"/>
  <c r="D11" i="2" s="1"/>
  <c r="F11" i="8"/>
  <c r="C12" i="2" s="1"/>
  <c r="D12" i="2" s="1"/>
  <c r="F12" i="8"/>
  <c r="C13" i="2" s="1"/>
  <c r="D13" i="2" s="1"/>
  <c r="F13" i="8"/>
  <c r="C14" i="2" s="1"/>
  <c r="D14" i="2" s="1"/>
  <c r="F2" i="8"/>
  <c r="C3" i="2" s="1"/>
  <c r="D3" i="2" s="1"/>
  <c r="F3" i="5"/>
  <c r="F4" i="5"/>
  <c r="F5" i="5"/>
  <c r="F6" i="5"/>
  <c r="F7" i="5"/>
  <c r="F8" i="5"/>
  <c r="F9" i="5"/>
  <c r="U9" i="5" s="1"/>
  <c r="F10" i="5"/>
  <c r="F11" i="5"/>
  <c r="F12" i="5"/>
  <c r="U12" i="5" s="1"/>
  <c r="F13" i="5"/>
  <c r="F14" i="5"/>
  <c r="F15" i="5"/>
  <c r="F16" i="5"/>
  <c r="F17" i="5"/>
  <c r="U17" i="5" s="1"/>
  <c r="F18" i="5"/>
  <c r="F19" i="5"/>
  <c r="F20" i="5"/>
  <c r="F21" i="5"/>
  <c r="U21" i="5" s="1"/>
  <c r="F22" i="5"/>
  <c r="F23" i="5"/>
  <c r="F24" i="5"/>
  <c r="F25" i="5"/>
  <c r="U25" i="5" s="1"/>
  <c r="F26" i="5"/>
  <c r="F27" i="5"/>
  <c r="F28" i="5"/>
  <c r="F29" i="5"/>
  <c r="F30" i="5"/>
  <c r="F31" i="5"/>
  <c r="F32" i="5"/>
  <c r="F33" i="5"/>
  <c r="F34" i="5"/>
  <c r="U34" i="5" s="1"/>
  <c r="F35" i="5"/>
  <c r="F36" i="5"/>
  <c r="F37" i="5"/>
  <c r="F38" i="5"/>
  <c r="U38" i="5" s="1"/>
  <c r="F39" i="5"/>
  <c r="U39" i="5" s="1"/>
  <c r="F40" i="5"/>
  <c r="F41" i="5"/>
  <c r="F42" i="5"/>
  <c r="F43" i="5"/>
  <c r="F44" i="5"/>
  <c r="F45" i="5"/>
  <c r="F46" i="5"/>
  <c r="F47" i="5"/>
  <c r="F48" i="5"/>
  <c r="U48" i="5" s="1"/>
  <c r="F49" i="5"/>
  <c r="F50" i="5"/>
  <c r="F51" i="5"/>
  <c r="F52" i="5"/>
  <c r="U52" i="5" s="1"/>
  <c r="F53" i="5"/>
  <c r="U53" i="5" s="1"/>
  <c r="F54" i="5"/>
  <c r="F55" i="5"/>
  <c r="F56" i="5"/>
  <c r="F57" i="5"/>
  <c r="U57" i="5" s="1"/>
  <c r="F58" i="5"/>
  <c r="F59" i="5"/>
  <c r="F60" i="5"/>
  <c r="F61" i="5"/>
  <c r="V38" i="5"/>
  <c r="V39" i="5"/>
  <c r="V48"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2" i="5"/>
  <c r="B31" i="2"/>
  <c r="B32" i="2"/>
  <c r="A40" i="2" l="1"/>
  <c r="B40" i="2" s="1"/>
  <c r="A39" i="2"/>
  <c r="V34" i="5"/>
  <c r="V25" i="5"/>
  <c r="V17" i="5"/>
  <c r="V9" i="5"/>
  <c r="V12" i="5"/>
  <c r="V52" i="5"/>
  <c r="V61" i="5"/>
  <c r="U61" i="5"/>
  <c r="V13" i="5"/>
  <c r="U13" i="5"/>
  <c r="V60" i="5"/>
  <c r="U60" i="5"/>
  <c r="V44" i="5"/>
  <c r="U44" i="5"/>
  <c r="V36" i="5"/>
  <c r="U36" i="5"/>
  <c r="V28" i="5"/>
  <c r="U28" i="5"/>
  <c r="V20" i="5"/>
  <c r="U20" i="5"/>
  <c r="V4" i="5"/>
  <c r="U4" i="5"/>
  <c r="V59" i="5"/>
  <c r="U59" i="5"/>
  <c r="V51" i="5"/>
  <c r="U51" i="5"/>
  <c r="V43" i="5"/>
  <c r="U43" i="5"/>
  <c r="V35" i="5"/>
  <c r="U35" i="5"/>
  <c r="V27" i="5"/>
  <c r="U27" i="5"/>
  <c r="V19" i="5"/>
  <c r="U19" i="5"/>
  <c r="V11" i="5"/>
  <c r="U11" i="5"/>
  <c r="V3" i="5"/>
  <c r="U3" i="5"/>
  <c r="V29" i="5"/>
  <c r="U29" i="5"/>
  <c r="V57" i="5"/>
  <c r="V21" i="5"/>
  <c r="V58" i="5"/>
  <c r="U58" i="5"/>
  <c r="V50" i="5"/>
  <c r="U50" i="5"/>
  <c r="V42" i="5"/>
  <c r="U42" i="5"/>
  <c r="V26" i="5"/>
  <c r="U26" i="5"/>
  <c r="V18" i="5"/>
  <c r="U18" i="5"/>
  <c r="V10" i="5"/>
  <c r="U10" i="5"/>
  <c r="V53" i="5"/>
  <c r="V49" i="5"/>
  <c r="U49" i="5"/>
  <c r="V41" i="5"/>
  <c r="U41" i="5"/>
  <c r="V33" i="5"/>
  <c r="U33" i="5"/>
  <c r="V56" i="5"/>
  <c r="U56" i="5"/>
  <c r="V40" i="5"/>
  <c r="U40" i="5"/>
  <c r="V32" i="5"/>
  <c r="U32" i="5"/>
  <c r="V24" i="5"/>
  <c r="U24" i="5"/>
  <c r="V16" i="5"/>
  <c r="U16" i="5"/>
  <c r="V8" i="5"/>
  <c r="U8" i="5"/>
  <c r="V5" i="5"/>
  <c r="U5" i="5"/>
  <c r="V55" i="5"/>
  <c r="U55" i="5"/>
  <c r="V47" i="5"/>
  <c r="U47" i="5"/>
  <c r="V31" i="5"/>
  <c r="U31" i="5"/>
  <c r="V23" i="5"/>
  <c r="U23" i="5"/>
  <c r="V15" i="5"/>
  <c r="U15" i="5"/>
  <c r="V7" i="5"/>
  <c r="U7" i="5"/>
  <c r="V45" i="5"/>
  <c r="U45" i="5"/>
  <c r="V2" i="5"/>
  <c r="U2" i="5"/>
  <c r="V54" i="5"/>
  <c r="U54" i="5"/>
  <c r="V46" i="5"/>
  <c r="U46" i="5"/>
  <c r="V30" i="5"/>
  <c r="U30" i="5"/>
  <c r="V22" i="5"/>
  <c r="U22" i="5"/>
  <c r="V14" i="5"/>
  <c r="U14" i="5"/>
  <c r="V6" i="5"/>
  <c r="U6" i="5"/>
  <c r="V37" i="5"/>
  <c r="U37" i="5"/>
  <c r="J33" i="2"/>
  <c r="I33" i="2"/>
  <c r="J31" i="2"/>
  <c r="J32" i="2"/>
  <c r="I31" i="2"/>
  <c r="I32" i="2"/>
  <c r="C32" i="2"/>
  <c r="E24" i="8"/>
  <c r="M33" i="2" s="1"/>
  <c r="F24" i="8"/>
  <c r="M32" i="2" s="1"/>
  <c r="G24" i="8"/>
  <c r="M31" i="2" s="1"/>
  <c r="F4" i="2"/>
  <c r="L2" i="2"/>
  <c r="K2" i="2"/>
  <c r="J2" i="2"/>
  <c r="I2" i="2"/>
  <c r="H2" i="2"/>
  <c r="G2" i="2"/>
  <c r="O14" i="2"/>
  <c r="P14" i="2"/>
  <c r="Q14" i="2"/>
  <c r="R14" i="2"/>
  <c r="S14" i="2"/>
  <c r="O15" i="2"/>
  <c r="P15" i="2"/>
  <c r="Q15" i="2"/>
  <c r="R15" i="2"/>
  <c r="S15" i="2"/>
  <c r="O16" i="2"/>
  <c r="P16" i="2"/>
  <c r="Q16" i="2"/>
  <c r="R16" i="2"/>
  <c r="S16" i="2"/>
  <c r="O17" i="2"/>
  <c r="P17" i="2"/>
  <c r="Q17" i="2"/>
  <c r="R17" i="2"/>
  <c r="S17" i="2"/>
  <c r="O18" i="2"/>
  <c r="P18" i="2"/>
  <c r="Q18" i="2"/>
  <c r="R18" i="2"/>
  <c r="S18" i="2"/>
  <c r="O19" i="2"/>
  <c r="P19" i="2"/>
  <c r="Q19" i="2"/>
  <c r="R19" i="2"/>
  <c r="S19" i="2"/>
  <c r="O20" i="2"/>
  <c r="P20" i="2"/>
  <c r="Q20" i="2"/>
  <c r="R20" i="2"/>
  <c r="S20" i="2"/>
  <c r="O21" i="2"/>
  <c r="P21" i="2"/>
  <c r="Q21" i="2"/>
  <c r="R21" i="2"/>
  <c r="S21" i="2"/>
  <c r="S5" i="2"/>
  <c r="S6" i="2"/>
  <c r="S7" i="2"/>
  <c r="S8" i="2"/>
  <c r="S9" i="2"/>
  <c r="S10" i="2"/>
  <c r="S11" i="2"/>
  <c r="S12" i="2"/>
  <c r="S13" i="2"/>
  <c r="S4" i="2"/>
  <c r="R5" i="2"/>
  <c r="R6" i="2"/>
  <c r="R7" i="2"/>
  <c r="R8" i="2"/>
  <c r="R9" i="2"/>
  <c r="R10" i="2"/>
  <c r="R11" i="2"/>
  <c r="R12" i="2"/>
  <c r="R13" i="2"/>
  <c r="R4" i="2"/>
  <c r="Q5" i="2"/>
  <c r="Q6" i="2"/>
  <c r="Q7" i="2"/>
  <c r="Q8" i="2"/>
  <c r="Q9" i="2"/>
  <c r="Q10" i="2"/>
  <c r="Q11" i="2"/>
  <c r="Q12" i="2"/>
  <c r="Q13" i="2"/>
  <c r="Q4" i="2"/>
  <c r="P5" i="2"/>
  <c r="P6" i="2"/>
  <c r="P7" i="2"/>
  <c r="P8" i="2"/>
  <c r="P9" i="2"/>
  <c r="P10" i="2"/>
  <c r="P11" i="2"/>
  <c r="P12" i="2"/>
  <c r="P13" i="2"/>
  <c r="P4" i="2"/>
  <c r="O5" i="2"/>
  <c r="O6" i="2"/>
  <c r="O7" i="2"/>
  <c r="O8" i="2"/>
  <c r="O9" i="2"/>
  <c r="O10" i="2"/>
  <c r="O11" i="2"/>
  <c r="O12" i="2"/>
  <c r="O13" i="2"/>
  <c r="O4" i="2"/>
  <c r="D64" i="2" l="1"/>
  <c r="D65" i="2"/>
  <c r="D58" i="2"/>
  <c r="D66" i="2"/>
  <c r="D68" i="2"/>
  <c r="D59" i="2"/>
  <c r="D67" i="2"/>
  <c r="D60" i="2"/>
  <c r="D63" i="2"/>
  <c r="D61" i="2"/>
  <c r="D57" i="2"/>
  <c r="D62" i="2"/>
  <c r="D46" i="2"/>
  <c r="D54" i="2"/>
  <c r="D44" i="2"/>
  <c r="D47" i="2"/>
  <c r="D43" i="2"/>
  <c r="D50" i="2"/>
  <c r="D53" i="2"/>
  <c r="D48" i="2"/>
  <c r="D45" i="2"/>
  <c r="D49" i="2"/>
  <c r="D51" i="2"/>
  <c r="D52" i="2"/>
  <c r="C40" i="2"/>
  <c r="N4" i="2"/>
  <c r="N6" i="2"/>
  <c r="G6" i="2" s="1"/>
  <c r="N13" i="2"/>
  <c r="N5" i="2"/>
  <c r="G5" i="2" s="1"/>
  <c r="N11" i="2"/>
  <c r="G11" i="2" s="1"/>
  <c r="N12" i="2"/>
  <c r="N20" i="2"/>
  <c r="H20" i="2" s="1"/>
  <c r="N9" i="2"/>
  <c r="N21" i="2"/>
  <c r="H21" i="2" s="1"/>
  <c r="N14" i="2"/>
  <c r="H14" i="2" s="1"/>
  <c r="N10" i="2"/>
  <c r="G10" i="2" s="1"/>
  <c r="N16" i="2"/>
  <c r="H16" i="2" s="1"/>
  <c r="N19" i="2"/>
  <c r="H19" i="2" s="1"/>
  <c r="N17" i="2"/>
  <c r="H17" i="2" s="1"/>
  <c r="N8" i="2"/>
  <c r="N15" i="2"/>
  <c r="H15" i="2" s="1"/>
  <c r="N7" i="2"/>
  <c r="N18" i="2"/>
  <c r="H18" i="2" s="1"/>
  <c r="D69" i="2" l="1"/>
  <c r="M24" i="2" s="1"/>
  <c r="H5" i="2"/>
  <c r="H11" i="2"/>
  <c r="H6" i="2"/>
  <c r="H13" i="2"/>
  <c r="G13" i="2"/>
  <c r="H9" i="2"/>
  <c r="G9" i="2"/>
  <c r="H8" i="2"/>
  <c r="G8" i="2"/>
  <c r="H10" i="2"/>
  <c r="H12" i="2"/>
  <c r="G12" i="2"/>
  <c r="H7" i="2"/>
  <c r="G7" i="2"/>
  <c r="H4" i="2"/>
  <c r="G4" i="2"/>
  <c r="B39" i="2"/>
  <c r="M25" i="2" l="1"/>
  <c r="M23" i="2"/>
  <c r="M26" i="2" l="1"/>
  <c r="E43" i="2" s="1"/>
  <c r="C37" i="2" s="1"/>
  <c r="A37" i="2" s="1"/>
  <c r="B3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<sst xmlns="http://schemas.openxmlformats.org/spreadsheetml/2006/main" count="544" uniqueCount="137">
  <si>
    <t>JAN</t>
  </si>
  <si>
    <t>FEB</t>
  </si>
  <si>
    <t>MAR</t>
  </si>
  <si>
    <t>APR</t>
  </si>
  <si>
    <t>MAY</t>
  </si>
  <si>
    <t>JUN</t>
  </si>
  <si>
    <t>JUL</t>
  </si>
  <si>
    <t>AUG</t>
  </si>
  <si>
    <t>SEP</t>
  </si>
  <si>
    <t>OCT</t>
  </si>
  <si>
    <t>NOV</t>
  </si>
  <si>
    <t>DEC</t>
  </si>
  <si>
    <t>Total Amount of Cargo</t>
  </si>
  <si>
    <t>Logistics Costs</t>
  </si>
  <si>
    <t>Fuel Budget</t>
  </si>
  <si>
    <t>bonuses</t>
  </si>
  <si>
    <t>salary</t>
  </si>
  <si>
    <t>Variable Costs</t>
  </si>
  <si>
    <t>Fixed Costs</t>
  </si>
  <si>
    <t>Value of Сargo by Month ($ thous.)</t>
  </si>
  <si>
    <t>Mileage by Month  (miles thous.)</t>
  </si>
  <si>
    <t>Far</t>
  </si>
  <si>
    <t>Regular</t>
  </si>
  <si>
    <t>Close</t>
  </si>
  <si>
    <t>Route Types</t>
  </si>
  <si>
    <t>Firewood</t>
  </si>
  <si>
    <t>Pellets</t>
  </si>
  <si>
    <t>Raw materials</t>
  </si>
  <si>
    <t>|</t>
  </si>
  <si>
    <t>○</t>
  </si>
  <si>
    <t>•</t>
  </si>
  <si>
    <t>Route 1</t>
  </si>
  <si>
    <t>Route 2</t>
  </si>
  <si>
    <t>Route 3</t>
  </si>
  <si>
    <t>Route 4</t>
  </si>
  <si>
    <t>Route 5</t>
  </si>
  <si>
    <t>CodeR1</t>
  </si>
  <si>
    <t>CodeR2</t>
  </si>
  <si>
    <t>CodeR3</t>
  </si>
  <si>
    <t>CodeR4</t>
  </si>
  <si>
    <t>CodeR5</t>
  </si>
  <si>
    <t>CheckR1</t>
  </si>
  <si>
    <t>CheckR2</t>
  </si>
  <si>
    <t>CheckR3</t>
  </si>
  <si>
    <t>CheckR4</t>
  </si>
  <si>
    <t>CheckR5</t>
  </si>
  <si>
    <t>Result</t>
  </si>
  <si>
    <t>Cars</t>
  </si>
  <si>
    <t>Colors</t>
  </si>
  <si>
    <t>Color1</t>
  </si>
  <si>
    <t>Color2</t>
  </si>
  <si>
    <t>Color3</t>
  </si>
  <si>
    <t>Color4</t>
  </si>
  <si>
    <t>Color5</t>
  </si>
  <si>
    <t>Color6</t>
  </si>
  <si>
    <t>Select Options</t>
  </si>
  <si>
    <t>Symbols</t>
  </si>
  <si>
    <t>Labels</t>
  </si>
  <si>
    <t>VisibleR</t>
  </si>
  <si>
    <t>VisibleD</t>
  </si>
  <si>
    <t>Select Drivers</t>
  </si>
  <si>
    <t>Driver 1</t>
  </si>
  <si>
    <t>Driver 2</t>
  </si>
  <si>
    <t>Driver 3</t>
  </si>
  <si>
    <t>depreciation</t>
  </si>
  <si>
    <t>Month</t>
  </si>
  <si>
    <t>Value of Сargo</t>
  </si>
  <si>
    <t>Mileage</t>
  </si>
  <si>
    <t>U-Turn</t>
  </si>
  <si>
    <t>One Way</t>
  </si>
  <si>
    <t>Routes</t>
  </si>
  <si>
    <t>Drivers</t>
  </si>
  <si>
    <t>Fuel Сonsumption</t>
  </si>
  <si>
    <t>Depreciation</t>
  </si>
  <si>
    <t>Salary</t>
  </si>
  <si>
    <t>Bonuses</t>
  </si>
  <si>
    <t>Business Trips</t>
  </si>
  <si>
    <t>Mack Anthem</t>
  </si>
  <si>
    <t>Volvo FM</t>
  </si>
  <si>
    <t>Depreciation USD per 100 mil</t>
  </si>
  <si>
    <t>Fuel Сonsumption Gallon per 100 mil</t>
  </si>
  <si>
    <t>Fuel price USD per 1 Gallon</t>
  </si>
  <si>
    <t>Salary USD per 1 year</t>
  </si>
  <si>
    <t>Business trips  USD per 100 mil</t>
  </si>
  <si>
    <t>per Value of Сargo-Plan KPI</t>
  </si>
  <si>
    <t>Row Labels</t>
  </si>
  <si>
    <t>Grand Total</t>
  </si>
  <si>
    <t>Sum of Raw materials</t>
  </si>
  <si>
    <t>Sum of Firewood</t>
  </si>
  <si>
    <t>Sum of Pellets</t>
  </si>
  <si>
    <t>Sum of Value of Сargo</t>
  </si>
  <si>
    <t>Sum of Mileage</t>
  </si>
  <si>
    <t>Sum of Far</t>
  </si>
  <si>
    <t>Sum of Regular</t>
  </si>
  <si>
    <t>Sum of Close</t>
  </si>
  <si>
    <t>Sum of U-Turn</t>
  </si>
  <si>
    <t>Sum of One Way</t>
  </si>
  <si>
    <t>Sum of Fuel Сonsumption</t>
  </si>
  <si>
    <t>Sum of Depreciation</t>
  </si>
  <si>
    <t>Sum of Business Trips</t>
  </si>
  <si>
    <t>Sum of Bonuses</t>
  </si>
  <si>
    <t>Total Weight</t>
  </si>
  <si>
    <t>Sum of Total Weight</t>
  </si>
  <si>
    <t>bus trips</t>
  </si>
  <si>
    <t>№</t>
  </si>
  <si>
    <t>DALLAS</t>
  </si>
  <si>
    <t>DENVER</t>
  </si>
  <si>
    <t>NASHVILLE</t>
  </si>
  <si>
    <t>NEW YORK</t>
  </si>
  <si>
    <t>LOS ANGELES</t>
  </si>
  <si>
    <t>SAN FRANCISCO</t>
  </si>
  <si>
    <t>CHICAGO</t>
  </si>
  <si>
    <t>SEATTLE</t>
  </si>
  <si>
    <t>⬛</t>
  </si>
  <si>
    <t>Plan KPI: Value of Сargo &gt; per 1 Route</t>
  </si>
  <si>
    <t>Column Labels</t>
  </si>
  <si>
    <t>KPI</t>
  </si>
  <si>
    <t>Average of KPI</t>
  </si>
  <si>
    <t xml:space="preserve"> </t>
  </si>
  <si>
    <t>Millage</t>
  </si>
  <si>
    <t>Route1</t>
  </si>
  <si>
    <t>Route2</t>
  </si>
  <si>
    <t>Route3</t>
  </si>
  <si>
    <t>Route4</t>
  </si>
  <si>
    <t>Route5</t>
  </si>
  <si>
    <t>Value of Cargo</t>
  </si>
  <si>
    <t>TOTAL</t>
  </si>
  <si>
    <t>$ Cagro</t>
  </si>
  <si>
    <t>Cargo Types (ton)</t>
  </si>
  <si>
    <t>DAF XF</t>
  </si>
  <si>
    <t>Products Types (ton)</t>
  </si>
  <si>
    <t>Cargo</t>
  </si>
  <si>
    <t>Weight
Package</t>
  </si>
  <si>
    <t>Price
Package</t>
  </si>
  <si>
    <t>Fuel Budget 1 year</t>
  </si>
  <si>
    <t>Sum of Fuel Budget</t>
  </si>
  <si>
    <t>Max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</si>
</sst>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00_-;\-* #,##0.00_-;_-* &quot;-&quot;??_-;_-@_-"/>
    <numFmt numFmtId="165" formatCode="_-* #,##0_-;\-* #,##0_-;_-* &quot;-&quot;??_-;_-@_-"/>
    <numFmt numFmtId="166" formatCode="_-[$$-409]* #,##0_ ;_-[$$-409]* \-#,##0\ ;_-[$$-409]* &quot;-&quot;_ ;_-@_ "/>
    <numFmt numFmtId="167" formatCode="_-[$$-409]* #,##0.00_ ;_-[$$-409]* \-#,##0.00\ ;_-[$$-409]* &quot;-&quot;??_ ;_-@_ "/>
    <numFmt numFmtId="168" formatCode="0&quot;lb&quot;"/>
    <numFmt numFmtId="169" formatCode="0&quot;gal&quot;"/>
    <numFmt numFmtId="170" formatCode="_-[$$-409]* #,##0_ ;_-[$$-409]* \-#,##0\ ;_-[$$-409]* &quot;-&quot;??_ ;_-@_ "/>
    <numFmt numFmtId="171" formatCode="#,#00"/>
  </numFmts>
  <fonts count="17" x14ac:knownFonts="1">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8"/>
      <name val="Calibri"/>
      <family val="2"/>
      <charset val="204"/>
      <scheme val="minor"/>
    </font>
    <font>
      <b/>
      <sz val="12"/>
      <color rgb="FF000000"/>
      <name val="Calibri"/>
      <family val="2"/>
      <charset val="204"/>
      <scheme val="minor"/>
    </font>
    <font>
      <sz val="11"/>
      <name val="Calibri"/>
      <family val="2"/>
      <charset val="204"/>
      <scheme val="minor"/>
    </font>
    <font>
      <b/>
      <sz val="11"/>
      <name val="Calibri"/>
      <family val="2"/>
      <charset val="204"/>
      <scheme val="minor"/>
    </font>
    <font>
      <sz val="10"/>
      <color theme="1"/>
      <name val="Calibri"/>
      <family val="2"/>
      <charset val="204"/>
      <scheme val="minor"/>
    </font>
    <font>
      <i/>
      <sz val="11"/>
      <color theme="1"/>
      <name val="Calibri"/>
      <family val="2"/>
      <charset val="204"/>
      <scheme val="minor"/>
    </font>
    <font>
      <b/>
      <sz val="11"/>
      <color theme="0"/>
      <name val="Calibri"/>
      <family val="2"/>
      <charset val="204"/>
      <scheme val="minor"/>
    </font>
    <font>
      <sz val="9"/>
      <color theme="0"/>
      <name val="Calibri"/>
      <family val="2"/>
      <charset val="204"/>
      <scheme val="minor"/>
    </font>
    <font>
      <b/>
      <sz val="14"/>
      <color theme="1"/>
      <name val="Calibri"/>
      <family val="2"/>
      <charset val="204"/>
      <scheme val="minor"/>
    </font>
    <font>
      <sz val="7"/>
      <color rgb="FF3C4043"/>
      <name val="Roboto"/>
    </font>
    <font>
      <b/>
      <sz val="9"/>
      <color theme="1"/>
      <name val="Calibri"/>
      <family val="2"/>
      <charset val="204"/>
      <scheme val="minor"/>
    </font>
    <font>
      <u/>
      <sz val="11"/>
      <color theme="10"/>
      <name val="Calibri"/>
      <family val="2"/>
      <charset val="204"/>
      <scheme val="minor"/>
    </font>
    <font>
      <u/>
      <sz val="16"/>
      <color theme="10"/>
      <name val="Calibri"/>
      <family val="2"/>
      <charset val="204"/>
      <scheme val="minor"/>
    </font>
    <font>
      <sz val="16"/>
      <color theme="1"/>
      <name val="Calibri"/>
      <family val="2"/>
      <charset val="204"/>
      <scheme val="minor"/>
    </font>
  </fonts>
  <fills count="10">
    <fill>
      <patternFill patternType="none"/>
    </fill>
    <fill>
      <patternFill patternType="gray125"/>
    </fill>
    <fill>
      <patternFill patternType="solid">
        <fgColor rgb="FFDFE7EF"/>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4A6EB6"/>
        <bgColor theme="4"/>
      </patternFill>
    </fill>
    <fill>
      <patternFill patternType="solid">
        <fgColor rgb="FF5A87E0"/>
        <bgColor theme="4" tint="0.79998168889431442"/>
      </patternFill>
    </fill>
    <fill>
      <patternFill patternType="solid">
        <fgColor rgb="FFBFCFD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4506668294322"/>
      </left>
      <right style="thin">
        <color theme="4" tint="0.39994506668294322"/>
      </right>
      <top style="thin">
        <color theme="4" tint="0.39997558519241921"/>
      </top>
      <bottom style="thin">
        <color theme="4" tint="0.39997558519241921"/>
      </bottom>
      <diagonal/>
    </border>
    <border>
      <left style="thin">
        <color theme="4" tint="0.39994506668294322"/>
      </left>
      <right/>
      <top style="thin">
        <color theme="4" tint="0.39997558519241921"/>
      </top>
      <bottom style="thin">
        <color theme="4" tint="0.39997558519241921"/>
      </bottom>
      <diagonal/>
    </border>
    <border>
      <left/>
      <right style="thin">
        <color theme="4" tint="0.39994506668294322"/>
      </right>
      <top style="thin">
        <color theme="4" tint="0.39997558519241921"/>
      </top>
      <bottom style="thin">
        <color theme="4" tint="0.39997558519241921"/>
      </bottom>
      <diagonal/>
    </border>
    <border>
      <left style="thin">
        <color theme="4" tint="0.39988402966399123"/>
      </left>
      <right/>
      <top style="thin">
        <color theme="4" tint="0.39997558519241921"/>
      </top>
      <bottom style="thin">
        <color theme="4" tint="0.39997558519241921"/>
      </bottom>
      <diagonal/>
    </border>
    <border>
      <left/>
      <right style="thin">
        <color theme="4" tint="0.39988402966399123"/>
      </right>
      <top style="thin">
        <color theme="4" tint="0.39997558519241921"/>
      </top>
      <bottom style="thin">
        <color theme="4" tint="0.39997558519241921"/>
      </bottom>
      <diagonal/>
    </border>
    <border>
      <left style="thin">
        <color theme="4" tint="0.39997558519241921"/>
      </left>
      <right style="thin">
        <color theme="4" tint="0.39994506668294322"/>
      </right>
      <top style="thin">
        <color theme="4" tint="0.39997558519241921"/>
      </top>
      <bottom/>
      <diagonal/>
    </border>
    <border>
      <left style="thin">
        <color theme="4" tint="0.39997558519241921"/>
      </left>
      <right style="thin">
        <color theme="4" tint="0.39994506668294322"/>
      </right>
      <top/>
      <bottom style="thin">
        <color theme="4" tint="0.39997558519241921"/>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14" fillId="0" borderId="0" applyNumberFormat="0" applyFill="0" applyBorder="0" applyAlignment="0" applyProtection="0"/>
  </cellStyleXfs>
  <cellXfs count="77">
    <xf numFmtId="0" fontId="0" fillId="0" borderId="0" xfId="0"/>
    <xf numFmtId="0" fontId="2" fillId="0" borderId="0" xfId="0" applyFont="1"/>
    <xf numFmtId="165" fontId="0" fillId="0" borderId="0" xfId="1" applyNumberFormat="1" applyFont="1"/>
    <xf numFmtId="0" fontId="4" fillId="0" borderId="0" xfId="0" applyFont="1" applyAlignment="1">
      <alignment horizontal="center" vertical="center"/>
    </xf>
    <xf numFmtId="166" fontId="0" fillId="0" borderId="0" xfId="0" applyNumberFormat="1"/>
    <xf numFmtId="0" fontId="4" fillId="0" borderId="0" xfId="0" applyFont="1"/>
    <xf numFmtId="9" fontId="0" fillId="0" borderId="0" xfId="0" applyNumberFormat="1"/>
    <xf numFmtId="0" fontId="0" fillId="2" borderId="0" xfId="0" applyFill="1"/>
    <xf numFmtId="9" fontId="0" fillId="0" borderId="0" xfId="2" applyFont="1"/>
    <xf numFmtId="0" fontId="4" fillId="0" borderId="0" xfId="0" applyFont="1" applyAlignment="1">
      <alignment horizontal="left" vertical="center" readingOrder="1"/>
    </xf>
    <xf numFmtId="0" fontId="5" fillId="2" borderId="0" xfId="0" applyFont="1" applyFill="1"/>
    <xf numFmtId="0" fontId="0" fillId="0" borderId="0" xfId="0" applyAlignment="1">
      <alignment horizontal="center"/>
    </xf>
    <xf numFmtId="0" fontId="2" fillId="0" borderId="1" xfId="0" applyFont="1" applyBorder="1"/>
    <xf numFmtId="0" fontId="0" fillId="0" borderId="1" xfId="0" applyBorder="1"/>
    <xf numFmtId="0" fontId="2" fillId="0" borderId="1" xfId="0" applyFont="1" applyBorder="1" applyAlignment="1">
      <alignment horizontal="center"/>
    </xf>
    <xf numFmtId="0" fontId="0" fillId="0" borderId="1" xfId="0" applyBorder="1" applyAlignment="1">
      <alignment horizontal="center"/>
    </xf>
    <xf numFmtId="0" fontId="0" fillId="0" borderId="2" xfId="0" applyBorder="1"/>
    <xf numFmtId="0" fontId="2" fillId="0" borderId="3" xfId="0" applyFont="1" applyBorder="1" applyAlignment="1">
      <alignment horizontal="center"/>
    </xf>
    <xf numFmtId="0" fontId="2" fillId="0" borderId="2" xfId="0" applyFont="1" applyBorder="1" applyAlignment="1">
      <alignment horizontal="center"/>
    </xf>
    <xf numFmtId="0" fontId="0" fillId="0" borderId="4" xfId="0" applyBorder="1" applyAlignment="1">
      <alignment horizontal="center"/>
    </xf>
    <xf numFmtId="0" fontId="2" fillId="0" borderId="0" xfId="0" applyFont="1" applyAlignment="1">
      <alignment horizontal="center" vertical="center" wrapText="1"/>
    </xf>
    <xf numFmtId="0" fontId="6" fillId="0" borderId="0" xfId="0" applyFont="1" applyAlignment="1">
      <alignment horizontal="center" vertical="center" wrapText="1"/>
    </xf>
    <xf numFmtId="165" fontId="0" fillId="0" borderId="0" xfId="0" applyNumberFormat="1"/>
    <xf numFmtId="167" fontId="0" fillId="0" borderId="0" xfId="0" applyNumberFormat="1"/>
    <xf numFmtId="168" fontId="0" fillId="0" borderId="0" xfId="0" applyNumberFormat="1"/>
    <xf numFmtId="167" fontId="0" fillId="0" borderId="0" xfId="0" applyNumberFormat="1" applyAlignment="1">
      <alignment horizontal="center"/>
    </xf>
    <xf numFmtId="0" fontId="2" fillId="0" borderId="1" xfId="0" applyFont="1" applyBorder="1" applyAlignment="1">
      <alignment horizontal="right" vertical="center" wrapText="1"/>
    </xf>
    <xf numFmtId="0" fontId="2" fillId="0" borderId="1" xfId="0" applyFont="1" applyBorder="1" applyAlignment="1">
      <alignment horizontal="right"/>
    </xf>
    <xf numFmtId="0" fontId="0" fillId="0" borderId="0" xfId="0" pivotButton="1"/>
    <xf numFmtId="0" fontId="0" fillId="0" borderId="0" xfId="0" applyAlignment="1">
      <alignment horizontal="left"/>
    </xf>
    <xf numFmtId="166" fontId="7" fillId="0" borderId="0" xfId="0" applyNumberFormat="1" applyFont="1"/>
    <xf numFmtId="165" fontId="0" fillId="3" borderId="1" xfId="1" applyNumberFormat="1" applyFont="1" applyFill="1" applyBorder="1"/>
    <xf numFmtId="167" fontId="0" fillId="4" borderId="1" xfId="0" applyNumberFormat="1" applyFill="1" applyBorder="1"/>
    <xf numFmtId="168" fontId="0" fillId="3" borderId="1" xfId="0" applyNumberFormat="1" applyFill="1" applyBorder="1"/>
    <xf numFmtId="170" fontId="0" fillId="4" borderId="1" xfId="0" applyNumberFormat="1" applyFill="1" applyBorder="1"/>
    <xf numFmtId="167" fontId="0" fillId="4" borderId="1" xfId="2" applyNumberFormat="1" applyFont="1" applyFill="1" applyBorder="1" applyAlignment="1">
      <alignment horizontal="center"/>
    </xf>
    <xf numFmtId="169" fontId="0" fillId="3" borderId="1" xfId="0" applyNumberFormat="1" applyFill="1" applyBorder="1" applyAlignment="1">
      <alignment horizontal="center"/>
    </xf>
    <xf numFmtId="0" fontId="2"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wrapText="1"/>
    </xf>
    <xf numFmtId="0" fontId="8" fillId="0" borderId="0" xfId="0" applyFont="1"/>
    <xf numFmtId="0" fontId="0" fillId="3" borderId="1" xfId="0" applyFill="1" applyBorder="1" applyAlignment="1">
      <alignment horizontal="center"/>
    </xf>
    <xf numFmtId="9" fontId="0" fillId="3" borderId="1" xfId="0" applyNumberFormat="1" applyFill="1" applyBorder="1" applyAlignment="1">
      <alignment horizontal="center"/>
    </xf>
    <xf numFmtId="9" fontId="0" fillId="0" borderId="1" xfId="0" applyNumberFormat="1" applyBorder="1"/>
    <xf numFmtId="0" fontId="0" fillId="6" borderId="5" xfId="0" applyFill="1" applyBorder="1"/>
    <xf numFmtId="0" fontId="0" fillId="0" borderId="5" xfId="0" applyBorder="1"/>
    <xf numFmtId="0" fontId="10" fillId="8" borderId="10" xfId="0" applyFont="1" applyFill="1" applyBorder="1" applyAlignment="1">
      <alignment horizontal="center"/>
    </xf>
    <xf numFmtId="0" fontId="10" fillId="8" borderId="6" xfId="0" applyFont="1" applyFill="1" applyBorder="1" applyAlignment="1">
      <alignment horizontal="center"/>
    </xf>
    <xf numFmtId="0" fontId="10" fillId="8" borderId="12" xfId="0" applyFont="1" applyFill="1" applyBorder="1" applyAlignment="1">
      <alignment horizontal="center"/>
    </xf>
    <xf numFmtId="0" fontId="10" fillId="8" borderId="8" xfId="0" applyFont="1"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9" borderId="0" xfId="0" applyFill="1"/>
    <xf numFmtId="0" fontId="12" fillId="0" borderId="0" xfId="0" applyFont="1"/>
    <xf numFmtId="0" fontId="13" fillId="5" borderId="1" xfId="0" applyFont="1" applyFill="1" applyBorder="1" applyAlignment="1">
      <alignment horizontal="center" vertical="center" wrapText="1"/>
    </xf>
    <xf numFmtId="167" fontId="0" fillId="0" borderId="0" xfId="1" applyNumberFormat="1" applyFont="1"/>
    <xf numFmtId="0" fontId="16" fillId="2" borderId="0" xfId="0" applyFont="1" applyFill="1"/>
    <xf numFmtId="0" fontId="2" fillId="9" borderId="0" xfId="0" applyFont="1" applyFill="1" applyAlignment="1">
      <alignment horizontal="right"/>
    </xf>
    <xf numFmtId="167" fontId="0" fillId="9" borderId="0" xfId="0" applyNumberFormat="1" applyFill="1"/>
    <xf numFmtId="0" fontId="2" fillId="9" borderId="0" xfId="0" applyFont="1" applyFill="1" applyAlignment="1">
      <alignment horizontal="center"/>
    </xf>
    <xf numFmtId="0" fontId="9" fillId="8" borderId="13" xfId="0" applyFont="1" applyFill="1" applyBorder="1" applyAlignment="1">
      <alignment horizontal="center" vertical="center"/>
    </xf>
    <xf numFmtId="0" fontId="9" fillId="8" borderId="14" xfId="0" applyFont="1" applyFill="1" applyBorder="1" applyAlignment="1">
      <alignment horizontal="center" vertical="center"/>
    </xf>
    <xf numFmtId="0" fontId="11" fillId="9" borderId="0" xfId="0" applyFont="1" applyFill="1" applyAlignment="1">
      <alignment horizontal="center"/>
    </xf>
    <xf numFmtId="171" fontId="0" fillId="9" borderId="0" xfId="0" applyNumberFormat="1" applyFill="1" applyAlignment="1">
      <alignment horizontal="center"/>
    </xf>
    <xf numFmtId="0" fontId="9" fillId="7" borderId="9" xfId="0" applyFont="1" applyFill="1" applyBorder="1" applyAlignment="1">
      <alignment horizontal="center"/>
    </xf>
    <xf numFmtId="0" fontId="9" fillId="7" borderId="10" xfId="0" applyFont="1" applyFill="1" applyBorder="1" applyAlignment="1">
      <alignment horizontal="center"/>
    </xf>
    <xf numFmtId="0" fontId="9" fillId="7" borderId="6" xfId="0" applyFont="1" applyFill="1" applyBorder="1" applyAlignment="1">
      <alignment horizontal="center"/>
    </xf>
    <xf numFmtId="0" fontId="9" fillId="7" borderId="11" xfId="0" applyFont="1" applyFill="1" applyBorder="1" applyAlignment="1">
      <alignment horizontal="center"/>
    </xf>
    <xf numFmtId="0" fontId="9" fillId="7" borderId="12" xfId="0" applyFont="1" applyFill="1" applyBorder="1" applyAlignment="1">
      <alignment horizontal="center"/>
    </xf>
    <xf numFmtId="0" fontId="2" fillId="0" borderId="1" xfId="0" applyFont="1" applyBorder="1" applyAlignment="1">
      <alignment horizontal="center"/>
    </xf>
    <xf numFmtId="0" fontId="2" fillId="5" borderId="1" xfId="0" applyFont="1" applyFill="1" applyBorder="1" applyAlignment="1">
      <alignment horizontal="center" wrapText="1"/>
    </xf>
    <xf numFmtId="0" fontId="0" fillId="0" borderId="0" xfId="0" applyNumberFormat="1"/>
    <xf numFmtId="0" fontId="15" fillId="2" borderId="0" xfId="3" applyFont="1" applyFill="1" applyAlignment="1"/>
    <xf numFmtId="0" fontId="16" fillId="2" borderId="0" xfId="0" applyFont="1" applyFill="1" applyAlignment="1"/>
  </cellXfs>
  <cellStyles count="4">
    <cellStyle name="Comma" xfId="1" builtinId="3"/>
    <cellStyle name="Hyperlink" xfId="3" builtinId="8"/>
    <cellStyle name="Normal" xfId="0" builtinId="0"/>
    <cellStyle name="Percent" xfId="2" builtinId="5"/>
  </cellStyles>
  <dxfs count="4">
    <dxf>
      <font>
        <color rgb="FFBFCFDF"/>
      </font>
    </dxf>
    <dxf>
      <font>
        <color rgb="FFBFCFDF"/>
      </font>
      <fill>
        <patternFill>
          <bgColor rgb="FFBFCFDF"/>
        </patternFill>
      </fill>
      <border>
        <left/>
        <right/>
        <top/>
        <bottom/>
        <vertical/>
        <horizontal/>
      </border>
    </dxf>
    <dxf>
      <font>
        <b/>
        <color theme="1"/>
      </font>
      <border>
        <bottom/>
        <vertical/>
        <horizontal/>
      </border>
    </dxf>
    <dxf>
      <font>
        <color rgb="FF0C648D"/>
      </font>
      <fill>
        <patternFill>
          <bgColor rgb="FF2395C3"/>
        </patternFill>
      </fill>
      <border>
        <left/>
        <right/>
        <top/>
        <bottom/>
        <vertical/>
        <horizontal/>
      </border>
    </dxf>
  </dxfs>
  <tableStyles count="1" defaultTableStyle="TableStyleMedium2" defaultPivotStyle="PivotStyleLight16">
    <tableStyle name="Trucks1" pivot="0" table="0" count="10" xr9:uid="{4DA11F69-2870-4D43-A26D-5BA1728B0394}">
      <tableStyleElement type="wholeTable" dxfId="3"/>
      <tableStyleElement type="headerRow" dxfId="2"/>
    </tableStyle>
  </tableStyles>
  <colors>
    <mruColors>
      <color rgb="FF9BE5FF"/>
      <color rgb="FFBFCFDF"/>
      <color rgb="FF1C769B"/>
      <color rgb="FF5A87E0"/>
      <color rgb="FF4A6EB6"/>
      <color rgb="FF00B0F0"/>
      <color rgb="FFCCFF00"/>
      <color rgb="FFFF6600"/>
      <color rgb="FFFF00FF"/>
      <color rgb="FF00FF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67B4DB"/>
            </patternFill>
          </fill>
          <border>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90C8E4"/>
          </font>
          <fill>
            <patternFill patternType="solid">
              <fgColor rgb="FFFFFFFF"/>
              <bgColor rgb="FF3199CD"/>
            </patternFill>
          </fill>
          <border>
            <left style="thin">
              <color rgb="FF67B4DB"/>
            </left>
            <right style="thin">
              <color rgb="FF67B4DB"/>
            </right>
            <top style="thin">
              <color rgb="FF67B4DB"/>
            </top>
            <bottom style="thin">
              <color rgb="FF67B4DB"/>
            </bottom>
            <vertical/>
            <horizontal/>
          </border>
        </dxf>
      </x14:dxfs>
    </ext>
    <ext xmlns:x14="http://schemas.microsoft.com/office/spreadsheetml/2009/9/main" uri="{EB79DEF2-80B8-43e5-95BD-54CBDDF9020C}">
      <x14:slicerStyles defaultSlicerStyle="SlicerStyleLight1">
        <x14:slicerStyle name="Trucks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5" Type="http://schemas.openxmlformats.org/officeDocument/2006/relationships/image" Target="../media/image3.png"/><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Processing!$G$1</c:f>
              <c:numCache>
                <c:formatCode>General</c:formatCode>
                <c:ptCount val="1"/>
                <c:pt idx="0">
                  <c:v>0</c:v>
                </c:pt>
              </c:numCache>
            </c:numRef>
          </c:val>
          <c:extLst>
            <c:ext xmlns:c16="http://schemas.microsoft.com/office/drawing/2014/chart" uri="{C3380CC4-5D6E-409C-BE32-E72D297353CC}">
              <c16:uniqueId val="{00000000-B043-48D1-A2CB-E08F97011318}"/>
            </c:ext>
          </c:extLst>
        </c:ser>
        <c:ser>
          <c:idx val="1"/>
          <c:order val="1"/>
          <c:spPr>
            <a:solidFill>
              <a:schemeClr val="accent2"/>
            </a:solid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2-B043-48D1-A2CB-E08F97011318}"/>
              </c:ext>
            </c:extLst>
          </c:dPt>
          <c:val>
            <c:numRef>
              <c:f>Processing!$H$1</c:f>
              <c:numCache>
                <c:formatCode>General</c:formatCode>
                <c:ptCount val="1"/>
                <c:pt idx="0">
                  <c:v>0</c:v>
                </c:pt>
              </c:numCache>
            </c:numRef>
          </c:val>
          <c:extLst>
            <c:ext xmlns:c16="http://schemas.microsoft.com/office/drawing/2014/chart" uri="{C3380CC4-5D6E-409C-BE32-E72D297353CC}">
              <c16:uniqueId val="{00000003-B043-48D1-A2CB-E08F97011318}"/>
            </c:ext>
          </c:extLst>
        </c:ser>
        <c:ser>
          <c:idx val="2"/>
          <c:order val="2"/>
          <c:spPr>
            <a:blipFill>
              <a:blip xmlns:r="http://schemas.openxmlformats.org/officeDocument/2006/relationships" r:embed="rId5"/>
              <a:stretch>
                <a:fillRect/>
              </a:stretch>
            </a:blipFill>
            <a:ln>
              <a:noFill/>
            </a:ln>
            <a:effectLst/>
          </c:spPr>
          <c:invertIfNegative val="0"/>
          <c:val>
            <c:numRef>
              <c:f>Processing!$I$1</c:f>
              <c:numCache>
                <c:formatCode>General</c:formatCode>
                <c:ptCount val="1"/>
                <c:pt idx="0">
                  <c:v>10</c:v>
                </c:pt>
              </c:numCache>
            </c:numRef>
          </c:val>
          <c:extLst>
            <c:ext xmlns:c16="http://schemas.microsoft.com/office/drawing/2014/chart" uri="{C3380CC4-5D6E-409C-BE32-E72D297353CC}">
              <c16:uniqueId val="{00000004-B043-48D1-A2CB-E08F97011318}"/>
            </c:ext>
          </c:extLst>
        </c:ser>
        <c:dLbls>
          <c:showLegendKey val="0"/>
          <c:showVal val="0"/>
          <c:showCatName val="0"/>
          <c:showSerName val="0"/>
          <c:showPercent val="0"/>
          <c:showBubbleSize val="0"/>
        </c:dLbls>
        <c:gapWidth val="0"/>
        <c:overlap val="100"/>
        <c:axId val="503920656"/>
        <c:axId val="503924816"/>
      </c:barChart>
      <c:catAx>
        <c:axId val="503920656"/>
        <c:scaling>
          <c:orientation val="minMax"/>
        </c:scaling>
        <c:delete val="0"/>
        <c:axPos val="r"/>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03924816"/>
        <c:crosses val="autoZero"/>
        <c:auto val="1"/>
        <c:lblAlgn val="ctr"/>
        <c:lblOffset val="100"/>
        <c:noMultiLvlLbl val="0"/>
      </c:catAx>
      <c:valAx>
        <c:axId val="503924816"/>
        <c:scaling>
          <c:orientation val="maxMin"/>
        </c:scaling>
        <c:delete val="1"/>
        <c:axPos val="b"/>
        <c:numFmt formatCode="General" sourceLinked="1"/>
        <c:majorTickMark val="none"/>
        <c:minorTickMark val="none"/>
        <c:tickLblPos val="nextTo"/>
        <c:crossAx val="5039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Processing!$C$2</c:f>
          <c:strCache>
            <c:ptCount val="1"/>
            <c:pt idx="0">
              <c:v>Value of Сargo by Month ($ thous.)</c:v>
            </c:pt>
          </c:strCache>
        </c:strRef>
      </c:tx>
      <c:layout>
        <c:manualLayout>
          <c:xMode val="edge"/>
          <c:yMode val="edge"/>
          <c:x val="4.5227297440784957E-2"/>
          <c:y val="4.347826086956521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ru-RU"/>
        </a:p>
      </c:txPr>
    </c:title>
    <c:autoTitleDeleted val="0"/>
    <c:plotArea>
      <c:layout/>
      <c:barChart>
        <c:barDir val="col"/>
        <c:grouping val="clustered"/>
        <c:varyColors val="0"/>
        <c:ser>
          <c:idx val="0"/>
          <c:order val="0"/>
          <c:spPr>
            <a:solidFill>
              <a:srgbClr val="B7B7B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Processing!$C$3:$C$14</c:f>
              <c:numCache>
                <c:formatCode>General</c:formatCode>
                <c:ptCount val="12"/>
                <c:pt idx="0">
                  <c:v>117</c:v>
                </c:pt>
                <c:pt idx="1">
                  <c:v>76</c:v>
                </c:pt>
                <c:pt idx="2">
                  <c:v>132</c:v>
                </c:pt>
                <c:pt idx="3">
                  <c:v>49</c:v>
                </c:pt>
                <c:pt idx="4">
                  <c:v>72</c:v>
                </c:pt>
                <c:pt idx="5">
                  <c:v>163</c:v>
                </c:pt>
                <c:pt idx="6">
                  <c:v>66</c:v>
                </c:pt>
                <c:pt idx="7">
                  <c:v>80</c:v>
                </c:pt>
                <c:pt idx="8">
                  <c:v>54</c:v>
                </c:pt>
                <c:pt idx="9">
                  <c:v>140</c:v>
                </c:pt>
                <c:pt idx="10">
                  <c:v>64</c:v>
                </c:pt>
                <c:pt idx="11">
                  <c:v>77</c:v>
                </c:pt>
              </c:numCache>
            </c:numRef>
          </c:val>
          <c:extLst>
            <c:ext xmlns:c16="http://schemas.microsoft.com/office/drawing/2014/chart" uri="{C3380CC4-5D6E-409C-BE32-E72D297353CC}">
              <c16:uniqueId val="{00000000-8809-4385-81E0-746803EE55EE}"/>
            </c:ext>
          </c:extLst>
        </c:ser>
        <c:ser>
          <c:idx val="1"/>
          <c:order val="1"/>
          <c:spPr>
            <a:solidFill>
              <a:srgbClr val="1C769B"/>
            </a:solidFill>
            <a:ln>
              <a:noFill/>
            </a:ln>
            <a:effectLst>
              <a:outerShdw blurRad="50800" dist="38100" dir="2700000" algn="tl" rotWithShape="0">
                <a:prstClr val="black">
                  <a:alpha val="40000"/>
                </a:prstClr>
              </a:outerShdw>
            </a:effectLst>
          </c:spPr>
          <c:invertIfNegative val="0"/>
          <c:val>
            <c:numRef>
              <c:f>Processing!$D$3:$D$14</c:f>
              <c:numCache>
                <c:formatCode>General</c:formatCode>
                <c:ptCount val="12"/>
                <c:pt idx="0">
                  <c:v>117</c:v>
                </c:pt>
                <c:pt idx="1">
                  <c:v>76</c:v>
                </c:pt>
                <c:pt idx="2">
                  <c:v>132</c:v>
                </c:pt>
                <c:pt idx="3">
                  <c:v>49</c:v>
                </c:pt>
                <c:pt idx="4">
                  <c:v>72</c:v>
                </c:pt>
                <c:pt idx="5">
                  <c:v>163</c:v>
                </c:pt>
                <c:pt idx="6">
                  <c:v>66</c:v>
                </c:pt>
                <c:pt idx="7">
                  <c:v>80</c:v>
                </c:pt>
                <c:pt idx="8">
                  <c:v>54</c:v>
                </c:pt>
                <c:pt idx="9">
                  <c:v>140</c:v>
                </c:pt>
                <c:pt idx="10">
                  <c:v>64</c:v>
                </c:pt>
                <c:pt idx="11">
                  <c:v>77</c:v>
                </c:pt>
              </c:numCache>
            </c:numRef>
          </c:val>
          <c:extLst>
            <c:ext xmlns:c16="http://schemas.microsoft.com/office/drawing/2014/chart" uri="{C3380CC4-5D6E-409C-BE32-E72D297353CC}">
              <c16:uniqueId val="{00000002-8809-4385-81E0-746803EE55EE}"/>
            </c:ext>
          </c:extLst>
        </c:ser>
        <c:dLbls>
          <c:showLegendKey val="0"/>
          <c:showVal val="0"/>
          <c:showCatName val="0"/>
          <c:showSerName val="0"/>
          <c:showPercent val="0"/>
          <c:showBubbleSize val="0"/>
        </c:dLbls>
        <c:gapWidth val="86"/>
        <c:overlap val="100"/>
        <c:axId val="1269221055"/>
        <c:axId val="1269221887"/>
      </c:barChart>
      <c:catAx>
        <c:axId val="12692210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69221887"/>
        <c:crosses val="autoZero"/>
        <c:auto val="1"/>
        <c:lblAlgn val="ctr"/>
        <c:lblOffset val="100"/>
        <c:noMultiLvlLbl val="0"/>
      </c:catAx>
      <c:valAx>
        <c:axId val="1269221887"/>
        <c:scaling>
          <c:orientation val="minMax"/>
        </c:scaling>
        <c:delete val="1"/>
        <c:axPos val="l"/>
        <c:numFmt formatCode="General" sourceLinked="1"/>
        <c:majorTickMark val="none"/>
        <c:minorTickMark val="none"/>
        <c:tickLblPos val="nextTo"/>
        <c:crossAx val="126922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Processing!$C$16</c:f>
          <c:strCache>
            <c:ptCount val="1"/>
            <c:pt idx="0">
              <c:v>Mileage by Month  (miles thous.)</c:v>
            </c:pt>
          </c:strCache>
        </c:strRef>
      </c:tx>
      <c:layout>
        <c:manualLayout>
          <c:xMode val="edge"/>
          <c:yMode val="edge"/>
          <c:x val="5.796736831987697E-2"/>
          <c:y val="4.854740061162079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ru-RU"/>
        </a:p>
      </c:txPr>
    </c:title>
    <c:autoTitleDeleted val="0"/>
    <c:plotArea>
      <c:layout/>
      <c:lineChart>
        <c:grouping val="standard"/>
        <c:varyColors val="0"/>
        <c:ser>
          <c:idx val="0"/>
          <c:order val="0"/>
          <c:spPr>
            <a:ln w="28575" cap="rnd">
              <a:solidFill>
                <a:srgbClr val="1C769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Processing!$C$17:$C$28</c:f>
              <c:numCache>
                <c:formatCode>General</c:formatCode>
                <c:ptCount val="12"/>
                <c:pt idx="0">
                  <c:v>23</c:v>
                </c:pt>
                <c:pt idx="1">
                  <c:v>22</c:v>
                </c:pt>
                <c:pt idx="2">
                  <c:v>43</c:v>
                </c:pt>
                <c:pt idx="3">
                  <c:v>17</c:v>
                </c:pt>
                <c:pt idx="4">
                  <c:v>12</c:v>
                </c:pt>
                <c:pt idx="5">
                  <c:v>50</c:v>
                </c:pt>
                <c:pt idx="6">
                  <c:v>19</c:v>
                </c:pt>
                <c:pt idx="7">
                  <c:v>33</c:v>
                </c:pt>
                <c:pt idx="8">
                  <c:v>10</c:v>
                </c:pt>
                <c:pt idx="9">
                  <c:v>45</c:v>
                </c:pt>
                <c:pt idx="10">
                  <c:v>13</c:v>
                </c:pt>
                <c:pt idx="11">
                  <c:v>17</c:v>
                </c:pt>
              </c:numCache>
            </c:numRef>
          </c:val>
          <c:smooth val="1"/>
          <c:extLst>
            <c:ext xmlns:c16="http://schemas.microsoft.com/office/drawing/2014/chart" uri="{C3380CC4-5D6E-409C-BE32-E72D297353CC}">
              <c16:uniqueId val="{00000000-0B77-47FD-A8B3-4468267B6436}"/>
            </c:ext>
          </c:extLst>
        </c:ser>
        <c:dLbls>
          <c:showLegendKey val="0"/>
          <c:showVal val="0"/>
          <c:showCatName val="0"/>
          <c:showSerName val="0"/>
          <c:showPercent val="0"/>
          <c:showBubbleSize val="0"/>
        </c:dLbls>
        <c:marker val="1"/>
        <c:smooth val="0"/>
        <c:axId val="1267508191"/>
        <c:axId val="1267507359"/>
      </c:lineChart>
      <c:scatterChart>
        <c:scatterStyle val="lineMarker"/>
        <c:varyColors val="0"/>
        <c:ser>
          <c:idx val="1"/>
          <c:order val="1"/>
          <c:spPr>
            <a:ln w="25400" cap="rnd">
              <a:noFill/>
              <a:round/>
            </a:ln>
            <a:effectLst>
              <a:outerShdw blurRad="50800" dist="38100" dir="5400000" algn="t" rotWithShape="0">
                <a:prstClr val="black">
                  <a:alpha val="40000"/>
                </a:prstClr>
              </a:outerShdw>
            </a:effectLst>
          </c:spPr>
          <c:marker>
            <c:symbol val="circle"/>
            <c:size val="9"/>
            <c:spPr>
              <a:solidFill>
                <a:srgbClr val="0794DB"/>
              </a:solidFill>
              <a:ln w="19050">
                <a:solidFill>
                  <a:schemeClr val="bg1"/>
                </a:solidFill>
              </a:ln>
              <a:effectLst>
                <a:outerShdw blurRad="50800" dist="38100" dir="5400000" algn="t" rotWithShape="0">
                  <a:prstClr val="black">
                    <a:alpha val="40000"/>
                  </a:prstClr>
                </a:outerShdw>
              </a:effectLst>
            </c:spPr>
          </c:marker>
          <c:yVal>
            <c:numRef>
              <c:f>Processing!$D$17:$D$28</c:f>
              <c:numCache>
                <c:formatCode>General</c:formatCode>
                <c:ptCount val="12"/>
                <c:pt idx="0">
                  <c:v>23</c:v>
                </c:pt>
                <c:pt idx="1">
                  <c:v>22</c:v>
                </c:pt>
                <c:pt idx="2">
                  <c:v>43</c:v>
                </c:pt>
                <c:pt idx="3">
                  <c:v>17</c:v>
                </c:pt>
                <c:pt idx="4">
                  <c:v>12</c:v>
                </c:pt>
                <c:pt idx="5">
                  <c:v>50</c:v>
                </c:pt>
                <c:pt idx="6">
                  <c:v>19</c:v>
                </c:pt>
                <c:pt idx="7">
                  <c:v>33</c:v>
                </c:pt>
                <c:pt idx="8">
                  <c:v>10</c:v>
                </c:pt>
                <c:pt idx="9">
                  <c:v>45</c:v>
                </c:pt>
                <c:pt idx="10">
                  <c:v>13</c:v>
                </c:pt>
                <c:pt idx="11">
                  <c:v>17</c:v>
                </c:pt>
              </c:numCache>
            </c:numRef>
          </c:yVal>
          <c:smooth val="0"/>
          <c:extLst>
            <c:ext xmlns:c16="http://schemas.microsoft.com/office/drawing/2014/chart" uri="{C3380CC4-5D6E-409C-BE32-E72D297353CC}">
              <c16:uniqueId val="{00000001-0B77-47FD-A8B3-4468267B6436}"/>
            </c:ext>
          </c:extLst>
        </c:ser>
        <c:dLbls>
          <c:showLegendKey val="0"/>
          <c:showVal val="0"/>
          <c:showCatName val="0"/>
          <c:showSerName val="0"/>
          <c:showPercent val="0"/>
          <c:showBubbleSize val="0"/>
        </c:dLbls>
        <c:axId val="1267508191"/>
        <c:axId val="1267507359"/>
      </c:scatterChart>
      <c:catAx>
        <c:axId val="12675081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67507359"/>
        <c:crosses val="autoZero"/>
        <c:auto val="1"/>
        <c:lblAlgn val="ctr"/>
        <c:lblOffset val="100"/>
        <c:noMultiLvlLbl val="0"/>
      </c:catAx>
      <c:valAx>
        <c:axId val="1267507359"/>
        <c:scaling>
          <c:orientation val="minMax"/>
        </c:scaling>
        <c:delete val="1"/>
        <c:axPos val="l"/>
        <c:numFmt formatCode="General" sourceLinked="1"/>
        <c:majorTickMark val="none"/>
        <c:minorTickMark val="none"/>
        <c:tickLblPos val="nextTo"/>
        <c:crossAx val="126750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B7B7B7"/>
            </a:solidFill>
          </c:spPr>
          <c:dPt>
            <c:idx val="0"/>
            <c:bubble3D val="0"/>
            <c:spPr>
              <a:solidFill>
                <a:srgbClr val="B22E00"/>
              </a:solidFill>
              <a:ln w="19050">
                <a:solidFill>
                  <a:schemeClr val="lt1"/>
                </a:solidFill>
              </a:ln>
              <a:effectLst/>
            </c:spPr>
            <c:extLst>
              <c:ext xmlns:c16="http://schemas.microsoft.com/office/drawing/2014/chart" uri="{C3380CC4-5D6E-409C-BE32-E72D297353CC}">
                <c16:uniqueId val="{00000001-AC21-4E0B-94F3-2AAF7B4CB26A}"/>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AC21-4E0B-94F3-2AAF7B4CB26A}"/>
              </c:ext>
            </c:extLst>
          </c:dPt>
          <c:val>
            <c:numRef>
              <c:f>Processing!$A$37:$B$37</c:f>
              <c:numCache>
                <c:formatCode>0%</c:formatCode>
                <c:ptCount val="2"/>
                <c:pt idx="0">
                  <c:v>0.43941005016297008</c:v>
                </c:pt>
                <c:pt idx="1">
                  <c:v>0.56058994983702992</c:v>
                </c:pt>
              </c:numCache>
            </c:numRef>
          </c:val>
          <c:extLst>
            <c:ext xmlns:c16="http://schemas.microsoft.com/office/drawing/2014/chart" uri="{C3380CC4-5D6E-409C-BE32-E72D297353CC}">
              <c16:uniqueId val="{00000004-AC21-4E0B-94F3-2AAF7B4CB26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Processing!$A$39:$B$39</c:f>
              <c:strCache>
                <c:ptCount val="2"/>
                <c:pt idx="0">
                  <c:v>71%</c:v>
                </c:pt>
                <c:pt idx="1">
                  <c:v>29%</c:v>
                </c:pt>
              </c:strCache>
            </c:strRef>
          </c:tx>
          <c:dPt>
            <c:idx val="0"/>
            <c:bubble3D val="0"/>
            <c:spPr>
              <a:solidFill>
                <a:srgbClr val="1C769B"/>
              </a:solidFill>
              <a:ln w="19050">
                <a:solidFill>
                  <a:schemeClr val="lt1"/>
                </a:solidFill>
              </a:ln>
              <a:effectLst/>
            </c:spPr>
            <c:extLst>
              <c:ext xmlns:c16="http://schemas.microsoft.com/office/drawing/2014/chart" uri="{C3380CC4-5D6E-409C-BE32-E72D297353CC}">
                <c16:uniqueId val="{00000001-AC21-4E0B-94F3-2AAF7B4CB26A}"/>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AC21-4E0B-94F3-2AAF7B4CB26A}"/>
              </c:ext>
            </c:extLst>
          </c:dPt>
          <c:val>
            <c:numRef>
              <c:f>Processing!$A$39:$B$39</c:f>
              <c:numCache>
                <c:formatCode>0%</c:formatCode>
                <c:ptCount val="2"/>
                <c:pt idx="0">
                  <c:v>0.71056635719999939</c:v>
                </c:pt>
                <c:pt idx="1">
                  <c:v>0.28943364280000061</c:v>
                </c:pt>
              </c:numCache>
            </c:numRef>
          </c:val>
          <c:extLst>
            <c:ext xmlns:c16="http://schemas.microsoft.com/office/drawing/2014/chart" uri="{C3380CC4-5D6E-409C-BE32-E72D297353CC}">
              <c16:uniqueId val="{00000004-AC21-4E0B-94F3-2AAF7B4CB26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205433780236951E-2"/>
          <c:y val="8.1535725475352649E-2"/>
          <c:w val="0.927261747148863"/>
          <c:h val="0.89546406987715721"/>
        </c:manualLayout>
      </c:layout>
      <c:barChart>
        <c:barDir val="col"/>
        <c:grouping val="clustered"/>
        <c:varyColors val="0"/>
        <c:ser>
          <c:idx val="1"/>
          <c:order val="1"/>
          <c:spPr>
            <a:solidFill>
              <a:srgbClr val="5A87E0">
                <a:alpha val="44706"/>
              </a:srgbClr>
            </a:solidFill>
            <a:ln>
              <a:noFill/>
            </a:ln>
            <a:effectLst/>
          </c:spPr>
          <c:invertIfNegative val="0"/>
          <c:cat>
            <c:numRef>
              <c:f>Processing!$A$3:$A$14</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Processing!$D$43:$D$54</c:f>
              <c:numCache>
                <c:formatCode>General</c:formatCode>
                <c:ptCount val="12"/>
                <c:pt idx="0">
                  <c:v>7000</c:v>
                </c:pt>
                <c:pt idx="1">
                  <c:v>7000</c:v>
                </c:pt>
                <c:pt idx="2">
                  <c:v>7000</c:v>
                </c:pt>
                <c:pt idx="3">
                  <c:v>7000</c:v>
                </c:pt>
                <c:pt idx="4">
                  <c:v>7000</c:v>
                </c:pt>
                <c:pt idx="5">
                  <c:v>7000</c:v>
                </c:pt>
                <c:pt idx="6">
                  <c:v>7000</c:v>
                </c:pt>
                <c:pt idx="7">
                  <c:v>7000</c:v>
                </c:pt>
                <c:pt idx="8">
                  <c:v>7000</c:v>
                </c:pt>
                <c:pt idx="9">
                  <c:v>7000</c:v>
                </c:pt>
                <c:pt idx="10">
                  <c:v>7000</c:v>
                </c:pt>
                <c:pt idx="11">
                  <c:v>7000</c:v>
                </c:pt>
              </c:numCache>
            </c:numRef>
          </c:val>
          <c:extLst>
            <c:ext xmlns:c16="http://schemas.microsoft.com/office/drawing/2014/chart" uri="{C3380CC4-5D6E-409C-BE32-E72D297353CC}">
              <c16:uniqueId val="{00000000-0F34-42F3-B53D-2127239E7FFA}"/>
            </c:ext>
          </c:extLst>
        </c:ser>
        <c:dLbls>
          <c:showLegendKey val="0"/>
          <c:showVal val="0"/>
          <c:showCatName val="0"/>
          <c:showSerName val="0"/>
          <c:showPercent val="0"/>
          <c:showBubbleSize val="0"/>
        </c:dLbls>
        <c:gapWidth val="0"/>
        <c:axId val="1253677888"/>
        <c:axId val="1253678304"/>
      </c:barChart>
      <c:lineChart>
        <c:grouping val="standard"/>
        <c:varyColors val="0"/>
        <c:ser>
          <c:idx val="0"/>
          <c:order val="0"/>
          <c:spPr>
            <a:ln w="19050" cap="rnd">
              <a:solidFill>
                <a:srgbClr val="022B40"/>
              </a:solidFill>
              <a:round/>
            </a:ln>
            <a:effectLst/>
          </c:spPr>
          <c:marker>
            <c:symbol val="none"/>
          </c:marker>
          <c:val>
            <c:numRef>
              <c:f>Processing!$C$43:$C$54</c:f>
              <c:numCache>
                <c:formatCode>General</c:formatCode>
                <c:ptCount val="12"/>
                <c:pt idx="0">
                  <c:v>3338</c:v>
                </c:pt>
                <c:pt idx="1">
                  <c:v>563</c:v>
                </c:pt>
                <c:pt idx="2">
                  <c:v>4245</c:v>
                </c:pt>
                <c:pt idx="3">
                  <c:v>0</c:v>
                </c:pt>
                <c:pt idx="4">
                  <c:v>740</c:v>
                </c:pt>
                <c:pt idx="5">
                  <c:v>6685</c:v>
                </c:pt>
                <c:pt idx="6">
                  <c:v>255</c:v>
                </c:pt>
                <c:pt idx="7">
                  <c:v>1114</c:v>
                </c:pt>
                <c:pt idx="8">
                  <c:v>0</c:v>
                </c:pt>
                <c:pt idx="9">
                  <c:v>4762</c:v>
                </c:pt>
                <c:pt idx="10">
                  <c:v>681</c:v>
                </c:pt>
                <c:pt idx="11">
                  <c:v>454</c:v>
                </c:pt>
              </c:numCache>
            </c:numRef>
          </c:val>
          <c:smooth val="0"/>
          <c:extLst>
            <c:ext xmlns:c16="http://schemas.microsoft.com/office/drawing/2014/chart" uri="{C3380CC4-5D6E-409C-BE32-E72D297353CC}">
              <c16:uniqueId val="{00000001-0F34-42F3-B53D-2127239E7FFA}"/>
            </c:ext>
          </c:extLst>
        </c:ser>
        <c:dLbls>
          <c:showLegendKey val="0"/>
          <c:showVal val="0"/>
          <c:showCatName val="0"/>
          <c:showSerName val="0"/>
          <c:showPercent val="0"/>
          <c:showBubbleSize val="0"/>
        </c:dLbls>
        <c:marker val="1"/>
        <c:smooth val="0"/>
        <c:axId val="1253677888"/>
        <c:axId val="1253678304"/>
      </c:lineChart>
      <c:catAx>
        <c:axId val="1253677888"/>
        <c:scaling>
          <c:orientation val="minMax"/>
        </c:scaling>
        <c:delete val="1"/>
        <c:axPos val="b"/>
        <c:numFmt formatCode="General" sourceLinked="1"/>
        <c:majorTickMark val="out"/>
        <c:minorTickMark val="none"/>
        <c:tickLblPos val="nextTo"/>
        <c:crossAx val="1253678304"/>
        <c:crosses val="autoZero"/>
        <c:auto val="1"/>
        <c:lblAlgn val="ctr"/>
        <c:lblOffset val="100"/>
        <c:noMultiLvlLbl val="0"/>
      </c:catAx>
      <c:valAx>
        <c:axId val="1253678304"/>
        <c:scaling>
          <c:orientation val="minMax"/>
        </c:scaling>
        <c:delete val="1"/>
        <c:axPos val="l"/>
        <c:numFmt formatCode="General" sourceLinked="1"/>
        <c:majorTickMark val="out"/>
        <c:minorTickMark val="none"/>
        <c:tickLblPos val="nextTo"/>
        <c:crossAx val="125367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205433780236951E-2"/>
          <c:y val="0"/>
          <c:w val="0.927261747148863"/>
          <c:h val="1"/>
        </c:manualLayout>
      </c:layout>
      <c:barChart>
        <c:barDir val="col"/>
        <c:grouping val="clustered"/>
        <c:varyColors val="0"/>
        <c:ser>
          <c:idx val="1"/>
          <c:order val="1"/>
          <c:spPr>
            <a:solidFill>
              <a:srgbClr val="5A87E0">
                <a:alpha val="42000"/>
              </a:srgbClr>
            </a:solidFill>
            <a:ln>
              <a:noFill/>
            </a:ln>
            <a:effectLst/>
          </c:spPr>
          <c:invertIfNegative val="0"/>
          <c:cat>
            <c:numRef>
              <c:f>Processing!$A$3:$A$14</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Processing!$D$57:$D$68</c:f>
              <c:numCache>
                <c:formatCode>General</c:formatCode>
                <c:ptCount val="12"/>
                <c:pt idx="0">
                  <c:v>7000</c:v>
                </c:pt>
                <c:pt idx="1">
                  <c:v>7000</c:v>
                </c:pt>
                <c:pt idx="2">
                  <c:v>7000</c:v>
                </c:pt>
                <c:pt idx="3">
                  <c:v>7000</c:v>
                </c:pt>
                <c:pt idx="4">
                  <c:v>7000</c:v>
                </c:pt>
                <c:pt idx="5">
                  <c:v>7000</c:v>
                </c:pt>
                <c:pt idx="6">
                  <c:v>7000</c:v>
                </c:pt>
                <c:pt idx="7">
                  <c:v>7000</c:v>
                </c:pt>
                <c:pt idx="8">
                  <c:v>7000</c:v>
                </c:pt>
                <c:pt idx="9">
                  <c:v>7000</c:v>
                </c:pt>
                <c:pt idx="10">
                  <c:v>7000</c:v>
                </c:pt>
                <c:pt idx="11">
                  <c:v>7000</c:v>
                </c:pt>
              </c:numCache>
            </c:numRef>
          </c:val>
          <c:extLst>
            <c:ext xmlns:c16="http://schemas.microsoft.com/office/drawing/2014/chart" uri="{C3380CC4-5D6E-409C-BE32-E72D297353CC}">
              <c16:uniqueId val="{00000000-0F34-42F3-B53D-2127239E7FFA}"/>
            </c:ext>
          </c:extLst>
        </c:ser>
        <c:dLbls>
          <c:showLegendKey val="0"/>
          <c:showVal val="0"/>
          <c:showCatName val="0"/>
          <c:showSerName val="0"/>
          <c:showPercent val="0"/>
          <c:showBubbleSize val="0"/>
        </c:dLbls>
        <c:gapWidth val="0"/>
        <c:axId val="1253677888"/>
        <c:axId val="1253678304"/>
      </c:barChart>
      <c:lineChart>
        <c:grouping val="standard"/>
        <c:varyColors val="0"/>
        <c:ser>
          <c:idx val="0"/>
          <c:order val="0"/>
          <c:spPr>
            <a:ln w="19050" cap="rnd">
              <a:solidFill>
                <a:srgbClr val="022B40"/>
              </a:solidFill>
              <a:round/>
            </a:ln>
            <a:effectLst/>
          </c:spPr>
          <c:marker>
            <c:symbol val="none"/>
          </c:marker>
          <c:val>
            <c:numRef>
              <c:f>Processing!$C$57:$C$68</c:f>
              <c:numCache>
                <c:formatCode>General</c:formatCode>
                <c:ptCount val="12"/>
                <c:pt idx="0">
                  <c:v>3514</c:v>
                </c:pt>
                <c:pt idx="1">
                  <c:v>3174</c:v>
                </c:pt>
                <c:pt idx="2">
                  <c:v>6053</c:v>
                </c:pt>
                <c:pt idx="3">
                  <c:v>2259</c:v>
                </c:pt>
                <c:pt idx="4">
                  <c:v>1766</c:v>
                </c:pt>
                <c:pt idx="5">
                  <c:v>6493</c:v>
                </c:pt>
                <c:pt idx="6">
                  <c:v>2804</c:v>
                </c:pt>
                <c:pt idx="7">
                  <c:v>4543</c:v>
                </c:pt>
                <c:pt idx="8">
                  <c:v>1516</c:v>
                </c:pt>
                <c:pt idx="9">
                  <c:v>6508</c:v>
                </c:pt>
                <c:pt idx="10">
                  <c:v>1835</c:v>
                </c:pt>
                <c:pt idx="11">
                  <c:v>2328</c:v>
                </c:pt>
              </c:numCache>
            </c:numRef>
          </c:val>
          <c:smooth val="0"/>
          <c:extLst>
            <c:ext xmlns:c16="http://schemas.microsoft.com/office/drawing/2014/chart" uri="{C3380CC4-5D6E-409C-BE32-E72D297353CC}">
              <c16:uniqueId val="{00000001-0F34-42F3-B53D-2127239E7FFA}"/>
            </c:ext>
          </c:extLst>
        </c:ser>
        <c:dLbls>
          <c:showLegendKey val="0"/>
          <c:showVal val="0"/>
          <c:showCatName val="0"/>
          <c:showSerName val="0"/>
          <c:showPercent val="0"/>
          <c:showBubbleSize val="0"/>
        </c:dLbls>
        <c:marker val="1"/>
        <c:smooth val="0"/>
        <c:axId val="1253677888"/>
        <c:axId val="1253678304"/>
      </c:lineChart>
      <c:catAx>
        <c:axId val="1253677888"/>
        <c:scaling>
          <c:orientation val="minMax"/>
        </c:scaling>
        <c:delete val="1"/>
        <c:axPos val="b"/>
        <c:numFmt formatCode="General" sourceLinked="1"/>
        <c:majorTickMark val="out"/>
        <c:minorTickMark val="none"/>
        <c:tickLblPos val="nextTo"/>
        <c:crossAx val="1253678304"/>
        <c:crosses val="autoZero"/>
        <c:auto val="1"/>
        <c:lblAlgn val="ctr"/>
        <c:lblOffset val="100"/>
        <c:noMultiLvlLbl val="0"/>
      </c:catAx>
      <c:valAx>
        <c:axId val="1253678304"/>
        <c:scaling>
          <c:orientation val="minMax"/>
        </c:scaling>
        <c:delete val="1"/>
        <c:axPos val="l"/>
        <c:numFmt formatCode="General" sourceLinked="1"/>
        <c:majorTickMark val="out"/>
        <c:minorTickMark val="none"/>
        <c:tickLblPos val="nextTo"/>
        <c:crossAx val="125367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Processing!$E$30</c:f>
          <c:strCache>
            <c:ptCount val="1"/>
            <c:pt idx="0">
              <c:v>Route Types</c:v>
            </c:pt>
          </c:strCache>
        </c:strRef>
      </c:tx>
      <c:layout>
        <c:manualLayout>
          <c:xMode val="edge"/>
          <c:yMode val="edge"/>
          <c:x val="0.60635234177042752"/>
          <c:y val="0.209235209235209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ru-RU"/>
        </a:p>
      </c:txPr>
    </c:title>
    <c:autoTitleDeleted val="0"/>
    <c:plotArea>
      <c:layout>
        <c:manualLayout>
          <c:layoutTarget val="inner"/>
          <c:xMode val="edge"/>
          <c:yMode val="edge"/>
          <c:x val="0.10473712412246047"/>
          <c:y val="0.27164502164502163"/>
          <c:w val="0.47837370242214533"/>
          <c:h val="0.59848484848484851"/>
        </c:manualLayout>
      </c:layout>
      <c:doughnutChart>
        <c:varyColors val="1"/>
        <c:ser>
          <c:idx val="0"/>
          <c:order val="0"/>
          <c:dPt>
            <c:idx val="0"/>
            <c:bubble3D val="0"/>
            <c:spPr>
              <a:solidFill>
                <a:srgbClr val="046FA4"/>
              </a:solidFill>
              <a:ln w="19050">
                <a:solidFill>
                  <a:schemeClr val="lt1"/>
                </a:solidFill>
              </a:ln>
              <a:effectLst/>
            </c:spPr>
            <c:extLst>
              <c:ext xmlns:c16="http://schemas.microsoft.com/office/drawing/2014/chart" uri="{C3380CC4-5D6E-409C-BE32-E72D297353CC}">
                <c16:uniqueId val="{00000001-B0FD-4E69-9759-F572D3D61E1C}"/>
              </c:ext>
            </c:extLst>
          </c:dPt>
          <c:dPt>
            <c:idx val="1"/>
            <c:bubble3D val="0"/>
            <c:spPr>
              <a:solidFill>
                <a:srgbClr val="0598E1"/>
              </a:solidFill>
              <a:ln w="19050">
                <a:solidFill>
                  <a:schemeClr val="lt1"/>
                </a:solidFill>
              </a:ln>
              <a:effectLst/>
            </c:spPr>
            <c:extLst>
              <c:ext xmlns:c16="http://schemas.microsoft.com/office/drawing/2014/chart" uri="{C3380CC4-5D6E-409C-BE32-E72D297353CC}">
                <c16:uniqueId val="{00000003-B0FD-4E69-9759-F572D3D61E1C}"/>
              </c:ext>
            </c:extLst>
          </c:dPt>
          <c:dPt>
            <c:idx val="2"/>
            <c:bubble3D val="0"/>
            <c:spPr>
              <a:solidFill>
                <a:srgbClr val="8CD7FC"/>
              </a:solidFill>
              <a:ln w="19050">
                <a:solidFill>
                  <a:schemeClr val="lt1"/>
                </a:solidFill>
              </a:ln>
              <a:effectLst/>
            </c:spPr>
            <c:extLst>
              <c:ext xmlns:c16="http://schemas.microsoft.com/office/drawing/2014/chart" uri="{C3380CC4-5D6E-409C-BE32-E72D297353CC}">
                <c16:uniqueId val="{00000005-B0FD-4E69-9759-F572D3D61E1C}"/>
              </c:ext>
            </c:extLst>
          </c:dPt>
          <c:cat>
            <c:strRef>
              <c:f>Processing!$E$31:$E$33</c:f>
              <c:strCache>
                <c:ptCount val="3"/>
                <c:pt idx="0">
                  <c:v>Far</c:v>
                </c:pt>
                <c:pt idx="1">
                  <c:v>Regular</c:v>
                </c:pt>
                <c:pt idx="2">
                  <c:v>Close</c:v>
                </c:pt>
              </c:strCache>
            </c:strRef>
          </c:cat>
          <c:val>
            <c:numRef>
              <c:f>Processing!$F$31:$F$33</c:f>
              <c:numCache>
                <c:formatCode>0%</c:formatCode>
                <c:ptCount val="3"/>
                <c:pt idx="0">
                  <c:v>0.60814714378352885</c:v>
                </c:pt>
                <c:pt idx="1">
                  <c:v>0.23865995925773087</c:v>
                </c:pt>
                <c:pt idx="2">
                  <c:v>0.14882391086482344</c:v>
                </c:pt>
              </c:numCache>
            </c:numRef>
          </c:val>
          <c:extLst>
            <c:ext xmlns:c16="http://schemas.microsoft.com/office/drawing/2014/chart" uri="{C3380CC4-5D6E-409C-BE32-E72D297353CC}">
              <c16:uniqueId val="{00000006-B0FD-4E69-9759-F572D3D61E1C}"/>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58181211345121653"/>
          <c:y val="0.3872055765756553"/>
          <c:w val="0.35999770101729983"/>
          <c:h val="0.40203026092326694"/>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Processing!$I$29</c:f>
          <c:strCache>
            <c:ptCount val="1"/>
            <c:pt idx="0">
              <c:v>Products Types (ton)</c:v>
            </c:pt>
          </c:strCache>
        </c:strRef>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ru-RU"/>
        </a:p>
      </c:txPr>
    </c:title>
    <c:autoTitleDeleted val="0"/>
    <c:plotArea>
      <c:layout/>
      <c:barChart>
        <c:barDir val="col"/>
        <c:grouping val="clustered"/>
        <c:varyColors val="0"/>
        <c:ser>
          <c:idx val="0"/>
          <c:order val="0"/>
          <c:tx>
            <c:strRef>
              <c:f>Processing!$I$30</c:f>
              <c:strCache>
                <c:ptCount val="1"/>
                <c:pt idx="0">
                  <c:v>Firewood</c:v>
                </c:pt>
              </c:strCache>
            </c:strRef>
          </c:tx>
          <c:spPr>
            <a:solidFill>
              <a:srgbClr val="022B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Processing!$H$31:$H$33</c:f>
              <c:strCache>
                <c:ptCount val="3"/>
                <c:pt idx="0">
                  <c:v>Driver 1</c:v>
                </c:pt>
                <c:pt idx="1">
                  <c:v>Driver 2</c:v>
                </c:pt>
                <c:pt idx="2">
                  <c:v>Driver 3</c:v>
                </c:pt>
              </c:strCache>
            </c:strRef>
          </c:cat>
          <c:val>
            <c:numRef>
              <c:f>Processing!$I$31:$I$33</c:f>
              <c:numCache>
                <c:formatCode>General</c:formatCode>
                <c:ptCount val="3"/>
                <c:pt idx="0">
                  <c:v>232</c:v>
                </c:pt>
                <c:pt idx="1">
                  <c:v>252</c:v>
                </c:pt>
                <c:pt idx="2">
                  <c:v>126</c:v>
                </c:pt>
              </c:numCache>
            </c:numRef>
          </c:val>
          <c:extLst>
            <c:ext xmlns:c16="http://schemas.microsoft.com/office/drawing/2014/chart" uri="{C3380CC4-5D6E-409C-BE32-E72D297353CC}">
              <c16:uniqueId val="{00000000-D406-4296-8BF5-6D6D802E07AC}"/>
            </c:ext>
          </c:extLst>
        </c:ser>
        <c:ser>
          <c:idx val="1"/>
          <c:order val="1"/>
          <c:tx>
            <c:strRef>
              <c:f>Processing!$J$30</c:f>
              <c:strCache>
                <c:ptCount val="1"/>
                <c:pt idx="0">
                  <c:v>Pellets</c:v>
                </c:pt>
              </c:strCache>
            </c:strRef>
          </c:tx>
          <c:spPr>
            <a:solidFill>
              <a:srgbClr val="F5DE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Processing!$H$31:$H$33</c:f>
              <c:strCache>
                <c:ptCount val="3"/>
                <c:pt idx="0">
                  <c:v>Driver 1</c:v>
                </c:pt>
                <c:pt idx="1">
                  <c:v>Driver 2</c:v>
                </c:pt>
                <c:pt idx="2">
                  <c:v>Driver 3</c:v>
                </c:pt>
              </c:strCache>
            </c:strRef>
          </c:cat>
          <c:val>
            <c:numRef>
              <c:f>Processing!$J$31:$J$33</c:f>
              <c:numCache>
                <c:formatCode>General</c:formatCode>
                <c:ptCount val="3"/>
                <c:pt idx="0">
                  <c:v>111</c:v>
                </c:pt>
                <c:pt idx="1">
                  <c:v>125</c:v>
                </c:pt>
                <c:pt idx="2">
                  <c:v>70</c:v>
                </c:pt>
              </c:numCache>
            </c:numRef>
          </c:val>
          <c:extLst>
            <c:ext xmlns:c16="http://schemas.microsoft.com/office/drawing/2014/chart" uri="{C3380CC4-5D6E-409C-BE32-E72D297353CC}">
              <c16:uniqueId val="{00000001-D406-4296-8BF5-6D6D802E07AC}"/>
            </c:ext>
          </c:extLst>
        </c:ser>
        <c:dLbls>
          <c:dLblPos val="outEnd"/>
          <c:showLegendKey val="0"/>
          <c:showVal val="1"/>
          <c:showCatName val="0"/>
          <c:showSerName val="0"/>
          <c:showPercent val="0"/>
          <c:showBubbleSize val="0"/>
        </c:dLbls>
        <c:gapWidth val="219"/>
        <c:overlap val="-27"/>
        <c:axId val="743358304"/>
        <c:axId val="743356224"/>
      </c:barChart>
      <c:catAx>
        <c:axId val="7433583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ru-RU"/>
          </a:p>
        </c:txPr>
        <c:crossAx val="743356224"/>
        <c:crosses val="autoZero"/>
        <c:auto val="1"/>
        <c:lblAlgn val="ctr"/>
        <c:lblOffset val="100"/>
        <c:noMultiLvlLbl val="0"/>
      </c:catAx>
      <c:valAx>
        <c:axId val="743356224"/>
        <c:scaling>
          <c:orientation val="minMax"/>
        </c:scaling>
        <c:delete val="1"/>
        <c:axPos val="l"/>
        <c:numFmt formatCode="General" sourceLinked="1"/>
        <c:majorTickMark val="none"/>
        <c:minorTickMark val="none"/>
        <c:tickLblPos val="nextTo"/>
        <c:crossAx val="7433583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Processing!$L$30</c:f>
          <c:strCache>
            <c:ptCount val="1"/>
            <c:pt idx="0">
              <c:v>Cargo Types (ton)</c:v>
            </c:pt>
          </c:strCache>
        </c:strRef>
      </c:tx>
      <c:layout>
        <c:manualLayout>
          <c:xMode val="edge"/>
          <c:yMode val="edge"/>
          <c:x val="0.23076689089360519"/>
          <c:y val="0.1072961373390558"/>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ru-RU"/>
        </a:p>
      </c:txPr>
    </c:title>
    <c:autoTitleDeleted val="0"/>
    <c:plotArea>
      <c:layout>
        <c:manualLayout>
          <c:layoutTarget val="inner"/>
          <c:xMode val="edge"/>
          <c:yMode val="edge"/>
          <c:x val="0.41375302011089671"/>
          <c:y val="0.24785407725321884"/>
          <c:w val="0.57520945229528431"/>
          <c:h val="0.67346208869814017"/>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5DE92"/>
              </a:solidFill>
              <a:ln>
                <a:noFill/>
              </a:ln>
              <a:effectLst/>
            </c:spPr>
            <c:extLst>
              <c:ext xmlns:c16="http://schemas.microsoft.com/office/drawing/2014/chart" uri="{C3380CC4-5D6E-409C-BE32-E72D297353CC}">
                <c16:uniqueId val="{00000003-B645-4793-986B-8BD502332527}"/>
              </c:ext>
            </c:extLst>
          </c:dPt>
          <c:dPt>
            <c:idx val="1"/>
            <c:invertIfNegative val="0"/>
            <c:bubble3D val="0"/>
            <c:spPr>
              <a:solidFill>
                <a:srgbClr val="022B40"/>
              </a:solidFill>
              <a:ln>
                <a:noFill/>
              </a:ln>
              <a:effectLst/>
            </c:spPr>
            <c:extLst>
              <c:ext xmlns:c16="http://schemas.microsoft.com/office/drawing/2014/chart" uri="{C3380CC4-5D6E-409C-BE32-E72D297353CC}">
                <c16:uniqueId val="{00000002-B645-4793-986B-8BD502332527}"/>
              </c:ext>
            </c:extLst>
          </c:dPt>
          <c:dPt>
            <c:idx val="2"/>
            <c:invertIfNegative val="0"/>
            <c:bubble3D val="0"/>
            <c:spPr>
              <a:solidFill>
                <a:srgbClr val="046FA4"/>
              </a:solidFill>
              <a:ln>
                <a:noFill/>
              </a:ln>
              <a:effectLst/>
            </c:spPr>
            <c:extLst>
              <c:ext xmlns:c16="http://schemas.microsoft.com/office/drawing/2014/chart" uri="{C3380CC4-5D6E-409C-BE32-E72D297353CC}">
                <c16:uniqueId val="{00000001-B645-4793-986B-8BD502332527}"/>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Processing!$L$31:$L$33</c:f>
              <c:strCache>
                <c:ptCount val="3"/>
                <c:pt idx="0">
                  <c:v>Pellets</c:v>
                </c:pt>
                <c:pt idx="1">
                  <c:v>Firewood</c:v>
                </c:pt>
                <c:pt idx="2">
                  <c:v>Raw materials</c:v>
                </c:pt>
              </c:strCache>
            </c:strRef>
          </c:cat>
          <c:val>
            <c:numRef>
              <c:f>Processing!$M$31:$M$33</c:f>
              <c:numCache>
                <c:formatCode>_-* #,##0_-;\-* #,##0_-;_-* "-"??_-;_-@_-</c:formatCode>
                <c:ptCount val="3"/>
                <c:pt idx="0">
                  <c:v>306</c:v>
                </c:pt>
                <c:pt idx="1">
                  <c:v>610</c:v>
                </c:pt>
                <c:pt idx="2">
                  <c:v>1051</c:v>
                </c:pt>
              </c:numCache>
            </c:numRef>
          </c:val>
          <c:extLst>
            <c:ext xmlns:c16="http://schemas.microsoft.com/office/drawing/2014/chart" uri="{C3380CC4-5D6E-409C-BE32-E72D297353CC}">
              <c16:uniqueId val="{00000000-B645-4793-986B-8BD502332527}"/>
            </c:ext>
          </c:extLst>
        </c:ser>
        <c:dLbls>
          <c:showLegendKey val="0"/>
          <c:showVal val="0"/>
          <c:showCatName val="0"/>
          <c:showSerName val="0"/>
          <c:showPercent val="0"/>
          <c:showBubbleSize val="0"/>
        </c:dLbls>
        <c:gapWidth val="150"/>
        <c:axId val="704747184"/>
        <c:axId val="704746768"/>
      </c:barChart>
      <c:catAx>
        <c:axId val="7047471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crossAx val="704746768"/>
        <c:crosses val="autoZero"/>
        <c:auto val="1"/>
        <c:lblAlgn val="ctr"/>
        <c:lblOffset val="100"/>
        <c:noMultiLvlLbl val="0"/>
      </c:catAx>
      <c:valAx>
        <c:axId val="704746768"/>
        <c:scaling>
          <c:orientation val="minMax"/>
        </c:scaling>
        <c:delete val="1"/>
        <c:axPos val="b"/>
        <c:numFmt formatCode="_-* #,##0_-;\-* #,##0_-;_-* &quot;-&quot;??_-;_-@_-" sourceLinked="1"/>
        <c:majorTickMark val="none"/>
        <c:minorTickMark val="none"/>
        <c:tickLblPos val="nextTo"/>
        <c:crossAx val="70474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Processing!$A$39:$B$39</c:f>
              <c:strCache>
                <c:ptCount val="2"/>
                <c:pt idx="0">
                  <c:v>71%</c:v>
                </c:pt>
                <c:pt idx="1">
                  <c:v>29%</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1-AC21-4E0B-94F3-2AAF7B4CB26A}"/>
              </c:ext>
            </c:extLst>
          </c:dPt>
          <c:dPt>
            <c:idx val="1"/>
            <c:bubble3D val="0"/>
            <c:spPr>
              <a:noFill/>
              <a:ln w="19050">
                <a:noFill/>
              </a:ln>
              <a:effectLst/>
            </c:spPr>
            <c:extLst>
              <c:ext xmlns:c16="http://schemas.microsoft.com/office/drawing/2014/chart" uri="{C3380CC4-5D6E-409C-BE32-E72D297353CC}">
                <c16:uniqueId val="{00000003-AC21-4E0B-94F3-2AAF7B4CB26A}"/>
              </c:ext>
            </c:extLst>
          </c:dPt>
          <c:val>
            <c:numRef>
              <c:f>Processing!$A$40:$B$40</c:f>
              <c:numCache>
                <c:formatCode>0%</c:formatCode>
                <c:ptCount val="2"/>
                <c:pt idx="0">
                  <c:v>0</c:v>
                </c:pt>
                <c:pt idx="1">
                  <c:v>1</c:v>
                </c:pt>
              </c:numCache>
            </c:numRef>
          </c:val>
          <c:extLst>
            <c:ext xmlns:c16="http://schemas.microsoft.com/office/drawing/2014/chart" uri="{C3380CC4-5D6E-409C-BE32-E72D297353CC}">
              <c16:uniqueId val="{00000004-AC21-4E0B-94F3-2AAF7B4CB26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FF00"/>
            </a:solidFill>
            <a:ln>
              <a:noFill/>
            </a:ln>
            <a:effectLst/>
          </c:spPr>
          <c:invertIfNegative val="0"/>
          <c:val>
            <c:numRef>
              <c:f>Processing!$G$2</c:f>
              <c:numCache>
                <c:formatCode>General</c:formatCode>
                <c:ptCount val="1"/>
                <c:pt idx="0">
                  <c:v>0</c:v>
                </c:pt>
              </c:numCache>
            </c:numRef>
          </c:val>
          <c:extLst>
            <c:ext xmlns:c16="http://schemas.microsoft.com/office/drawing/2014/chart" uri="{C3380CC4-5D6E-409C-BE32-E72D297353CC}">
              <c16:uniqueId val="{00000000-441B-4B54-971A-FD6869F2C119}"/>
            </c:ext>
          </c:extLst>
        </c:ser>
        <c:ser>
          <c:idx val="1"/>
          <c:order val="1"/>
          <c:spPr>
            <a:solidFill>
              <a:srgbClr val="00B0F0"/>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6-441B-4B54-971A-FD6869F2C119}"/>
              </c:ext>
            </c:extLst>
          </c:dPt>
          <c:val>
            <c:numRef>
              <c:f>Processing!$H$2</c:f>
              <c:numCache>
                <c:formatCode>General</c:formatCode>
                <c:ptCount val="1"/>
                <c:pt idx="0">
                  <c:v>0</c:v>
                </c:pt>
              </c:numCache>
            </c:numRef>
          </c:val>
          <c:extLst>
            <c:ext xmlns:c16="http://schemas.microsoft.com/office/drawing/2014/chart" uri="{C3380CC4-5D6E-409C-BE32-E72D297353CC}">
              <c16:uniqueId val="{00000001-441B-4B54-971A-FD6869F2C119}"/>
            </c:ext>
          </c:extLst>
        </c:ser>
        <c:ser>
          <c:idx val="2"/>
          <c:order val="2"/>
          <c:spPr>
            <a:solidFill>
              <a:srgbClr val="FF00FF"/>
            </a:solidFill>
            <a:ln>
              <a:noFill/>
            </a:ln>
            <a:effectLst/>
          </c:spPr>
          <c:invertIfNegative val="0"/>
          <c:val>
            <c:numRef>
              <c:f>Processing!$I$2</c:f>
              <c:numCache>
                <c:formatCode>General</c:formatCode>
                <c:ptCount val="1"/>
                <c:pt idx="0">
                  <c:v>0</c:v>
                </c:pt>
              </c:numCache>
            </c:numRef>
          </c:val>
          <c:extLst>
            <c:ext xmlns:c16="http://schemas.microsoft.com/office/drawing/2014/chart" uri="{C3380CC4-5D6E-409C-BE32-E72D297353CC}">
              <c16:uniqueId val="{00000002-441B-4B54-971A-FD6869F2C119}"/>
            </c:ext>
          </c:extLst>
        </c:ser>
        <c:ser>
          <c:idx val="3"/>
          <c:order val="3"/>
          <c:spPr>
            <a:solidFill>
              <a:srgbClr val="FF6600"/>
            </a:solidFill>
            <a:ln>
              <a:noFill/>
            </a:ln>
            <a:effectLst/>
          </c:spPr>
          <c:invertIfNegative val="0"/>
          <c:val>
            <c:numRef>
              <c:f>Processing!$J$2</c:f>
              <c:numCache>
                <c:formatCode>General</c:formatCode>
                <c:ptCount val="1"/>
                <c:pt idx="0">
                  <c:v>0</c:v>
                </c:pt>
              </c:numCache>
            </c:numRef>
          </c:val>
          <c:extLst>
            <c:ext xmlns:c16="http://schemas.microsoft.com/office/drawing/2014/chart" uri="{C3380CC4-5D6E-409C-BE32-E72D297353CC}">
              <c16:uniqueId val="{00000003-441B-4B54-971A-FD6869F2C119}"/>
            </c:ext>
          </c:extLst>
        </c:ser>
        <c:ser>
          <c:idx val="4"/>
          <c:order val="4"/>
          <c:spPr>
            <a:solidFill>
              <a:srgbClr val="CCFF00"/>
            </a:solidFill>
            <a:ln>
              <a:noFill/>
            </a:ln>
            <a:effectLst/>
          </c:spPr>
          <c:invertIfNegative val="0"/>
          <c:val>
            <c:numRef>
              <c:f>Processing!$K$2</c:f>
              <c:numCache>
                <c:formatCode>General</c:formatCode>
                <c:ptCount val="1"/>
                <c:pt idx="0">
                  <c:v>0</c:v>
                </c:pt>
              </c:numCache>
            </c:numRef>
          </c:val>
          <c:extLst>
            <c:ext xmlns:c16="http://schemas.microsoft.com/office/drawing/2014/chart" uri="{C3380CC4-5D6E-409C-BE32-E72D297353CC}">
              <c16:uniqueId val="{00000004-441B-4B54-971A-FD6869F2C119}"/>
            </c:ext>
          </c:extLst>
        </c:ser>
        <c:ser>
          <c:idx val="5"/>
          <c:order val="5"/>
          <c:spPr>
            <a:solidFill>
              <a:srgbClr val="FF0000"/>
            </a:solidFill>
            <a:ln>
              <a:noFill/>
            </a:ln>
            <a:effectLst/>
          </c:spPr>
          <c:invertIfNegative val="0"/>
          <c:val>
            <c:numRef>
              <c:f>Processing!$L$2</c:f>
              <c:numCache>
                <c:formatCode>General</c:formatCode>
                <c:ptCount val="1"/>
                <c:pt idx="0">
                  <c:v>0</c:v>
                </c:pt>
              </c:numCache>
            </c:numRef>
          </c:val>
          <c:extLst>
            <c:ext xmlns:c16="http://schemas.microsoft.com/office/drawing/2014/chart" uri="{C3380CC4-5D6E-409C-BE32-E72D297353CC}">
              <c16:uniqueId val="{00000005-441B-4B54-971A-FD6869F2C119}"/>
            </c:ext>
          </c:extLst>
        </c:ser>
        <c:dLbls>
          <c:showLegendKey val="0"/>
          <c:showVal val="0"/>
          <c:showCatName val="0"/>
          <c:showSerName val="0"/>
          <c:showPercent val="0"/>
          <c:showBubbleSize val="0"/>
        </c:dLbls>
        <c:gapWidth val="0"/>
        <c:overlap val="100"/>
        <c:axId val="237736672"/>
        <c:axId val="237729184"/>
      </c:barChart>
      <c:catAx>
        <c:axId val="237736672"/>
        <c:scaling>
          <c:orientation val="minMax"/>
        </c:scaling>
        <c:delete val="0"/>
        <c:axPos val="r"/>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37729184"/>
        <c:crosses val="autoZero"/>
        <c:auto val="1"/>
        <c:lblAlgn val="ctr"/>
        <c:lblOffset val="100"/>
        <c:noMultiLvlLbl val="0"/>
      </c:catAx>
      <c:valAx>
        <c:axId val="237729184"/>
        <c:scaling>
          <c:orientation val="maxMin"/>
          <c:max val="10"/>
          <c:min val="0"/>
        </c:scaling>
        <c:delete val="1"/>
        <c:axPos val="b"/>
        <c:numFmt formatCode="General" sourceLinked="1"/>
        <c:majorTickMark val="none"/>
        <c:minorTickMark val="none"/>
        <c:tickLblPos val="nextTo"/>
        <c:crossAx val="23773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Processing!$G$27" lockText="1" noThreeD="1"/>
</file>

<file path=xl/ctrlProps/ctrlProp2.xml><?xml version="1.0" encoding="utf-8"?>
<formControlPr xmlns="http://schemas.microsoft.com/office/spreadsheetml/2009/9/main" objectType="CheckBox" fmlaLink="Processing!$G$26" lockText="1" noThreeD="1"/>
</file>

<file path=xl/ctrlProps/ctrlProp3.xml><?xml version="1.0" encoding="utf-8"?>
<formControlPr xmlns="http://schemas.microsoft.com/office/spreadsheetml/2009/9/main" objectType="CheckBox" fmlaLink="Processing!$G$25" lockText="1" noThreeD="1"/>
</file>

<file path=xl/ctrlProps/ctrlProp4.xml><?xml version="1.0" encoding="utf-8"?>
<formControlPr xmlns="http://schemas.microsoft.com/office/spreadsheetml/2009/9/main" objectType="CheckBox" fmlaLink="Processing!$G$24" lockText="1" noThreeD="1"/>
</file>

<file path=xl/ctrlProps/ctrlProp5.xml><?xml version="1.0" encoding="utf-8"?>
<formControlPr xmlns="http://schemas.microsoft.com/office/spreadsheetml/2009/9/main" objectType="CheckBox" fmlaLink="Processing!$G$23" lockText="1" noThreeD="1"/>
</file>

<file path=xl/ctrlProps/ctrlProp6.xml><?xml version="1.0" encoding="utf-8"?>
<formControlPr xmlns="http://schemas.microsoft.com/office/spreadsheetml/2009/9/main" objectType="CheckBox" fmlaLink="Processing!$G$22"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hyperlink" Target="#Routes!B2"/><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hyperlink" Target="#DASHBOARD!B2"/><Relationship Id="rId6" Type="http://schemas.openxmlformats.org/officeDocument/2006/relationships/image" Target="../media/image6.png"/><Relationship Id="rId5" Type="http://schemas.openxmlformats.org/officeDocument/2006/relationships/chart" Target="../charts/chart12.xml"/><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png"/><Relationship Id="rId1" Type="http://schemas.openxmlformats.org/officeDocument/2006/relationships/image" Target="../media/image9.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358140</xdr:colOff>
      <xdr:row>0</xdr:row>
      <xdr:rowOff>178526</xdr:rowOff>
    </xdr:from>
    <xdr:to>
      <xdr:col>22</xdr:col>
      <xdr:colOff>449580</xdr:colOff>
      <xdr:row>35</xdr:row>
      <xdr:rowOff>167640</xdr:rowOff>
    </xdr:to>
    <xdr:sp macro="" textlink="">
      <xdr:nvSpPr>
        <xdr:cNvPr id="82" name="Rectangle: Rounded Corners 81">
          <a:extLst>
            <a:ext uri="{FF2B5EF4-FFF2-40B4-BE49-F238E27FC236}">
              <a16:creationId xmlns:a16="http://schemas.microsoft.com/office/drawing/2014/main" id="{00000000-0008-0000-0000-000052000000}"/>
            </a:ext>
          </a:extLst>
        </xdr:cNvPr>
        <xdr:cNvSpPr/>
      </xdr:nvSpPr>
      <xdr:spPr>
        <a:xfrm>
          <a:off x="358140" y="178526"/>
          <a:ext cx="13502640" cy="6389914"/>
        </a:xfrm>
        <a:prstGeom prst="roundRect">
          <a:avLst>
            <a:gd name="adj" fmla="val 6260"/>
          </a:avLst>
        </a:prstGeom>
        <a:solidFill>
          <a:srgbClr val="89B9C7"/>
        </a:solidFill>
        <a:ln w="101600">
          <a:gradFill flip="none" rotWithShape="1">
            <a:gsLst>
              <a:gs pos="0">
                <a:srgbClr val="EBFBFF"/>
              </a:gs>
              <a:gs pos="100000">
                <a:srgbClr val="96C0C9"/>
              </a:gs>
            </a:gsLst>
            <a:lin ang="0" scaled="1"/>
            <a:tileRect/>
          </a:grad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338417</xdr:colOff>
      <xdr:row>1</xdr:row>
      <xdr:rowOff>30480</xdr:rowOff>
    </xdr:from>
    <xdr:to>
      <xdr:col>22</xdr:col>
      <xdr:colOff>454511</xdr:colOff>
      <xdr:row>35</xdr:row>
      <xdr:rowOff>166560</xdr:rowOff>
    </xdr:to>
    <xdr:sp macro="" textlink="">
      <xdr:nvSpPr>
        <xdr:cNvPr id="8" name="Freeform: Shape 7">
          <a:extLst>
            <a:ext uri="{FF2B5EF4-FFF2-40B4-BE49-F238E27FC236}">
              <a16:creationId xmlns:a16="http://schemas.microsoft.com/office/drawing/2014/main" id="{00000000-0008-0000-0000-000008000000}"/>
            </a:ext>
          </a:extLst>
        </xdr:cNvPr>
        <xdr:cNvSpPr/>
      </xdr:nvSpPr>
      <xdr:spPr>
        <a:xfrm>
          <a:off x="11311217" y="213360"/>
          <a:ext cx="2554494" cy="6354000"/>
        </a:xfrm>
        <a:custGeom>
          <a:avLst/>
          <a:gdLst>
            <a:gd name="connsiteX0" fmla="*/ 0 w 2554494"/>
            <a:gd name="connsiteY0" fmla="*/ 0 h 6389914"/>
            <a:gd name="connsiteX1" fmla="*/ 2154485 w 2554494"/>
            <a:gd name="connsiteY1" fmla="*/ 0 h 6389914"/>
            <a:gd name="connsiteX2" fmla="*/ 2554494 w 2554494"/>
            <a:gd name="connsiteY2" fmla="*/ 400009 h 6389914"/>
            <a:gd name="connsiteX3" fmla="*/ 2554494 w 2554494"/>
            <a:gd name="connsiteY3" fmla="*/ 5989905 h 6389914"/>
            <a:gd name="connsiteX4" fmla="*/ 2154485 w 2554494"/>
            <a:gd name="connsiteY4" fmla="*/ 6389914 h 6389914"/>
            <a:gd name="connsiteX5" fmla="*/ 0 w 2554494"/>
            <a:gd name="connsiteY5" fmla="*/ 6389914 h 6389914"/>
            <a:gd name="connsiteX6" fmla="*/ 0 w 2554494"/>
            <a:gd name="connsiteY6" fmla="*/ 0 h 6389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54494" h="6389914">
              <a:moveTo>
                <a:pt x="0" y="0"/>
              </a:moveTo>
              <a:lnTo>
                <a:pt x="2154485" y="0"/>
              </a:lnTo>
              <a:cubicBezTo>
                <a:pt x="2375404" y="0"/>
                <a:pt x="2554494" y="179090"/>
                <a:pt x="2554494" y="400009"/>
              </a:cubicBezTo>
              <a:lnTo>
                <a:pt x="2554494" y="5989905"/>
              </a:lnTo>
              <a:cubicBezTo>
                <a:pt x="2554494" y="6210824"/>
                <a:pt x="2375404" y="6389914"/>
                <a:pt x="2154485" y="6389914"/>
              </a:cubicBezTo>
              <a:lnTo>
                <a:pt x="0" y="6389914"/>
              </a:lnTo>
              <a:lnTo>
                <a:pt x="0" y="0"/>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3</xdr:col>
      <xdr:colOff>335280</xdr:colOff>
      <xdr:row>0</xdr:row>
      <xdr:rowOff>175260</xdr:rowOff>
    </xdr:from>
    <xdr:to>
      <xdr:col>18</xdr:col>
      <xdr:colOff>358140</xdr:colOff>
      <xdr:row>35</xdr:row>
      <xdr:rowOff>167640</xdr:rowOff>
    </xdr:to>
    <xdr:sp macro="" textlink="">
      <xdr:nvSpPr>
        <xdr:cNvPr id="73" name="Rectangle 72">
          <a:extLst>
            <a:ext uri="{FF2B5EF4-FFF2-40B4-BE49-F238E27FC236}">
              <a16:creationId xmlns:a16="http://schemas.microsoft.com/office/drawing/2014/main" id="{00000000-0008-0000-0000-000049000000}"/>
            </a:ext>
          </a:extLst>
        </xdr:cNvPr>
        <xdr:cNvSpPr/>
      </xdr:nvSpPr>
      <xdr:spPr>
        <a:xfrm>
          <a:off x="2164080" y="175260"/>
          <a:ext cx="9166860" cy="6326505"/>
        </a:xfrm>
        <a:prstGeom prst="rect">
          <a:avLst/>
        </a:prstGeom>
        <a:solidFill>
          <a:srgbClr val="BFCFD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426720</xdr:colOff>
      <xdr:row>1</xdr:row>
      <xdr:rowOff>30480</xdr:rowOff>
    </xdr:from>
    <xdr:to>
      <xdr:col>18</xdr:col>
      <xdr:colOff>358140</xdr:colOff>
      <xdr:row>14</xdr:row>
      <xdr:rowOff>0</xdr:rowOff>
    </xdr:to>
    <xdr:sp macro="" textlink="">
      <xdr:nvSpPr>
        <xdr:cNvPr id="69" name="Rectangle 68">
          <a:extLst>
            <a:ext uri="{FF2B5EF4-FFF2-40B4-BE49-F238E27FC236}">
              <a16:creationId xmlns:a16="http://schemas.microsoft.com/office/drawing/2014/main" id="{00000000-0008-0000-0000-000045000000}"/>
            </a:ext>
          </a:extLst>
        </xdr:cNvPr>
        <xdr:cNvSpPr/>
      </xdr:nvSpPr>
      <xdr:spPr>
        <a:xfrm>
          <a:off x="2255520" y="213360"/>
          <a:ext cx="9075420" cy="2346960"/>
        </a:xfrm>
        <a:prstGeom prst="rect">
          <a:avLst/>
        </a:prstGeom>
        <a:gradFill flip="none" rotWithShape="1">
          <a:gsLst>
            <a:gs pos="6000">
              <a:srgbClr val="011119"/>
            </a:gs>
            <a:gs pos="100000">
              <a:srgbClr val="013047"/>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409136</xdr:colOff>
      <xdr:row>1</xdr:row>
      <xdr:rowOff>22860</xdr:rowOff>
    </xdr:from>
    <xdr:to>
      <xdr:col>18</xdr:col>
      <xdr:colOff>337136</xdr:colOff>
      <xdr:row>13</xdr:row>
      <xdr:rowOff>175260</xdr:rowOff>
    </xdr:to>
    <xdr:sp macro="" textlink="">
      <xdr:nvSpPr>
        <xdr:cNvPr id="70" name="Rectangle 69">
          <a:extLst>
            <a:ext uri="{FF2B5EF4-FFF2-40B4-BE49-F238E27FC236}">
              <a16:creationId xmlns:a16="http://schemas.microsoft.com/office/drawing/2014/main" id="{00000000-0008-0000-0000-000046000000}"/>
            </a:ext>
          </a:extLst>
        </xdr:cNvPr>
        <xdr:cNvSpPr/>
      </xdr:nvSpPr>
      <xdr:spPr>
        <a:xfrm>
          <a:off x="2237936" y="205740"/>
          <a:ext cx="9072000" cy="2346960"/>
        </a:xfrm>
        <a:prstGeom prst="rect">
          <a:avLst/>
        </a:prstGeom>
        <a:gradFill flip="none" rotWithShape="1">
          <a:gsLst>
            <a:gs pos="11000">
              <a:srgbClr val="0C121E"/>
            </a:gs>
            <a:gs pos="100000">
              <a:srgbClr val="1B2944"/>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373380</xdr:colOff>
      <xdr:row>1</xdr:row>
      <xdr:rowOff>22860</xdr:rowOff>
    </xdr:from>
    <xdr:to>
      <xdr:col>3</xdr:col>
      <xdr:colOff>429410</xdr:colOff>
      <xdr:row>35</xdr:row>
      <xdr:rowOff>144540</xdr:rowOff>
    </xdr:to>
    <xdr:sp macro="" textlink="">
      <xdr:nvSpPr>
        <xdr:cNvPr id="7" name="Freeform: Shape 6">
          <a:extLst>
            <a:ext uri="{FF2B5EF4-FFF2-40B4-BE49-F238E27FC236}">
              <a16:creationId xmlns:a16="http://schemas.microsoft.com/office/drawing/2014/main" id="{00000000-0008-0000-0000-000007000000}"/>
            </a:ext>
          </a:extLst>
        </xdr:cNvPr>
        <xdr:cNvSpPr/>
      </xdr:nvSpPr>
      <xdr:spPr>
        <a:xfrm>
          <a:off x="373380" y="205740"/>
          <a:ext cx="1884830" cy="6339600"/>
        </a:xfrm>
        <a:custGeom>
          <a:avLst/>
          <a:gdLst>
            <a:gd name="connsiteX0" fmla="*/ 400009 w 1884830"/>
            <a:gd name="connsiteY0" fmla="*/ 0 h 6389914"/>
            <a:gd name="connsiteX1" fmla="*/ 1884830 w 1884830"/>
            <a:gd name="connsiteY1" fmla="*/ 0 h 6389914"/>
            <a:gd name="connsiteX2" fmla="*/ 1884830 w 1884830"/>
            <a:gd name="connsiteY2" fmla="*/ 6389914 h 6389914"/>
            <a:gd name="connsiteX3" fmla="*/ 400009 w 1884830"/>
            <a:gd name="connsiteY3" fmla="*/ 6389914 h 6389914"/>
            <a:gd name="connsiteX4" fmla="*/ 0 w 1884830"/>
            <a:gd name="connsiteY4" fmla="*/ 5989905 h 6389914"/>
            <a:gd name="connsiteX5" fmla="*/ 0 w 1884830"/>
            <a:gd name="connsiteY5" fmla="*/ 400009 h 6389914"/>
            <a:gd name="connsiteX6" fmla="*/ 400009 w 1884830"/>
            <a:gd name="connsiteY6" fmla="*/ 0 h 6389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884830" h="6389914">
              <a:moveTo>
                <a:pt x="400009" y="0"/>
              </a:moveTo>
              <a:lnTo>
                <a:pt x="1884830" y="0"/>
              </a:lnTo>
              <a:lnTo>
                <a:pt x="1884830" y="6389914"/>
              </a:lnTo>
              <a:lnTo>
                <a:pt x="400009" y="6389914"/>
              </a:lnTo>
              <a:cubicBezTo>
                <a:pt x="179090" y="6389914"/>
                <a:pt x="0" y="6210824"/>
                <a:pt x="0" y="5989905"/>
              </a:cubicBezTo>
              <a:lnTo>
                <a:pt x="0" y="400009"/>
              </a:lnTo>
              <a:cubicBezTo>
                <a:pt x="0" y="179090"/>
                <a:pt x="179090" y="0"/>
                <a:pt x="400009" y="0"/>
              </a:cubicBezTo>
              <a:close/>
            </a:path>
          </a:pathLst>
        </a:custGeom>
        <a:gradFill>
          <a:gsLst>
            <a:gs pos="89000">
              <a:srgbClr val="2395C3"/>
            </a:gs>
            <a:gs pos="0">
              <a:srgbClr val="024E74"/>
            </a:gs>
            <a:gs pos="100000">
              <a:srgbClr val="1A7092"/>
            </a:gs>
            <a:gs pos="64000">
              <a:srgbClr val="2395C3"/>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18</xdr:col>
      <xdr:colOff>569759</xdr:colOff>
      <xdr:row>1</xdr:row>
      <xdr:rowOff>170197</xdr:rowOff>
    </xdr:from>
    <xdr:to>
      <xdr:col>25</xdr:col>
      <xdr:colOff>135468</xdr:colOff>
      <xdr:row>10</xdr:row>
      <xdr:rowOff>113877</xdr:rowOff>
    </xdr:to>
    <xdr:graphicFrame macro="">
      <xdr:nvGraphicFramePr>
        <xdr:cNvPr id="24" name="Chart 23">
          <a:extLst>
            <a:ext uri="{FF2B5EF4-FFF2-40B4-BE49-F238E27FC236}">
              <a16:creationId xmlns:a16="http://schemas.microsoft.com/office/drawing/2014/main" id="{00000000-0008-0000-00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167640</xdr:colOff>
      <xdr:row>2</xdr:row>
      <xdr:rowOff>4310</xdr:rowOff>
    </xdr:from>
    <xdr:to>
      <xdr:col>15</xdr:col>
      <xdr:colOff>563880</xdr:colOff>
      <xdr:row>11</xdr:row>
      <xdr:rowOff>177675</xdr:rowOff>
    </xdr:to>
    <xdr:grpSp>
      <xdr:nvGrpSpPr>
        <xdr:cNvPr id="108" name="Group 107">
          <a:extLst>
            <a:ext uri="{FF2B5EF4-FFF2-40B4-BE49-F238E27FC236}">
              <a16:creationId xmlns:a16="http://schemas.microsoft.com/office/drawing/2014/main" id="{00000000-0008-0000-0000-00006C000000}"/>
            </a:ext>
          </a:extLst>
        </xdr:cNvPr>
        <xdr:cNvGrpSpPr/>
      </xdr:nvGrpSpPr>
      <xdr:grpSpPr>
        <a:xfrm>
          <a:off x="6686973" y="385310"/>
          <a:ext cx="2766907" cy="1887865"/>
          <a:chOff x="6873240" y="366317"/>
          <a:chExt cx="2834640" cy="1802083"/>
        </a:xfrm>
      </xdr:grpSpPr>
      <xdr:sp macro="" textlink="">
        <xdr:nvSpPr>
          <xdr:cNvPr id="34" name="Freeform: Shape 33">
            <a:extLst>
              <a:ext uri="{FF2B5EF4-FFF2-40B4-BE49-F238E27FC236}">
                <a16:creationId xmlns:a16="http://schemas.microsoft.com/office/drawing/2014/main" id="{00000000-0008-0000-0000-000022000000}"/>
              </a:ext>
            </a:extLst>
          </xdr:cNvPr>
          <xdr:cNvSpPr/>
        </xdr:nvSpPr>
        <xdr:spPr>
          <a:xfrm>
            <a:off x="6873240" y="415614"/>
            <a:ext cx="2834640" cy="1752786"/>
          </a:xfrm>
          <a:custGeom>
            <a:avLst/>
            <a:gdLst>
              <a:gd name="connsiteX0" fmla="*/ 586588 w 6457482"/>
              <a:gd name="connsiteY0" fmla="*/ 0 h 4032011"/>
              <a:gd name="connsiteX1" fmla="*/ 3397416 w 6457482"/>
              <a:gd name="connsiteY1" fmla="*/ 381000 h 4032011"/>
              <a:gd name="connsiteX2" fmla="*/ 3411703 w 6457482"/>
              <a:gd name="connsiteY2" fmla="*/ 322898 h 4032011"/>
              <a:gd name="connsiteX3" fmla="*/ 3469806 w 6457482"/>
              <a:gd name="connsiteY3" fmla="*/ 424815 h 4032011"/>
              <a:gd name="connsiteX4" fmla="*/ 3564103 w 6457482"/>
              <a:gd name="connsiteY4" fmla="*/ 454343 h 4032011"/>
              <a:gd name="connsiteX5" fmla="*/ 3738411 w 6457482"/>
              <a:gd name="connsiteY5" fmla="*/ 468630 h 4032011"/>
              <a:gd name="connsiteX6" fmla="*/ 3862236 w 6457482"/>
              <a:gd name="connsiteY6" fmla="*/ 482918 h 4032011"/>
              <a:gd name="connsiteX7" fmla="*/ 4000348 w 6457482"/>
              <a:gd name="connsiteY7" fmla="*/ 512445 h 4032011"/>
              <a:gd name="connsiteX8" fmla="*/ 3869856 w 6457482"/>
              <a:gd name="connsiteY8" fmla="*/ 584835 h 4032011"/>
              <a:gd name="connsiteX9" fmla="*/ 3746031 w 6457482"/>
              <a:gd name="connsiteY9" fmla="*/ 715328 h 4032011"/>
              <a:gd name="connsiteX10" fmla="*/ 3884143 w 6457482"/>
              <a:gd name="connsiteY10" fmla="*/ 685800 h 4032011"/>
              <a:gd name="connsiteX11" fmla="*/ 3862236 w 6457482"/>
              <a:gd name="connsiteY11" fmla="*/ 729615 h 4032011"/>
              <a:gd name="connsiteX12" fmla="*/ 3912718 w 6457482"/>
              <a:gd name="connsiteY12" fmla="*/ 743903 h 4032011"/>
              <a:gd name="connsiteX13" fmla="*/ 4065118 w 6457482"/>
              <a:gd name="connsiteY13" fmla="*/ 663893 h 4032011"/>
              <a:gd name="connsiteX14" fmla="*/ 4195611 w 6457482"/>
              <a:gd name="connsiteY14" fmla="*/ 576263 h 4032011"/>
              <a:gd name="connsiteX15" fmla="*/ 4123221 w 6457482"/>
              <a:gd name="connsiteY15" fmla="*/ 678180 h 4032011"/>
              <a:gd name="connsiteX16" fmla="*/ 4239426 w 6457482"/>
              <a:gd name="connsiteY16" fmla="*/ 721995 h 4032011"/>
              <a:gd name="connsiteX17" fmla="*/ 4493743 w 6457482"/>
              <a:gd name="connsiteY17" fmla="*/ 656273 h 4032011"/>
              <a:gd name="connsiteX18" fmla="*/ 4493743 w 6457482"/>
              <a:gd name="connsiteY18" fmla="*/ 700088 h 4032011"/>
              <a:gd name="connsiteX19" fmla="*/ 4595661 w 6457482"/>
              <a:gd name="connsiteY19" fmla="*/ 685800 h 4032011"/>
              <a:gd name="connsiteX20" fmla="*/ 4631856 w 6457482"/>
              <a:gd name="connsiteY20" fmla="*/ 765810 h 4032011"/>
              <a:gd name="connsiteX21" fmla="*/ 4464216 w 6457482"/>
              <a:gd name="connsiteY21" fmla="*/ 773430 h 4032011"/>
              <a:gd name="connsiteX22" fmla="*/ 4289908 w 6457482"/>
              <a:gd name="connsiteY22" fmla="*/ 823913 h 4032011"/>
              <a:gd name="connsiteX23" fmla="*/ 4202278 w 6457482"/>
              <a:gd name="connsiteY23" fmla="*/ 1020128 h 4032011"/>
              <a:gd name="connsiteX24" fmla="*/ 4296576 w 6457482"/>
              <a:gd name="connsiteY24" fmla="*/ 903923 h 4032011"/>
              <a:gd name="connsiteX25" fmla="*/ 4326103 w 6457482"/>
              <a:gd name="connsiteY25" fmla="*/ 1478280 h 4032011"/>
              <a:gd name="connsiteX26" fmla="*/ 4376586 w 6457482"/>
              <a:gd name="connsiteY26" fmla="*/ 1172528 h 4032011"/>
              <a:gd name="connsiteX27" fmla="*/ 4456596 w 6457482"/>
              <a:gd name="connsiteY27" fmla="*/ 896303 h 4032011"/>
              <a:gd name="connsiteX28" fmla="*/ 4456596 w 6457482"/>
              <a:gd name="connsiteY28" fmla="*/ 968693 h 4032011"/>
              <a:gd name="connsiteX29" fmla="*/ 4478503 w 6457482"/>
              <a:gd name="connsiteY29" fmla="*/ 888683 h 4032011"/>
              <a:gd name="connsiteX30" fmla="*/ 4522318 w 6457482"/>
              <a:gd name="connsiteY30" fmla="*/ 874395 h 4032011"/>
              <a:gd name="connsiteX31" fmla="*/ 4500411 w 6457482"/>
              <a:gd name="connsiteY31" fmla="*/ 844868 h 4032011"/>
              <a:gd name="connsiteX32" fmla="*/ 4689958 w 6457482"/>
              <a:gd name="connsiteY32" fmla="*/ 852488 h 4032011"/>
              <a:gd name="connsiteX33" fmla="*/ 4711866 w 6457482"/>
              <a:gd name="connsiteY33" fmla="*/ 882015 h 4032011"/>
              <a:gd name="connsiteX34" fmla="*/ 4668051 w 6457482"/>
              <a:gd name="connsiteY34" fmla="*/ 1071563 h 4032011"/>
              <a:gd name="connsiteX35" fmla="*/ 4689958 w 6457482"/>
              <a:gd name="connsiteY35" fmla="*/ 1122045 h 4032011"/>
              <a:gd name="connsiteX36" fmla="*/ 4769968 w 6457482"/>
              <a:gd name="connsiteY36" fmla="*/ 1042035 h 4032011"/>
              <a:gd name="connsiteX37" fmla="*/ 4849978 w 6457482"/>
              <a:gd name="connsiteY37" fmla="*/ 1267778 h 4032011"/>
              <a:gd name="connsiteX38" fmla="*/ 4762348 w 6457482"/>
              <a:gd name="connsiteY38" fmla="*/ 1398270 h 4032011"/>
              <a:gd name="connsiteX39" fmla="*/ 4871886 w 6457482"/>
              <a:gd name="connsiteY39" fmla="*/ 1448753 h 4032011"/>
              <a:gd name="connsiteX40" fmla="*/ 5250028 w 6457482"/>
              <a:gd name="connsiteY40" fmla="*/ 1164908 h 4032011"/>
              <a:gd name="connsiteX41" fmla="*/ 5213833 w 6457482"/>
              <a:gd name="connsiteY41" fmla="*/ 1092518 h 4032011"/>
              <a:gd name="connsiteX42" fmla="*/ 5519586 w 6457482"/>
              <a:gd name="connsiteY42" fmla="*/ 990600 h 4032011"/>
              <a:gd name="connsiteX43" fmla="*/ 5490058 w 6457482"/>
              <a:gd name="connsiteY43" fmla="*/ 918210 h 4032011"/>
              <a:gd name="connsiteX44" fmla="*/ 5533873 w 6457482"/>
              <a:gd name="connsiteY44" fmla="*/ 852488 h 4032011"/>
              <a:gd name="connsiteX45" fmla="*/ 5606263 w 6457482"/>
              <a:gd name="connsiteY45" fmla="*/ 742950 h 4032011"/>
              <a:gd name="connsiteX46" fmla="*/ 5715801 w 6457482"/>
              <a:gd name="connsiteY46" fmla="*/ 721043 h 4032011"/>
              <a:gd name="connsiteX47" fmla="*/ 5955831 w 6457482"/>
              <a:gd name="connsiteY47" fmla="*/ 655320 h 4032011"/>
              <a:gd name="connsiteX48" fmla="*/ 5985358 w 6457482"/>
              <a:gd name="connsiteY48" fmla="*/ 597218 h 4032011"/>
              <a:gd name="connsiteX49" fmla="*/ 6035841 w 6457482"/>
              <a:gd name="connsiteY49" fmla="*/ 597218 h 4032011"/>
              <a:gd name="connsiteX50" fmla="*/ 6072036 w 6457482"/>
              <a:gd name="connsiteY50" fmla="*/ 487680 h 4032011"/>
              <a:gd name="connsiteX51" fmla="*/ 6115851 w 6457482"/>
              <a:gd name="connsiteY51" fmla="*/ 218123 h 4032011"/>
              <a:gd name="connsiteX52" fmla="*/ 6152046 w 6457482"/>
              <a:gd name="connsiteY52" fmla="*/ 247650 h 4032011"/>
              <a:gd name="connsiteX53" fmla="*/ 6210148 w 6457482"/>
              <a:gd name="connsiteY53" fmla="*/ 203835 h 4032011"/>
              <a:gd name="connsiteX54" fmla="*/ 6275871 w 6457482"/>
              <a:gd name="connsiteY54" fmla="*/ 225743 h 4032011"/>
              <a:gd name="connsiteX55" fmla="*/ 6333973 w 6457482"/>
              <a:gd name="connsiteY55" fmla="*/ 436245 h 4032011"/>
              <a:gd name="connsiteX56" fmla="*/ 6384456 w 6457482"/>
              <a:gd name="connsiteY56" fmla="*/ 443865 h 4032011"/>
              <a:gd name="connsiteX57" fmla="*/ 6392076 w 6457482"/>
              <a:gd name="connsiteY57" fmla="*/ 494348 h 4032011"/>
              <a:gd name="connsiteX58" fmla="*/ 6435891 w 6457482"/>
              <a:gd name="connsiteY58" fmla="*/ 494348 h 4032011"/>
              <a:gd name="connsiteX59" fmla="*/ 6337783 w 6457482"/>
              <a:gd name="connsiteY59" fmla="*/ 639128 h 4032011"/>
              <a:gd name="connsiteX60" fmla="*/ 6352071 w 6457482"/>
              <a:gd name="connsiteY60" fmla="*/ 682943 h 4032011"/>
              <a:gd name="connsiteX61" fmla="*/ 6330163 w 6457482"/>
              <a:gd name="connsiteY61" fmla="*/ 653415 h 4032011"/>
              <a:gd name="connsiteX62" fmla="*/ 6286348 w 6457482"/>
              <a:gd name="connsiteY62" fmla="*/ 733425 h 4032011"/>
              <a:gd name="connsiteX63" fmla="*/ 6300636 w 6457482"/>
              <a:gd name="connsiteY63" fmla="*/ 697230 h 4032011"/>
              <a:gd name="connsiteX64" fmla="*/ 6271108 w 6457482"/>
              <a:gd name="connsiteY64" fmla="*/ 667703 h 4032011"/>
              <a:gd name="connsiteX65" fmla="*/ 6271108 w 6457482"/>
              <a:gd name="connsiteY65" fmla="*/ 740093 h 4032011"/>
              <a:gd name="connsiteX66" fmla="*/ 6169191 w 6457482"/>
              <a:gd name="connsiteY66" fmla="*/ 798195 h 4032011"/>
              <a:gd name="connsiteX67" fmla="*/ 6139663 w 6457482"/>
              <a:gd name="connsiteY67" fmla="*/ 1045845 h 4032011"/>
              <a:gd name="connsiteX68" fmla="*/ 6263488 w 6457482"/>
              <a:gd name="connsiteY68" fmla="*/ 1096328 h 4032011"/>
              <a:gd name="connsiteX69" fmla="*/ 6227293 w 6457482"/>
              <a:gd name="connsiteY69" fmla="*/ 1052513 h 4032011"/>
              <a:gd name="connsiteX70" fmla="*/ 6277776 w 6457482"/>
              <a:gd name="connsiteY70" fmla="*/ 1118235 h 4032011"/>
              <a:gd name="connsiteX71" fmla="*/ 6183478 w 6457482"/>
              <a:gd name="connsiteY71" fmla="*/ 1176338 h 4032011"/>
              <a:gd name="connsiteX72" fmla="*/ 6197766 w 6457482"/>
              <a:gd name="connsiteY72" fmla="*/ 1132523 h 4032011"/>
              <a:gd name="connsiteX73" fmla="*/ 6168238 w 6457482"/>
              <a:gd name="connsiteY73" fmla="*/ 1176338 h 4032011"/>
              <a:gd name="connsiteX74" fmla="*/ 5877726 w 6457482"/>
              <a:gd name="connsiteY74" fmla="*/ 1350645 h 4032011"/>
              <a:gd name="connsiteX75" fmla="*/ 5867248 w 6457482"/>
              <a:gd name="connsiteY75" fmla="*/ 1367790 h 4032011"/>
              <a:gd name="connsiteX76" fmla="*/ 5869848 w 6457482"/>
              <a:gd name="connsiteY76" fmla="*/ 1381443 h 4032011"/>
              <a:gd name="connsiteX77" fmla="*/ 5861352 w 6457482"/>
              <a:gd name="connsiteY77" fmla="*/ 1389939 h 4032011"/>
              <a:gd name="connsiteX78" fmla="*/ 5852803 w 6457482"/>
              <a:gd name="connsiteY78" fmla="*/ 1401338 h 4032011"/>
              <a:gd name="connsiteX79" fmla="*/ 5841531 w 6457482"/>
              <a:gd name="connsiteY79" fmla="*/ 1409700 h 4032011"/>
              <a:gd name="connsiteX80" fmla="*/ 5844355 w 6457482"/>
              <a:gd name="connsiteY80" fmla="*/ 1412602 h 4032011"/>
              <a:gd name="connsiteX81" fmla="*/ 5836538 w 6457482"/>
              <a:gd name="connsiteY81" fmla="*/ 1423025 h 4032011"/>
              <a:gd name="connsiteX82" fmla="*/ 5847060 w 6457482"/>
              <a:gd name="connsiteY82" fmla="*/ 1457548 h 4032011"/>
              <a:gd name="connsiteX83" fmla="*/ 5851588 w 6457482"/>
              <a:gd name="connsiteY83" fmla="*/ 1456332 h 4032011"/>
              <a:gd name="connsiteX84" fmla="*/ 5861619 w 6457482"/>
              <a:gd name="connsiteY84" fmla="*/ 1452745 h 4032011"/>
              <a:gd name="connsiteX85" fmla="*/ 5869686 w 6457482"/>
              <a:gd name="connsiteY85" fmla="*/ 1458356 h 4032011"/>
              <a:gd name="connsiteX86" fmla="*/ 5797296 w 6457482"/>
              <a:gd name="connsiteY86" fmla="*/ 1712674 h 4032011"/>
              <a:gd name="connsiteX87" fmla="*/ 5804916 w 6457482"/>
              <a:gd name="connsiteY87" fmla="*/ 1676479 h 4032011"/>
              <a:gd name="connsiteX88" fmla="*/ 5710618 w 6457482"/>
              <a:gd name="connsiteY88" fmla="*/ 1625996 h 4032011"/>
              <a:gd name="connsiteX89" fmla="*/ 5798248 w 6457482"/>
              <a:gd name="connsiteY89" fmla="*/ 1735534 h 4032011"/>
              <a:gd name="connsiteX90" fmla="*/ 5754433 w 6457482"/>
              <a:gd name="connsiteY90" fmla="*/ 2019379 h 4032011"/>
              <a:gd name="connsiteX91" fmla="*/ 5710618 w 6457482"/>
              <a:gd name="connsiteY91" fmla="*/ 1845071 h 4032011"/>
              <a:gd name="connsiteX92" fmla="*/ 5718238 w 6457482"/>
              <a:gd name="connsiteY92" fmla="*/ 1895554 h 4032011"/>
              <a:gd name="connsiteX93" fmla="*/ 5660136 w 6457482"/>
              <a:gd name="connsiteY93" fmla="*/ 1829831 h 4032011"/>
              <a:gd name="connsiteX94" fmla="*/ 5645848 w 6457482"/>
              <a:gd name="connsiteY94" fmla="*/ 1779349 h 4032011"/>
              <a:gd name="connsiteX95" fmla="*/ 5660136 w 6457482"/>
              <a:gd name="connsiteY95" fmla="*/ 1677431 h 4032011"/>
              <a:gd name="connsiteX96" fmla="*/ 5667756 w 6457482"/>
              <a:gd name="connsiteY96" fmla="*/ 1851739 h 4032011"/>
              <a:gd name="connsiteX97" fmla="*/ 5645848 w 6457482"/>
              <a:gd name="connsiteY97" fmla="*/ 1873646 h 4032011"/>
              <a:gd name="connsiteX98" fmla="*/ 5703951 w 6457482"/>
              <a:gd name="connsiteY98" fmla="*/ 1989851 h 4032011"/>
              <a:gd name="connsiteX99" fmla="*/ 5689663 w 6457482"/>
              <a:gd name="connsiteY99" fmla="*/ 1982231 h 4032011"/>
              <a:gd name="connsiteX100" fmla="*/ 5708713 w 6457482"/>
              <a:gd name="connsiteY100" fmla="*/ 2051764 h 4032011"/>
              <a:gd name="connsiteX101" fmla="*/ 5754433 w 6457482"/>
              <a:gd name="connsiteY101" fmla="*/ 2047954 h 4032011"/>
              <a:gd name="connsiteX102" fmla="*/ 5834443 w 6457482"/>
              <a:gd name="connsiteY102" fmla="*/ 2200354 h 4032011"/>
              <a:gd name="connsiteX103" fmla="*/ 5823966 w 6457482"/>
              <a:gd name="connsiteY103" fmla="*/ 2196544 h 4032011"/>
              <a:gd name="connsiteX104" fmla="*/ 5827776 w 6457482"/>
              <a:gd name="connsiteY104" fmla="*/ 2207021 h 4032011"/>
              <a:gd name="connsiteX105" fmla="*/ 5777293 w 6457482"/>
              <a:gd name="connsiteY105" fmla="*/ 2228929 h 4032011"/>
              <a:gd name="connsiteX106" fmla="*/ 5835396 w 6457482"/>
              <a:gd name="connsiteY106" fmla="*/ 2236549 h 4032011"/>
              <a:gd name="connsiteX107" fmla="*/ 5733478 w 6457482"/>
              <a:gd name="connsiteY107" fmla="*/ 2294651 h 4032011"/>
              <a:gd name="connsiteX108" fmla="*/ 5711571 w 6457482"/>
              <a:gd name="connsiteY108" fmla="*/ 2345134 h 4032011"/>
              <a:gd name="connsiteX109" fmla="*/ 5783961 w 6457482"/>
              <a:gd name="connsiteY109" fmla="*/ 2345134 h 4032011"/>
              <a:gd name="connsiteX110" fmla="*/ 5602033 w 6457482"/>
              <a:gd name="connsiteY110" fmla="*/ 2555636 h 4032011"/>
              <a:gd name="connsiteX111" fmla="*/ 5471541 w 6457482"/>
              <a:gd name="connsiteY111" fmla="*/ 2701369 h 4032011"/>
              <a:gd name="connsiteX112" fmla="*/ 5325808 w 6457482"/>
              <a:gd name="connsiteY112" fmla="*/ 2831861 h 4032011"/>
              <a:gd name="connsiteX113" fmla="*/ 5260086 w 6457482"/>
              <a:gd name="connsiteY113" fmla="*/ 2948066 h 4032011"/>
              <a:gd name="connsiteX114" fmla="*/ 5420106 w 6457482"/>
              <a:gd name="connsiteY114" fmla="*/ 3435746 h 4032011"/>
              <a:gd name="connsiteX115" fmla="*/ 5405818 w 6457482"/>
              <a:gd name="connsiteY115" fmla="*/ 3465274 h 4032011"/>
              <a:gd name="connsiteX116" fmla="*/ 5522023 w 6457482"/>
              <a:gd name="connsiteY116" fmla="*/ 3901519 h 4032011"/>
              <a:gd name="connsiteX117" fmla="*/ 5543931 w 6457482"/>
              <a:gd name="connsiteY117" fmla="*/ 3879611 h 4032011"/>
              <a:gd name="connsiteX118" fmla="*/ 5434393 w 6457482"/>
              <a:gd name="connsiteY118" fmla="*/ 4032011 h 4032011"/>
              <a:gd name="connsiteX119" fmla="*/ 5514403 w 6457482"/>
              <a:gd name="connsiteY119" fmla="*/ 3937714 h 4032011"/>
              <a:gd name="connsiteX120" fmla="*/ 5420106 w 6457482"/>
              <a:gd name="connsiteY120" fmla="*/ 3967241 h 4032011"/>
              <a:gd name="connsiteX121" fmla="*/ 5310568 w 6457482"/>
              <a:gd name="connsiteY121" fmla="*/ 3857704 h 4032011"/>
              <a:gd name="connsiteX122" fmla="*/ 5274373 w 6457482"/>
              <a:gd name="connsiteY122" fmla="*/ 3777694 h 4032011"/>
              <a:gd name="connsiteX123" fmla="*/ 5238178 w 6457482"/>
              <a:gd name="connsiteY123" fmla="*/ 3785314 h 4032011"/>
              <a:gd name="connsiteX124" fmla="*/ 5143881 w 6457482"/>
              <a:gd name="connsiteY124" fmla="*/ 3639581 h 4032011"/>
              <a:gd name="connsiteX125" fmla="*/ 5173408 w 6457482"/>
              <a:gd name="connsiteY125" fmla="*/ 3573859 h 4032011"/>
              <a:gd name="connsiteX126" fmla="*/ 5143881 w 6457482"/>
              <a:gd name="connsiteY126" fmla="*/ 3566239 h 4032011"/>
              <a:gd name="connsiteX127" fmla="*/ 5143881 w 6457482"/>
              <a:gd name="connsiteY127" fmla="*/ 3616721 h 4032011"/>
              <a:gd name="connsiteX128" fmla="*/ 5093398 w 6457482"/>
              <a:gd name="connsiteY128" fmla="*/ 3384311 h 4032011"/>
              <a:gd name="connsiteX129" fmla="*/ 4875276 w 6457482"/>
              <a:gd name="connsiteY129" fmla="*/ 3268106 h 4032011"/>
              <a:gd name="connsiteX130" fmla="*/ 4744783 w 6457482"/>
              <a:gd name="connsiteY130" fmla="*/ 3340496 h 4032011"/>
              <a:gd name="connsiteX131" fmla="*/ 4388548 w 6457482"/>
              <a:gd name="connsiteY131" fmla="*/ 3296681 h 4032011"/>
              <a:gd name="connsiteX132" fmla="*/ 4380928 w 6457482"/>
              <a:gd name="connsiteY132" fmla="*/ 3230959 h 4032011"/>
              <a:gd name="connsiteX133" fmla="*/ 4351401 w 6457482"/>
              <a:gd name="connsiteY133" fmla="*/ 3281441 h 4032011"/>
              <a:gd name="connsiteX134" fmla="*/ 4140898 w 6457482"/>
              <a:gd name="connsiteY134" fmla="*/ 3361451 h 4032011"/>
              <a:gd name="connsiteX135" fmla="*/ 4199001 w 6457482"/>
              <a:gd name="connsiteY135" fmla="*/ 3331924 h 4032011"/>
              <a:gd name="connsiteX136" fmla="*/ 4162806 w 6457482"/>
              <a:gd name="connsiteY136" fmla="*/ 3411934 h 4032011"/>
              <a:gd name="connsiteX137" fmla="*/ 4257103 w 6457482"/>
              <a:gd name="connsiteY137" fmla="*/ 3462416 h 4032011"/>
              <a:gd name="connsiteX138" fmla="*/ 4140898 w 6457482"/>
              <a:gd name="connsiteY138" fmla="*/ 3432889 h 4032011"/>
              <a:gd name="connsiteX139" fmla="*/ 4082796 w 6457482"/>
              <a:gd name="connsiteY139" fmla="*/ 3505279 h 4032011"/>
              <a:gd name="connsiteX140" fmla="*/ 4082796 w 6457482"/>
              <a:gd name="connsiteY140" fmla="*/ 3469084 h 4032011"/>
              <a:gd name="connsiteX141" fmla="*/ 4024693 w 6457482"/>
              <a:gd name="connsiteY141" fmla="*/ 3505279 h 4032011"/>
              <a:gd name="connsiteX142" fmla="*/ 3944683 w 6457482"/>
              <a:gd name="connsiteY142" fmla="*/ 3475751 h 4032011"/>
              <a:gd name="connsiteX143" fmla="*/ 3952303 w 6457482"/>
              <a:gd name="connsiteY143" fmla="*/ 3446224 h 4032011"/>
              <a:gd name="connsiteX144" fmla="*/ 3828478 w 6457482"/>
              <a:gd name="connsiteY144" fmla="*/ 3410029 h 4032011"/>
              <a:gd name="connsiteX145" fmla="*/ 3886581 w 6457482"/>
              <a:gd name="connsiteY145" fmla="*/ 3439556 h 4032011"/>
              <a:gd name="connsiteX146" fmla="*/ 3494151 w 6457482"/>
              <a:gd name="connsiteY146" fmla="*/ 3461464 h 4032011"/>
              <a:gd name="connsiteX147" fmla="*/ 3122676 w 6457482"/>
              <a:gd name="connsiteY147" fmla="*/ 3709114 h 4032011"/>
              <a:gd name="connsiteX148" fmla="*/ 3130296 w 6457482"/>
              <a:gd name="connsiteY148" fmla="*/ 4007246 h 4032011"/>
              <a:gd name="connsiteX149" fmla="*/ 2832163 w 6457482"/>
              <a:gd name="connsiteY149" fmla="*/ 3752929 h 4032011"/>
              <a:gd name="connsiteX150" fmla="*/ 2715958 w 6457482"/>
              <a:gd name="connsiteY150" fmla="*/ 3629104 h 4032011"/>
              <a:gd name="connsiteX151" fmla="*/ 2461641 w 6457482"/>
              <a:gd name="connsiteY151" fmla="*/ 3367166 h 4032011"/>
              <a:gd name="connsiteX152" fmla="*/ 2337816 w 6457482"/>
              <a:gd name="connsiteY152" fmla="*/ 3497659 h 4032011"/>
              <a:gd name="connsiteX153" fmla="*/ 2148268 w 6457482"/>
              <a:gd name="connsiteY153" fmla="*/ 3351926 h 4032011"/>
              <a:gd name="connsiteX154" fmla="*/ 2104453 w 6457482"/>
              <a:gd name="connsiteY154" fmla="*/ 3199526 h 4032011"/>
              <a:gd name="connsiteX155" fmla="*/ 1936813 w 6457482"/>
              <a:gd name="connsiteY155" fmla="*/ 3025219 h 4032011"/>
              <a:gd name="connsiteX156" fmla="*/ 1718691 w 6457482"/>
              <a:gd name="connsiteY156" fmla="*/ 2995691 h 4032011"/>
              <a:gd name="connsiteX157" fmla="*/ 1704403 w 6457482"/>
              <a:gd name="connsiteY157" fmla="*/ 3068081 h 4032011"/>
              <a:gd name="connsiteX158" fmla="*/ 1202437 w 6457482"/>
              <a:gd name="connsiteY158" fmla="*/ 2944256 h 4032011"/>
              <a:gd name="connsiteX159" fmla="*/ 874776 w 6457482"/>
              <a:gd name="connsiteY159" fmla="*/ 2748041 h 4032011"/>
              <a:gd name="connsiteX160" fmla="*/ 889064 w 6457482"/>
              <a:gd name="connsiteY160" fmla="*/ 2718514 h 4032011"/>
              <a:gd name="connsiteX161" fmla="*/ 576643 w 6457482"/>
              <a:gd name="connsiteY161" fmla="*/ 2668031 h 4032011"/>
              <a:gd name="connsiteX162" fmla="*/ 467106 w 6457482"/>
              <a:gd name="connsiteY162" fmla="*/ 2464196 h 4032011"/>
              <a:gd name="connsiteX163" fmla="*/ 467106 w 6457482"/>
              <a:gd name="connsiteY163" fmla="*/ 2428001 h 4032011"/>
              <a:gd name="connsiteX164" fmla="*/ 234697 w 6457482"/>
              <a:gd name="connsiteY164" fmla="*/ 2289889 h 4032011"/>
              <a:gd name="connsiteX165" fmla="*/ 242317 w 6457482"/>
              <a:gd name="connsiteY165" fmla="*/ 2187971 h 4032011"/>
              <a:gd name="connsiteX166" fmla="*/ 140398 w 6457482"/>
              <a:gd name="connsiteY166" fmla="*/ 1933654 h 4032011"/>
              <a:gd name="connsiteX167" fmla="*/ 176594 w 6457482"/>
              <a:gd name="connsiteY167" fmla="*/ 1883171 h 4032011"/>
              <a:gd name="connsiteX168" fmla="*/ 145504 w 6457482"/>
              <a:gd name="connsiteY168" fmla="*/ 1855236 h 4032011"/>
              <a:gd name="connsiteX169" fmla="*/ 130917 w 6457482"/>
              <a:gd name="connsiteY169" fmla="*/ 1827282 h 4032011"/>
              <a:gd name="connsiteX170" fmla="*/ 155061 w 6457482"/>
              <a:gd name="connsiteY170" fmla="*/ 1836062 h 4032011"/>
              <a:gd name="connsiteX171" fmla="*/ 143208 w 6457482"/>
              <a:gd name="connsiteY171" fmla="*/ 1805329 h 4032011"/>
              <a:gd name="connsiteX172" fmla="*/ 107537 w 6457482"/>
              <a:gd name="connsiteY172" fmla="*/ 1791326 h 4032011"/>
              <a:gd name="connsiteX173" fmla="*/ 100175 w 6457482"/>
              <a:gd name="connsiteY173" fmla="*/ 1777326 h 4032011"/>
              <a:gd name="connsiteX174" fmla="*/ 109414 w 6457482"/>
              <a:gd name="connsiteY174" fmla="*/ 1679575 h 4032011"/>
              <a:gd name="connsiteX175" fmla="*/ 72942 w 6457482"/>
              <a:gd name="connsiteY175" fmla="*/ 1591945 h 4032011"/>
              <a:gd name="connsiteX176" fmla="*/ 14397 w 6457482"/>
              <a:gd name="connsiteY176" fmla="*/ 1468120 h 4032011"/>
              <a:gd name="connsiteX177" fmla="*/ 0 w 6457482"/>
              <a:gd name="connsiteY177" fmla="*/ 1249998 h 4032011"/>
              <a:gd name="connsiteX178" fmla="*/ 88298 w 6457482"/>
              <a:gd name="connsiteY178" fmla="*/ 966153 h 4032011"/>
              <a:gd name="connsiteX179" fmla="*/ 102696 w 6457482"/>
              <a:gd name="connsiteY179" fmla="*/ 856615 h 4032011"/>
              <a:gd name="connsiteX180" fmla="*/ 308088 w 6457482"/>
              <a:gd name="connsiteY180" fmla="*/ 412750 h 4032011"/>
              <a:gd name="connsiteX181" fmla="*/ 337840 w 6457482"/>
              <a:gd name="connsiteY181" fmla="*/ 390843 h 4032011"/>
              <a:gd name="connsiteX182" fmla="*/ 345519 w 6457482"/>
              <a:gd name="connsiteY182" fmla="*/ 318453 h 4032011"/>
              <a:gd name="connsiteX183" fmla="*/ 331122 w 6457482"/>
              <a:gd name="connsiteY183" fmla="*/ 274638 h 4032011"/>
              <a:gd name="connsiteX184" fmla="*/ 360874 w 6457482"/>
              <a:gd name="connsiteY184" fmla="*/ 267018 h 4032011"/>
              <a:gd name="connsiteX185" fmla="*/ 338801 w 6457482"/>
              <a:gd name="connsiteY185" fmla="*/ 34608 h 4032011"/>
              <a:gd name="connsiteX186" fmla="*/ 514438 w 6457482"/>
              <a:gd name="connsiteY186" fmla="*/ 122238 h 4032011"/>
              <a:gd name="connsiteX187" fmla="*/ 535074 w 6457482"/>
              <a:gd name="connsiteY187" fmla="*/ 106045 h 4032011"/>
              <a:gd name="connsiteX188" fmla="*/ 542341 w 6457482"/>
              <a:gd name="connsiteY188" fmla="*/ 96054 h 4032011"/>
              <a:gd name="connsiteX189" fmla="*/ 552512 w 6457482"/>
              <a:gd name="connsiteY189" fmla="*/ 135820 h 4032011"/>
              <a:gd name="connsiteX190" fmla="*/ 579905 w 6457482"/>
              <a:gd name="connsiteY190" fmla="*/ 128161 h 4032011"/>
              <a:gd name="connsiteX191" fmla="*/ 570465 w 6457482"/>
              <a:gd name="connsiteY191" fmla="*/ 90974 h 4032011"/>
              <a:gd name="connsiteX192" fmla="*/ 570902 w 6457482"/>
              <a:gd name="connsiteY192" fmla="*/ 90369 h 4032011"/>
              <a:gd name="connsiteX193" fmla="*/ 586588 w 6457482"/>
              <a:gd name="connsiteY193" fmla="*/ 87630 h 4032011"/>
              <a:gd name="connsiteX194" fmla="*/ 579803 w 6457482"/>
              <a:gd name="connsiteY194" fmla="*/ 121682 h 4032011"/>
              <a:gd name="connsiteX195" fmla="*/ 581125 w 6457482"/>
              <a:gd name="connsiteY195" fmla="*/ 127820 h 4032011"/>
              <a:gd name="connsiteX196" fmla="*/ 598821 w 6457482"/>
              <a:gd name="connsiteY196" fmla="*/ 122871 h 4032011"/>
              <a:gd name="connsiteX197" fmla="*/ 602305 w 6457482"/>
              <a:gd name="connsiteY197" fmla="*/ 84296 h 4032011"/>
              <a:gd name="connsiteX198" fmla="*/ 586588 w 6457482"/>
              <a:gd name="connsiteY198" fmla="*/ 0 h 40320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6457482" h="4032011">
                <a:moveTo>
                  <a:pt x="586588" y="0"/>
                </a:moveTo>
                <a:cubicBezTo>
                  <a:pt x="1407643" y="211455"/>
                  <a:pt x="2317281" y="398145"/>
                  <a:pt x="3397416" y="381000"/>
                </a:cubicBezTo>
                <a:cubicBezTo>
                  <a:pt x="3415513" y="375285"/>
                  <a:pt x="3394558" y="330518"/>
                  <a:pt x="3411703" y="322898"/>
                </a:cubicBezTo>
                <a:cubicBezTo>
                  <a:pt x="3467901" y="320040"/>
                  <a:pt x="3438373" y="402908"/>
                  <a:pt x="3469806" y="424815"/>
                </a:cubicBezTo>
                <a:cubicBezTo>
                  <a:pt x="3511716" y="424815"/>
                  <a:pt x="3533623" y="442913"/>
                  <a:pt x="3564103" y="454343"/>
                </a:cubicBezTo>
                <a:cubicBezTo>
                  <a:pt x="3623158" y="399098"/>
                  <a:pt x="3675546" y="487680"/>
                  <a:pt x="3738411" y="468630"/>
                </a:cubicBezTo>
                <a:cubicBezTo>
                  <a:pt x="3748888" y="517208"/>
                  <a:pt x="3825088" y="521970"/>
                  <a:pt x="3862236" y="482918"/>
                </a:cubicBezTo>
                <a:cubicBezTo>
                  <a:pt x="3888906" y="509588"/>
                  <a:pt x="3957486" y="503873"/>
                  <a:pt x="4000348" y="512445"/>
                </a:cubicBezTo>
                <a:cubicBezTo>
                  <a:pt x="3970821" y="561023"/>
                  <a:pt x="3910813" y="555308"/>
                  <a:pt x="3869856" y="584835"/>
                </a:cubicBezTo>
                <a:cubicBezTo>
                  <a:pt x="3820326" y="620078"/>
                  <a:pt x="3799371" y="685800"/>
                  <a:pt x="3746031" y="715328"/>
                </a:cubicBezTo>
                <a:cubicBezTo>
                  <a:pt x="3799371" y="744855"/>
                  <a:pt x="3846996" y="672465"/>
                  <a:pt x="3884143" y="685800"/>
                </a:cubicBezTo>
                <a:cubicBezTo>
                  <a:pt x="3884143" y="707708"/>
                  <a:pt x="3868903" y="714375"/>
                  <a:pt x="3862236" y="729615"/>
                </a:cubicBezTo>
                <a:cubicBezTo>
                  <a:pt x="3869856" y="743903"/>
                  <a:pt x="3905098" y="716280"/>
                  <a:pt x="3912718" y="743903"/>
                </a:cubicBezTo>
                <a:cubicBezTo>
                  <a:pt x="3957486" y="711518"/>
                  <a:pt x="4015588" y="691515"/>
                  <a:pt x="4065118" y="663893"/>
                </a:cubicBezTo>
                <a:cubicBezTo>
                  <a:pt x="4098456" y="624840"/>
                  <a:pt x="4124173" y="577215"/>
                  <a:pt x="4195611" y="576263"/>
                </a:cubicBezTo>
                <a:cubicBezTo>
                  <a:pt x="4172751" y="610553"/>
                  <a:pt x="4134651" y="631508"/>
                  <a:pt x="4123221" y="678180"/>
                </a:cubicBezTo>
                <a:cubicBezTo>
                  <a:pt x="4144176" y="650558"/>
                  <a:pt x="4227043" y="662940"/>
                  <a:pt x="4239426" y="721995"/>
                </a:cubicBezTo>
                <a:cubicBezTo>
                  <a:pt x="4332771" y="736283"/>
                  <a:pt x="4388016" y="667703"/>
                  <a:pt x="4493743" y="656273"/>
                </a:cubicBezTo>
                <a:lnTo>
                  <a:pt x="4493743" y="700088"/>
                </a:lnTo>
                <a:cubicBezTo>
                  <a:pt x="4528033" y="716280"/>
                  <a:pt x="4556608" y="686753"/>
                  <a:pt x="4595661" y="685800"/>
                </a:cubicBezTo>
                <a:cubicBezTo>
                  <a:pt x="4589946" y="729615"/>
                  <a:pt x="4598518" y="760095"/>
                  <a:pt x="4631856" y="765810"/>
                </a:cubicBezTo>
                <a:cubicBezTo>
                  <a:pt x="4586136" y="772478"/>
                  <a:pt x="4528986" y="783908"/>
                  <a:pt x="4464216" y="773430"/>
                </a:cubicBezTo>
                <a:cubicBezTo>
                  <a:pt x="4388016" y="792480"/>
                  <a:pt x="4351821" y="840105"/>
                  <a:pt x="4289908" y="823913"/>
                </a:cubicBezTo>
                <a:cubicBezTo>
                  <a:pt x="4270858" y="900113"/>
                  <a:pt x="4227043" y="949643"/>
                  <a:pt x="4202278" y="1020128"/>
                </a:cubicBezTo>
                <a:cubicBezTo>
                  <a:pt x="4236568" y="1013460"/>
                  <a:pt x="4267048" y="940118"/>
                  <a:pt x="4296576" y="903923"/>
                </a:cubicBezTo>
                <a:cubicBezTo>
                  <a:pt x="4259428" y="1059180"/>
                  <a:pt x="4173703" y="1341120"/>
                  <a:pt x="4326103" y="1478280"/>
                </a:cubicBezTo>
                <a:cubicBezTo>
                  <a:pt x="4433736" y="1446848"/>
                  <a:pt x="4457548" y="1250633"/>
                  <a:pt x="4376586" y="1172528"/>
                </a:cubicBezTo>
                <a:cubicBezTo>
                  <a:pt x="4386111" y="1046798"/>
                  <a:pt x="4389921" y="969645"/>
                  <a:pt x="4456596" y="896303"/>
                </a:cubicBezTo>
                <a:cubicBezTo>
                  <a:pt x="4487076" y="906780"/>
                  <a:pt x="4445166" y="933450"/>
                  <a:pt x="4456596" y="968693"/>
                </a:cubicBezTo>
                <a:cubicBezTo>
                  <a:pt x="4498506" y="962978"/>
                  <a:pt x="4472788" y="932498"/>
                  <a:pt x="4478503" y="888683"/>
                </a:cubicBezTo>
                <a:cubicBezTo>
                  <a:pt x="4491838" y="882015"/>
                  <a:pt x="4497553" y="868680"/>
                  <a:pt x="4522318" y="874395"/>
                </a:cubicBezTo>
                <a:cubicBezTo>
                  <a:pt x="4524223" y="854393"/>
                  <a:pt x="4493743" y="868680"/>
                  <a:pt x="4500411" y="844868"/>
                </a:cubicBezTo>
                <a:cubicBezTo>
                  <a:pt x="4544226" y="764858"/>
                  <a:pt x="4611853" y="852488"/>
                  <a:pt x="4689958" y="852488"/>
                </a:cubicBezTo>
                <a:cubicBezTo>
                  <a:pt x="4692816" y="866775"/>
                  <a:pt x="4692816" y="883920"/>
                  <a:pt x="4711866" y="882015"/>
                </a:cubicBezTo>
                <a:cubicBezTo>
                  <a:pt x="4695673" y="921068"/>
                  <a:pt x="4751871" y="1049655"/>
                  <a:pt x="4668051" y="1071563"/>
                </a:cubicBezTo>
                <a:cubicBezTo>
                  <a:pt x="4669003" y="1094423"/>
                  <a:pt x="4661383" y="1126808"/>
                  <a:pt x="4689958" y="1122045"/>
                </a:cubicBezTo>
                <a:cubicBezTo>
                  <a:pt x="4729011" y="1107758"/>
                  <a:pt x="4722343" y="1047750"/>
                  <a:pt x="4769968" y="1042035"/>
                </a:cubicBezTo>
                <a:cubicBezTo>
                  <a:pt x="4830928" y="1083945"/>
                  <a:pt x="4843311" y="1172528"/>
                  <a:pt x="4849978" y="1267778"/>
                </a:cubicBezTo>
                <a:cubicBezTo>
                  <a:pt x="4792828" y="1263015"/>
                  <a:pt x="4800448" y="1362075"/>
                  <a:pt x="4762348" y="1398270"/>
                </a:cubicBezTo>
                <a:cubicBezTo>
                  <a:pt x="4775683" y="1438275"/>
                  <a:pt x="4849026" y="1418273"/>
                  <a:pt x="4871886" y="1448753"/>
                </a:cubicBezTo>
                <a:cubicBezTo>
                  <a:pt x="5021428" y="1377315"/>
                  <a:pt x="5156683" y="1291590"/>
                  <a:pt x="5250028" y="1164908"/>
                </a:cubicBezTo>
                <a:cubicBezTo>
                  <a:pt x="5237646" y="1141095"/>
                  <a:pt x="5215738" y="1126808"/>
                  <a:pt x="5213833" y="1092518"/>
                </a:cubicBezTo>
                <a:cubicBezTo>
                  <a:pt x="5323371" y="1041083"/>
                  <a:pt x="5451006" y="1089660"/>
                  <a:pt x="5519586" y="990600"/>
                </a:cubicBezTo>
                <a:cubicBezTo>
                  <a:pt x="5517681" y="968693"/>
                  <a:pt x="5523396" y="929640"/>
                  <a:pt x="5490058" y="918210"/>
                </a:cubicBezTo>
                <a:cubicBezTo>
                  <a:pt x="5480533" y="880110"/>
                  <a:pt x="5516728" y="876300"/>
                  <a:pt x="5533873" y="852488"/>
                </a:cubicBezTo>
                <a:cubicBezTo>
                  <a:pt x="5558638" y="817245"/>
                  <a:pt x="5571021" y="765810"/>
                  <a:pt x="5606263" y="742950"/>
                </a:cubicBezTo>
                <a:cubicBezTo>
                  <a:pt x="5636743" y="722948"/>
                  <a:pt x="5677701" y="729615"/>
                  <a:pt x="5715801" y="721043"/>
                </a:cubicBezTo>
                <a:cubicBezTo>
                  <a:pt x="5795811" y="702945"/>
                  <a:pt x="5880583" y="668655"/>
                  <a:pt x="5955831" y="655320"/>
                </a:cubicBezTo>
                <a:cubicBezTo>
                  <a:pt x="5979643" y="649605"/>
                  <a:pt x="5977738" y="619125"/>
                  <a:pt x="5985358" y="597218"/>
                </a:cubicBezTo>
                <a:cubicBezTo>
                  <a:pt x="6000598" y="613410"/>
                  <a:pt x="6010123" y="591503"/>
                  <a:pt x="6035841" y="597218"/>
                </a:cubicBezTo>
                <a:cubicBezTo>
                  <a:pt x="6033936" y="546735"/>
                  <a:pt x="6052986" y="517208"/>
                  <a:pt x="6072036" y="487680"/>
                </a:cubicBezTo>
                <a:cubicBezTo>
                  <a:pt x="6035841" y="399098"/>
                  <a:pt x="6087276" y="288608"/>
                  <a:pt x="6115851" y="218123"/>
                </a:cubicBezTo>
                <a:cubicBezTo>
                  <a:pt x="6142521" y="213360"/>
                  <a:pt x="6131091" y="246698"/>
                  <a:pt x="6152046" y="247650"/>
                </a:cubicBezTo>
                <a:cubicBezTo>
                  <a:pt x="6178716" y="240030"/>
                  <a:pt x="6192051" y="220028"/>
                  <a:pt x="6210148" y="203835"/>
                </a:cubicBezTo>
                <a:cubicBezTo>
                  <a:pt x="6233961" y="209550"/>
                  <a:pt x="6247296" y="225743"/>
                  <a:pt x="6275871" y="225743"/>
                </a:cubicBezTo>
                <a:cubicBezTo>
                  <a:pt x="6291111" y="300038"/>
                  <a:pt x="6321591" y="359093"/>
                  <a:pt x="6333973" y="436245"/>
                </a:cubicBezTo>
                <a:cubicBezTo>
                  <a:pt x="6342546" y="446723"/>
                  <a:pt x="6365406" y="443865"/>
                  <a:pt x="6384456" y="443865"/>
                </a:cubicBezTo>
                <a:cubicBezTo>
                  <a:pt x="6381598" y="466725"/>
                  <a:pt x="6397791" y="469583"/>
                  <a:pt x="6392076" y="494348"/>
                </a:cubicBezTo>
                <a:cubicBezTo>
                  <a:pt x="6407316" y="510540"/>
                  <a:pt x="6413031" y="490538"/>
                  <a:pt x="6435891" y="494348"/>
                </a:cubicBezTo>
                <a:cubicBezTo>
                  <a:pt x="6503518" y="548640"/>
                  <a:pt x="6395886" y="660083"/>
                  <a:pt x="6337783" y="639128"/>
                </a:cubicBezTo>
                <a:cubicBezTo>
                  <a:pt x="6343498" y="662940"/>
                  <a:pt x="6365406" y="640080"/>
                  <a:pt x="6352071" y="682943"/>
                </a:cubicBezTo>
                <a:cubicBezTo>
                  <a:pt x="6327306" y="689610"/>
                  <a:pt x="6328258" y="672465"/>
                  <a:pt x="6330163" y="653415"/>
                </a:cubicBezTo>
                <a:cubicBezTo>
                  <a:pt x="6306351" y="674370"/>
                  <a:pt x="6322543" y="724853"/>
                  <a:pt x="6286348" y="733425"/>
                </a:cubicBezTo>
                <a:cubicBezTo>
                  <a:pt x="6273966" y="708660"/>
                  <a:pt x="6283491" y="708660"/>
                  <a:pt x="6300636" y="697230"/>
                </a:cubicBezTo>
                <a:cubicBezTo>
                  <a:pt x="6301588" y="676275"/>
                  <a:pt x="6279681" y="678180"/>
                  <a:pt x="6271108" y="667703"/>
                </a:cubicBezTo>
                <a:cubicBezTo>
                  <a:pt x="6263488" y="671513"/>
                  <a:pt x="6276823" y="715328"/>
                  <a:pt x="6271108" y="740093"/>
                </a:cubicBezTo>
                <a:cubicBezTo>
                  <a:pt x="6236818" y="761048"/>
                  <a:pt x="6210148" y="804863"/>
                  <a:pt x="6169191" y="798195"/>
                </a:cubicBezTo>
                <a:cubicBezTo>
                  <a:pt x="6135853" y="893445"/>
                  <a:pt x="6144426" y="982028"/>
                  <a:pt x="6139663" y="1045845"/>
                </a:cubicBezTo>
                <a:cubicBezTo>
                  <a:pt x="6187288" y="1028700"/>
                  <a:pt x="6200623" y="1152525"/>
                  <a:pt x="6263488" y="1096328"/>
                </a:cubicBezTo>
                <a:cubicBezTo>
                  <a:pt x="6264441" y="1068705"/>
                  <a:pt x="6231103" y="1075373"/>
                  <a:pt x="6227293" y="1052513"/>
                </a:cubicBezTo>
                <a:cubicBezTo>
                  <a:pt x="6266346" y="1051560"/>
                  <a:pt x="6276823" y="1080135"/>
                  <a:pt x="6277776" y="1118235"/>
                </a:cubicBezTo>
                <a:cubicBezTo>
                  <a:pt x="6232056" y="1122998"/>
                  <a:pt x="6216816" y="1158240"/>
                  <a:pt x="6183478" y="1176338"/>
                </a:cubicBezTo>
                <a:cubicBezTo>
                  <a:pt x="6195861" y="1168718"/>
                  <a:pt x="6201576" y="1156335"/>
                  <a:pt x="6197766" y="1132523"/>
                </a:cubicBezTo>
                <a:cubicBezTo>
                  <a:pt x="6164428" y="1140143"/>
                  <a:pt x="6177763" y="1154430"/>
                  <a:pt x="6168238" y="1176338"/>
                </a:cubicBezTo>
                <a:cubicBezTo>
                  <a:pt x="6078703" y="1241108"/>
                  <a:pt x="5929161" y="1246823"/>
                  <a:pt x="5877726" y="1350645"/>
                </a:cubicBezTo>
                <a:lnTo>
                  <a:pt x="5867248" y="1367790"/>
                </a:lnTo>
                <a:lnTo>
                  <a:pt x="5869848" y="1381443"/>
                </a:lnTo>
                <a:lnTo>
                  <a:pt x="5861352" y="1389939"/>
                </a:lnTo>
                <a:lnTo>
                  <a:pt x="5852803" y="1401338"/>
                </a:lnTo>
                <a:lnTo>
                  <a:pt x="5841531" y="1409700"/>
                </a:lnTo>
                <a:lnTo>
                  <a:pt x="5844355" y="1412602"/>
                </a:lnTo>
                <a:lnTo>
                  <a:pt x="5836538" y="1423025"/>
                </a:lnTo>
                <a:lnTo>
                  <a:pt x="5847060" y="1457548"/>
                </a:lnTo>
                <a:lnTo>
                  <a:pt x="5851588" y="1456332"/>
                </a:lnTo>
                <a:cubicBezTo>
                  <a:pt x="5855041" y="1454725"/>
                  <a:pt x="5858494" y="1452969"/>
                  <a:pt x="5861619" y="1452745"/>
                </a:cubicBezTo>
                <a:cubicBezTo>
                  <a:pt x="5864745" y="1452522"/>
                  <a:pt x="5867543" y="1453832"/>
                  <a:pt x="5869686" y="1458356"/>
                </a:cubicBezTo>
                <a:cubicBezTo>
                  <a:pt x="5895403" y="1565989"/>
                  <a:pt x="5851588" y="1661239"/>
                  <a:pt x="5797296" y="1712674"/>
                </a:cubicBezTo>
                <a:cubicBezTo>
                  <a:pt x="5791581" y="1692671"/>
                  <a:pt x="5807773" y="1693624"/>
                  <a:pt x="5804916" y="1676479"/>
                </a:cubicBezTo>
                <a:cubicBezTo>
                  <a:pt x="5758243" y="1675526"/>
                  <a:pt x="5730621" y="1654571"/>
                  <a:pt x="5710618" y="1625996"/>
                </a:cubicBezTo>
                <a:cubicBezTo>
                  <a:pt x="5740146" y="1663144"/>
                  <a:pt x="5746813" y="1721246"/>
                  <a:pt x="5798248" y="1735534"/>
                </a:cubicBezTo>
                <a:cubicBezTo>
                  <a:pt x="5836348" y="1837451"/>
                  <a:pt x="5768721" y="1925081"/>
                  <a:pt x="5754433" y="2019379"/>
                </a:cubicBezTo>
                <a:cubicBezTo>
                  <a:pt x="5696331" y="1978421"/>
                  <a:pt x="5786818" y="1871741"/>
                  <a:pt x="5710618" y="1845071"/>
                </a:cubicBezTo>
                <a:cubicBezTo>
                  <a:pt x="5694426" y="1851739"/>
                  <a:pt x="5728716" y="1869836"/>
                  <a:pt x="5718238" y="1895554"/>
                </a:cubicBezTo>
                <a:cubicBezTo>
                  <a:pt x="5690616" y="1881266"/>
                  <a:pt x="5699188" y="1832689"/>
                  <a:pt x="5660136" y="1829831"/>
                </a:cubicBezTo>
                <a:cubicBezTo>
                  <a:pt x="5658231" y="1789826"/>
                  <a:pt x="5678233" y="1779349"/>
                  <a:pt x="5645848" y="1779349"/>
                </a:cubicBezTo>
                <a:cubicBezTo>
                  <a:pt x="5681091" y="1744106"/>
                  <a:pt x="5626798" y="1707911"/>
                  <a:pt x="5660136" y="1677431"/>
                </a:cubicBezTo>
                <a:cubicBezTo>
                  <a:pt x="5609653" y="1684099"/>
                  <a:pt x="5617273" y="1819354"/>
                  <a:pt x="5667756" y="1851739"/>
                </a:cubicBezTo>
                <a:cubicBezTo>
                  <a:pt x="5660136" y="1858406"/>
                  <a:pt x="5665851" y="1878409"/>
                  <a:pt x="5645848" y="1873646"/>
                </a:cubicBezTo>
                <a:cubicBezTo>
                  <a:pt x="5683948" y="1893649"/>
                  <a:pt x="5700141" y="1935559"/>
                  <a:pt x="5703951" y="1989851"/>
                </a:cubicBezTo>
                <a:cubicBezTo>
                  <a:pt x="5698236" y="1987946"/>
                  <a:pt x="5697283" y="1982231"/>
                  <a:pt x="5689663" y="1982231"/>
                </a:cubicBezTo>
                <a:cubicBezTo>
                  <a:pt x="5675376" y="1999376"/>
                  <a:pt x="5737288" y="2027951"/>
                  <a:pt x="5708713" y="2051764"/>
                </a:cubicBezTo>
                <a:cubicBezTo>
                  <a:pt x="5719191" y="2046049"/>
                  <a:pt x="5738241" y="2047954"/>
                  <a:pt x="5754433" y="2047954"/>
                </a:cubicBezTo>
                <a:cubicBezTo>
                  <a:pt x="5779198" y="2100341"/>
                  <a:pt x="5803963" y="2153681"/>
                  <a:pt x="5834443" y="2200354"/>
                </a:cubicBezTo>
                <a:lnTo>
                  <a:pt x="5823966" y="2196544"/>
                </a:lnTo>
                <a:lnTo>
                  <a:pt x="5827776" y="2207021"/>
                </a:lnTo>
                <a:cubicBezTo>
                  <a:pt x="5821108" y="2224166"/>
                  <a:pt x="5803011" y="2230834"/>
                  <a:pt x="5777293" y="2228929"/>
                </a:cubicBezTo>
                <a:cubicBezTo>
                  <a:pt x="5790628" y="2253694"/>
                  <a:pt x="5823966" y="2216546"/>
                  <a:pt x="5835396" y="2236549"/>
                </a:cubicBezTo>
                <a:cubicBezTo>
                  <a:pt x="5830633" y="2287031"/>
                  <a:pt x="5780151" y="2307986"/>
                  <a:pt x="5733478" y="2294651"/>
                </a:cubicBezTo>
                <a:cubicBezTo>
                  <a:pt x="5762053" y="2306081"/>
                  <a:pt x="5742051" y="2368946"/>
                  <a:pt x="5711571" y="2345134"/>
                </a:cubicBezTo>
                <a:cubicBezTo>
                  <a:pt x="5721096" y="2367041"/>
                  <a:pt x="5778246" y="2357516"/>
                  <a:pt x="5783961" y="2345134"/>
                </a:cubicBezTo>
                <a:cubicBezTo>
                  <a:pt x="5779198" y="2439431"/>
                  <a:pt x="5595366" y="2411809"/>
                  <a:pt x="5602033" y="2555636"/>
                </a:cubicBezTo>
                <a:cubicBezTo>
                  <a:pt x="5520118" y="2565161"/>
                  <a:pt x="5467731" y="2605166"/>
                  <a:pt x="5471541" y="2701369"/>
                </a:cubicBezTo>
                <a:cubicBezTo>
                  <a:pt x="5413438" y="2734706"/>
                  <a:pt x="5395341" y="2809001"/>
                  <a:pt x="5325808" y="2831861"/>
                </a:cubicBezTo>
                <a:cubicBezTo>
                  <a:pt x="5324856" y="2878534"/>
                  <a:pt x="5275326" y="2903299"/>
                  <a:pt x="5260086" y="2948066"/>
                </a:cubicBezTo>
                <a:cubicBezTo>
                  <a:pt x="5193411" y="3139519"/>
                  <a:pt x="5309616" y="3336686"/>
                  <a:pt x="5420106" y="3435746"/>
                </a:cubicBezTo>
                <a:cubicBezTo>
                  <a:pt x="5425821" y="3455749"/>
                  <a:pt x="5405818" y="3450986"/>
                  <a:pt x="5405818" y="3465274"/>
                </a:cubicBezTo>
                <a:cubicBezTo>
                  <a:pt x="5471541" y="3580526"/>
                  <a:pt x="5577268" y="3711019"/>
                  <a:pt x="5522023" y="3901519"/>
                </a:cubicBezTo>
                <a:cubicBezTo>
                  <a:pt x="5539168" y="3904376"/>
                  <a:pt x="5518213" y="3868181"/>
                  <a:pt x="5543931" y="3879611"/>
                </a:cubicBezTo>
                <a:cubicBezTo>
                  <a:pt x="5531548" y="3954859"/>
                  <a:pt x="5484876" y="3995816"/>
                  <a:pt x="5434393" y="4032011"/>
                </a:cubicBezTo>
                <a:cubicBezTo>
                  <a:pt x="5431536" y="4000579"/>
                  <a:pt x="5504878" y="3981529"/>
                  <a:pt x="5514403" y="3937714"/>
                </a:cubicBezTo>
                <a:cubicBezTo>
                  <a:pt x="5495353" y="3931046"/>
                  <a:pt x="5447728" y="3958669"/>
                  <a:pt x="5420106" y="3967241"/>
                </a:cubicBezTo>
                <a:cubicBezTo>
                  <a:pt x="5402008" y="3912949"/>
                  <a:pt x="5374386" y="3843416"/>
                  <a:pt x="5310568" y="3857704"/>
                </a:cubicBezTo>
                <a:cubicBezTo>
                  <a:pt x="5297233" y="3832939"/>
                  <a:pt x="5289613" y="3801506"/>
                  <a:pt x="5274373" y="3777694"/>
                </a:cubicBezTo>
                <a:cubicBezTo>
                  <a:pt x="5257228" y="3774836"/>
                  <a:pt x="5259133" y="3791029"/>
                  <a:pt x="5238178" y="3785314"/>
                </a:cubicBezTo>
                <a:cubicBezTo>
                  <a:pt x="5212461" y="3731021"/>
                  <a:pt x="5181981" y="3681491"/>
                  <a:pt x="5143881" y="3639581"/>
                </a:cubicBezTo>
                <a:cubicBezTo>
                  <a:pt x="5145786" y="3609101"/>
                  <a:pt x="5176266" y="3608149"/>
                  <a:pt x="5173408" y="3573859"/>
                </a:cubicBezTo>
                <a:cubicBezTo>
                  <a:pt x="5170551" y="3563381"/>
                  <a:pt x="5154358" y="3567191"/>
                  <a:pt x="5143881" y="3566239"/>
                </a:cubicBezTo>
                <a:cubicBezTo>
                  <a:pt x="5138166" y="3568144"/>
                  <a:pt x="5161978" y="3596719"/>
                  <a:pt x="5143881" y="3616721"/>
                </a:cubicBezTo>
                <a:cubicBezTo>
                  <a:pt x="5084826" y="3569096"/>
                  <a:pt x="5154358" y="3433841"/>
                  <a:pt x="5093398" y="3384311"/>
                </a:cubicBezTo>
                <a:cubicBezTo>
                  <a:pt x="4991481" y="3374786"/>
                  <a:pt x="5000053" y="3254771"/>
                  <a:pt x="4875276" y="3268106"/>
                </a:cubicBezTo>
                <a:cubicBezTo>
                  <a:pt x="4867656" y="3308111"/>
                  <a:pt x="4809553" y="3334781"/>
                  <a:pt x="4744783" y="3340496"/>
                </a:cubicBezTo>
                <a:cubicBezTo>
                  <a:pt x="4683823" y="3225244"/>
                  <a:pt x="4508563" y="3257629"/>
                  <a:pt x="4388548" y="3296681"/>
                </a:cubicBezTo>
                <a:cubicBezTo>
                  <a:pt x="4416171" y="3284299"/>
                  <a:pt x="4396168" y="3243341"/>
                  <a:pt x="4380928" y="3230959"/>
                </a:cubicBezTo>
                <a:cubicBezTo>
                  <a:pt x="4354258" y="3230959"/>
                  <a:pt x="4365688" y="3269059"/>
                  <a:pt x="4351401" y="3281441"/>
                </a:cubicBezTo>
                <a:cubicBezTo>
                  <a:pt x="4249483" y="3286204"/>
                  <a:pt x="4173283" y="3274774"/>
                  <a:pt x="4140898" y="3361451"/>
                </a:cubicBezTo>
                <a:cubicBezTo>
                  <a:pt x="4180903" y="3371929"/>
                  <a:pt x="4166616" y="3329066"/>
                  <a:pt x="4199001" y="3331924"/>
                </a:cubicBezTo>
                <a:cubicBezTo>
                  <a:pt x="4214241" y="3386216"/>
                  <a:pt x="4185666" y="3392884"/>
                  <a:pt x="4162806" y="3411934"/>
                </a:cubicBezTo>
                <a:cubicBezTo>
                  <a:pt x="4176141" y="3446224"/>
                  <a:pt x="4237101" y="3434794"/>
                  <a:pt x="4257103" y="3462416"/>
                </a:cubicBezTo>
                <a:cubicBezTo>
                  <a:pt x="4249483" y="3513851"/>
                  <a:pt x="4152328" y="3467179"/>
                  <a:pt x="4140898" y="3432889"/>
                </a:cubicBezTo>
                <a:cubicBezTo>
                  <a:pt x="4096131" y="3450034"/>
                  <a:pt x="4140898" y="3487181"/>
                  <a:pt x="4082796" y="3505279"/>
                </a:cubicBezTo>
                <a:cubicBezTo>
                  <a:pt x="4064698" y="3500516"/>
                  <a:pt x="4106608" y="3483371"/>
                  <a:pt x="4082796" y="3469084"/>
                </a:cubicBezTo>
                <a:cubicBezTo>
                  <a:pt x="4052316" y="3470036"/>
                  <a:pt x="4042791" y="3491944"/>
                  <a:pt x="4024693" y="3505279"/>
                </a:cubicBezTo>
                <a:cubicBezTo>
                  <a:pt x="3989451" y="3503374"/>
                  <a:pt x="3970401" y="3487181"/>
                  <a:pt x="3944683" y="3475751"/>
                </a:cubicBezTo>
                <a:cubicBezTo>
                  <a:pt x="3943731" y="3462416"/>
                  <a:pt x="3954208" y="3459559"/>
                  <a:pt x="3952303" y="3446224"/>
                </a:cubicBezTo>
                <a:cubicBezTo>
                  <a:pt x="3910393" y="3438604"/>
                  <a:pt x="3874198" y="3368119"/>
                  <a:pt x="3828478" y="3410029"/>
                </a:cubicBezTo>
                <a:cubicBezTo>
                  <a:pt x="3838003" y="3438604"/>
                  <a:pt x="3882771" y="3398599"/>
                  <a:pt x="3886581" y="3439556"/>
                </a:cubicBezTo>
                <a:cubicBezTo>
                  <a:pt x="3779901" y="3438604"/>
                  <a:pt x="3597973" y="3374786"/>
                  <a:pt x="3494151" y="3461464"/>
                </a:cubicBezTo>
                <a:cubicBezTo>
                  <a:pt x="3395091" y="3569096"/>
                  <a:pt x="3245548" y="3625294"/>
                  <a:pt x="3122676" y="3709114"/>
                </a:cubicBezTo>
                <a:cubicBezTo>
                  <a:pt x="3112198" y="3814841"/>
                  <a:pt x="3107436" y="3910091"/>
                  <a:pt x="3130296" y="4007246"/>
                </a:cubicBezTo>
                <a:cubicBezTo>
                  <a:pt x="3006471" y="3980576"/>
                  <a:pt x="2799778" y="3935809"/>
                  <a:pt x="2832163" y="3752929"/>
                </a:cubicBezTo>
                <a:cubicBezTo>
                  <a:pt x="2781681" y="3723401"/>
                  <a:pt x="2768346" y="3656726"/>
                  <a:pt x="2715958" y="3629104"/>
                </a:cubicBezTo>
                <a:cubicBezTo>
                  <a:pt x="2691193" y="3482419"/>
                  <a:pt x="2615946" y="3385264"/>
                  <a:pt x="2461641" y="3367166"/>
                </a:cubicBezTo>
                <a:cubicBezTo>
                  <a:pt x="2383536" y="3372881"/>
                  <a:pt x="2390203" y="3464321"/>
                  <a:pt x="2337816" y="3497659"/>
                </a:cubicBezTo>
                <a:cubicBezTo>
                  <a:pt x="2271141" y="3451939"/>
                  <a:pt x="2169223" y="3432889"/>
                  <a:pt x="2148268" y="3351926"/>
                </a:cubicBezTo>
                <a:cubicBezTo>
                  <a:pt x="2132076" y="3290966"/>
                  <a:pt x="2145411" y="3243341"/>
                  <a:pt x="2104453" y="3199526"/>
                </a:cubicBezTo>
                <a:cubicBezTo>
                  <a:pt x="2025396" y="3164284"/>
                  <a:pt x="1987296" y="3089036"/>
                  <a:pt x="1936813" y="3025219"/>
                </a:cubicBezTo>
                <a:cubicBezTo>
                  <a:pt x="1859661" y="3019504"/>
                  <a:pt x="1790128" y="3007121"/>
                  <a:pt x="1718691" y="2995691"/>
                </a:cubicBezTo>
                <a:cubicBezTo>
                  <a:pt x="1707261" y="3012836"/>
                  <a:pt x="1708213" y="3042364"/>
                  <a:pt x="1704403" y="3068081"/>
                </a:cubicBezTo>
                <a:cubicBezTo>
                  <a:pt x="1498663" y="3043316"/>
                  <a:pt x="1337691" y="3024266"/>
                  <a:pt x="1202437" y="2944256"/>
                </a:cubicBezTo>
                <a:cubicBezTo>
                  <a:pt x="1096708" y="2882344"/>
                  <a:pt x="989076" y="2804239"/>
                  <a:pt x="874776" y="2748041"/>
                </a:cubicBezTo>
                <a:cubicBezTo>
                  <a:pt x="869061" y="2728039"/>
                  <a:pt x="889064" y="2732801"/>
                  <a:pt x="889064" y="2718514"/>
                </a:cubicBezTo>
                <a:cubicBezTo>
                  <a:pt x="788098" y="2698511"/>
                  <a:pt x="666179" y="2700416"/>
                  <a:pt x="576643" y="2668031"/>
                </a:cubicBezTo>
                <a:cubicBezTo>
                  <a:pt x="582358" y="2557541"/>
                  <a:pt x="551879" y="2484199"/>
                  <a:pt x="467106" y="2464196"/>
                </a:cubicBezTo>
                <a:cubicBezTo>
                  <a:pt x="453771" y="2450861"/>
                  <a:pt x="471868" y="2450861"/>
                  <a:pt x="467106" y="2428001"/>
                </a:cubicBezTo>
                <a:cubicBezTo>
                  <a:pt x="375667" y="2396569"/>
                  <a:pt x="362332" y="2286079"/>
                  <a:pt x="234697" y="2289889"/>
                </a:cubicBezTo>
                <a:cubicBezTo>
                  <a:pt x="207074" y="2253694"/>
                  <a:pt x="245173" y="2226071"/>
                  <a:pt x="242317" y="2187971"/>
                </a:cubicBezTo>
                <a:cubicBezTo>
                  <a:pt x="235648" y="2105104"/>
                  <a:pt x="143257" y="2028904"/>
                  <a:pt x="140398" y="1933654"/>
                </a:cubicBezTo>
                <a:cubicBezTo>
                  <a:pt x="143257" y="1907936"/>
                  <a:pt x="172784" y="1907936"/>
                  <a:pt x="176594" y="1883171"/>
                </a:cubicBezTo>
                <a:cubicBezTo>
                  <a:pt x="165402" y="1876980"/>
                  <a:pt x="154687" y="1867276"/>
                  <a:pt x="145504" y="1855236"/>
                </a:cubicBezTo>
                <a:lnTo>
                  <a:pt x="130917" y="1827282"/>
                </a:lnTo>
                <a:lnTo>
                  <a:pt x="155061" y="1836062"/>
                </a:lnTo>
                <a:lnTo>
                  <a:pt x="143208" y="1805329"/>
                </a:lnTo>
                <a:lnTo>
                  <a:pt x="107537" y="1791326"/>
                </a:lnTo>
                <a:lnTo>
                  <a:pt x="100175" y="1777326"/>
                </a:lnTo>
                <a:cubicBezTo>
                  <a:pt x="89978" y="1746250"/>
                  <a:pt x="90218" y="1710532"/>
                  <a:pt x="109414" y="1679575"/>
                </a:cubicBezTo>
                <a:cubicBezTo>
                  <a:pt x="79662" y="1652905"/>
                  <a:pt x="74862" y="1638618"/>
                  <a:pt x="72942" y="1591945"/>
                </a:cubicBezTo>
                <a:cubicBezTo>
                  <a:pt x="71022" y="1544320"/>
                  <a:pt x="18235" y="1498600"/>
                  <a:pt x="14397" y="1468120"/>
                </a:cubicBezTo>
                <a:cubicBezTo>
                  <a:pt x="5759" y="1397635"/>
                  <a:pt x="82541" y="1302385"/>
                  <a:pt x="0" y="1249998"/>
                </a:cubicBezTo>
                <a:cubicBezTo>
                  <a:pt x="34552" y="1167130"/>
                  <a:pt x="132448" y="1078548"/>
                  <a:pt x="88298" y="966153"/>
                </a:cubicBezTo>
                <a:cubicBezTo>
                  <a:pt x="95018" y="930910"/>
                  <a:pt x="104616" y="899478"/>
                  <a:pt x="102696" y="856615"/>
                </a:cubicBezTo>
                <a:cubicBezTo>
                  <a:pt x="197713" y="734695"/>
                  <a:pt x="257219" y="578485"/>
                  <a:pt x="308088" y="412750"/>
                </a:cubicBezTo>
                <a:cubicBezTo>
                  <a:pt x="322484" y="409893"/>
                  <a:pt x="313847" y="384175"/>
                  <a:pt x="337840" y="390843"/>
                </a:cubicBezTo>
                <a:cubicBezTo>
                  <a:pt x="304249" y="374650"/>
                  <a:pt x="314806" y="337503"/>
                  <a:pt x="345519" y="318453"/>
                </a:cubicBezTo>
                <a:cubicBezTo>
                  <a:pt x="349357" y="295593"/>
                  <a:pt x="323443" y="302260"/>
                  <a:pt x="331122" y="274638"/>
                </a:cubicBezTo>
                <a:cubicBezTo>
                  <a:pt x="337840" y="268923"/>
                  <a:pt x="348398" y="266065"/>
                  <a:pt x="360874" y="267018"/>
                </a:cubicBezTo>
                <a:cubicBezTo>
                  <a:pt x="327282" y="215583"/>
                  <a:pt x="333042" y="102235"/>
                  <a:pt x="338801" y="34608"/>
                </a:cubicBezTo>
                <a:cubicBezTo>
                  <a:pt x="397346" y="63183"/>
                  <a:pt x="438616" y="109855"/>
                  <a:pt x="514438" y="122238"/>
                </a:cubicBezTo>
                <a:cubicBezTo>
                  <a:pt x="527395" y="122714"/>
                  <a:pt x="530994" y="114142"/>
                  <a:pt x="535074" y="106045"/>
                </a:cubicBezTo>
                <a:lnTo>
                  <a:pt x="542341" y="96054"/>
                </a:lnTo>
                <a:lnTo>
                  <a:pt x="552512" y="135820"/>
                </a:lnTo>
                <a:lnTo>
                  <a:pt x="579905" y="128161"/>
                </a:lnTo>
                <a:lnTo>
                  <a:pt x="570465" y="90974"/>
                </a:lnTo>
                <a:lnTo>
                  <a:pt x="570902" y="90369"/>
                </a:lnTo>
                <a:cubicBezTo>
                  <a:pt x="574384" y="87749"/>
                  <a:pt x="579207" y="86440"/>
                  <a:pt x="586588" y="87630"/>
                </a:cubicBezTo>
                <a:cubicBezTo>
                  <a:pt x="585160" y="98584"/>
                  <a:pt x="580159" y="109776"/>
                  <a:pt x="579803" y="121682"/>
                </a:cubicBezTo>
                <a:lnTo>
                  <a:pt x="581125" y="127820"/>
                </a:lnTo>
                <a:lnTo>
                  <a:pt x="598821" y="122871"/>
                </a:lnTo>
                <a:lnTo>
                  <a:pt x="602305" y="84296"/>
                </a:lnTo>
                <a:cubicBezTo>
                  <a:pt x="604448" y="56198"/>
                  <a:pt x="603733" y="26670"/>
                  <a:pt x="586588" y="0"/>
                </a:cubicBezTo>
                <a:close/>
              </a:path>
            </a:pathLst>
          </a:cu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106" name="Group 105">
            <a:extLst>
              <a:ext uri="{FF2B5EF4-FFF2-40B4-BE49-F238E27FC236}">
                <a16:creationId xmlns:a16="http://schemas.microsoft.com/office/drawing/2014/main" id="{00000000-0008-0000-0000-00006A000000}"/>
              </a:ext>
            </a:extLst>
          </xdr:cNvPr>
          <xdr:cNvGrpSpPr/>
        </xdr:nvGrpSpPr>
        <xdr:grpSpPr>
          <a:xfrm>
            <a:off x="7034521" y="366317"/>
            <a:ext cx="2381394" cy="1088618"/>
            <a:chOff x="7034521" y="366317"/>
            <a:chExt cx="2381394" cy="1088618"/>
          </a:xfrm>
        </xdr:grpSpPr>
        <xdr:sp macro="" textlink="Processing!G10">
          <xdr:nvSpPr>
            <xdr:cNvPr id="96" name="TextBox 95">
              <a:extLst>
                <a:ext uri="{FF2B5EF4-FFF2-40B4-BE49-F238E27FC236}">
                  <a16:creationId xmlns:a16="http://schemas.microsoft.com/office/drawing/2014/main" id="{00000000-0008-0000-0000-000060000000}"/>
                </a:ext>
              </a:extLst>
            </xdr:cNvPr>
            <xdr:cNvSpPr txBox="1"/>
          </xdr:nvSpPr>
          <xdr:spPr>
            <a:xfrm rot="4047422">
              <a:off x="9020618" y="789271"/>
              <a:ext cx="17830" cy="772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57C38D-CE2C-4853-8C3D-4734DABA545D}" type="TxLink">
                <a:rPr lang="en-US" sz="16600" b="0" i="0" u="none" strike="noStrike">
                  <a:solidFill>
                    <a:srgbClr val="0598E1"/>
                  </a:solidFill>
                  <a:latin typeface="Calibri"/>
                  <a:cs typeface="Calibri"/>
                </a:rPr>
                <a:pPr algn="ctr"/>
                <a:t>|</a:t>
              </a:fld>
              <a:endParaRPr lang="ru-RU" sz="102800">
                <a:solidFill>
                  <a:srgbClr val="0598E1"/>
                </a:solidFill>
              </a:endParaRPr>
            </a:p>
          </xdr:txBody>
        </xdr:sp>
        <xdr:sp macro="" textlink="Processing!G12">
          <xdr:nvSpPr>
            <xdr:cNvPr id="97" name="TextBox 96">
              <a:extLst>
                <a:ext uri="{FF2B5EF4-FFF2-40B4-BE49-F238E27FC236}">
                  <a16:creationId xmlns:a16="http://schemas.microsoft.com/office/drawing/2014/main" id="{00000000-0008-0000-0000-000061000000}"/>
                </a:ext>
              </a:extLst>
            </xdr:cNvPr>
            <xdr:cNvSpPr txBox="1"/>
          </xdr:nvSpPr>
          <xdr:spPr>
            <a:xfrm rot="5721168">
              <a:off x="7644755" y="960020"/>
              <a:ext cx="17830" cy="97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AAA572-6162-4835-A136-F311BB9624A6}" type="TxLink">
                <a:rPr lang="en-US" sz="17000" b="0" i="0" u="none" strike="noStrike">
                  <a:solidFill>
                    <a:srgbClr val="0598E1"/>
                  </a:solidFill>
                  <a:latin typeface="Calibri"/>
                  <a:cs typeface="Calibri"/>
                </a:rPr>
                <a:pPr algn="ctr"/>
                <a:t>|</a:t>
              </a:fld>
              <a:endParaRPr lang="ru-RU" sz="17000">
                <a:solidFill>
                  <a:srgbClr val="0598E1"/>
                </a:solidFill>
              </a:endParaRPr>
            </a:p>
          </xdr:txBody>
        </xdr:sp>
        <xdr:sp macro="" textlink="Processing!G8">
          <xdr:nvSpPr>
            <xdr:cNvPr id="98" name="TextBox 97">
              <a:extLst>
                <a:ext uri="{FF2B5EF4-FFF2-40B4-BE49-F238E27FC236}">
                  <a16:creationId xmlns:a16="http://schemas.microsoft.com/office/drawing/2014/main" id="{00000000-0008-0000-0000-000062000000}"/>
                </a:ext>
              </a:extLst>
            </xdr:cNvPr>
            <xdr:cNvSpPr txBox="1"/>
          </xdr:nvSpPr>
          <xdr:spPr>
            <a:xfrm rot="8499476">
              <a:off x="7034521" y="1198635"/>
              <a:ext cx="180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B8984F-05C1-4FB1-AF27-B4EB44180294}" type="TxLink">
                <a:rPr lang="en-US" sz="17000" b="0" i="0" u="none" strike="noStrike">
                  <a:solidFill>
                    <a:srgbClr val="0598E1"/>
                  </a:solidFill>
                  <a:latin typeface="Calibri"/>
                  <a:cs typeface="Calibri"/>
                </a:rPr>
                <a:pPr algn="ctr"/>
                <a:t>|</a:t>
              </a:fld>
              <a:endParaRPr lang="ru-RU" sz="17000">
                <a:solidFill>
                  <a:srgbClr val="0598E1"/>
                </a:solidFill>
              </a:endParaRPr>
            </a:p>
          </xdr:txBody>
        </xdr:sp>
        <xdr:sp macro="" textlink="Processing!G13">
          <xdr:nvSpPr>
            <xdr:cNvPr id="99" name="TextBox 98">
              <a:extLst>
                <a:ext uri="{FF2B5EF4-FFF2-40B4-BE49-F238E27FC236}">
                  <a16:creationId xmlns:a16="http://schemas.microsoft.com/office/drawing/2014/main" id="{00000000-0008-0000-0000-000063000000}"/>
                </a:ext>
              </a:extLst>
            </xdr:cNvPr>
            <xdr:cNvSpPr txBox="1"/>
          </xdr:nvSpPr>
          <xdr:spPr>
            <a:xfrm rot="4176610">
              <a:off x="8389968" y="1234813"/>
              <a:ext cx="17830" cy="39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F5E82D-81E1-4770-8D31-BF44F802CD64}" type="TxLink">
                <a:rPr lang="en-US" sz="17000" b="0" i="0" u="none" strike="noStrike">
                  <a:solidFill>
                    <a:srgbClr val="0598E1"/>
                  </a:solidFill>
                  <a:latin typeface="Calibri"/>
                  <a:cs typeface="Calibri"/>
                </a:rPr>
                <a:pPr algn="ctr"/>
                <a:t>|</a:t>
              </a:fld>
              <a:endParaRPr lang="ru-RU" sz="17000">
                <a:solidFill>
                  <a:srgbClr val="0598E1"/>
                </a:solidFill>
              </a:endParaRPr>
            </a:p>
          </xdr:txBody>
        </xdr:sp>
        <xdr:sp macro="" textlink="Processing!G11">
          <xdr:nvSpPr>
            <xdr:cNvPr id="100" name="TextBox 99">
              <a:extLst>
                <a:ext uri="{FF2B5EF4-FFF2-40B4-BE49-F238E27FC236}">
                  <a16:creationId xmlns:a16="http://schemas.microsoft.com/office/drawing/2014/main" id="{00000000-0008-0000-0000-000064000000}"/>
                </a:ext>
              </a:extLst>
            </xdr:cNvPr>
            <xdr:cNvSpPr txBox="1"/>
          </xdr:nvSpPr>
          <xdr:spPr>
            <a:xfrm rot="7792564">
              <a:off x="7916108" y="987680"/>
              <a:ext cx="17830" cy="61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2382B9-96BF-4885-870F-63E1A5AB176C}" type="TxLink">
                <a:rPr lang="en-US" sz="17000" b="0" i="0" u="none" strike="noStrike">
                  <a:solidFill>
                    <a:srgbClr val="0598E1"/>
                  </a:solidFill>
                  <a:latin typeface="Calibri"/>
                  <a:cs typeface="Calibri"/>
                </a:rPr>
                <a:pPr algn="ctr"/>
                <a:t>|</a:t>
              </a:fld>
              <a:endParaRPr lang="ru-RU" sz="17000">
                <a:solidFill>
                  <a:srgbClr val="0598E1"/>
                </a:solidFill>
              </a:endParaRPr>
            </a:p>
          </xdr:txBody>
        </xdr:sp>
        <xdr:sp macro="" textlink="Processing!G7">
          <xdr:nvSpPr>
            <xdr:cNvPr id="101" name="TextBox 100">
              <a:extLst>
                <a:ext uri="{FF2B5EF4-FFF2-40B4-BE49-F238E27FC236}">
                  <a16:creationId xmlns:a16="http://schemas.microsoft.com/office/drawing/2014/main" id="{00000000-0008-0000-0000-000065000000}"/>
                </a:ext>
              </a:extLst>
            </xdr:cNvPr>
            <xdr:cNvSpPr txBox="1"/>
          </xdr:nvSpPr>
          <xdr:spPr>
            <a:xfrm rot="8287268">
              <a:off x="7379048" y="366317"/>
              <a:ext cx="18000" cy="7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EEB2B-07F8-432E-B405-644E14F5F713}" type="TxLink">
                <a:rPr lang="en-US" sz="17000" b="0" i="0" u="none" strike="noStrike">
                  <a:solidFill>
                    <a:srgbClr val="0598E1"/>
                  </a:solidFill>
                  <a:latin typeface="Calibri"/>
                  <a:cs typeface="Calibri"/>
                </a:rPr>
                <a:pPr algn="ctr"/>
                <a:t>|</a:t>
              </a:fld>
              <a:endParaRPr lang="ru-RU" sz="17000">
                <a:solidFill>
                  <a:srgbClr val="0598E1"/>
                </a:solidFill>
              </a:endParaRPr>
            </a:p>
          </xdr:txBody>
        </xdr:sp>
        <xdr:sp macro="" textlink="Processing!G4">
          <xdr:nvSpPr>
            <xdr:cNvPr id="102" name="TextBox 101">
              <a:extLst>
                <a:ext uri="{FF2B5EF4-FFF2-40B4-BE49-F238E27FC236}">
                  <a16:creationId xmlns:a16="http://schemas.microsoft.com/office/drawing/2014/main" id="{00000000-0008-0000-0000-000066000000}"/>
                </a:ext>
              </a:extLst>
            </xdr:cNvPr>
            <xdr:cNvSpPr txBox="1"/>
          </xdr:nvSpPr>
          <xdr:spPr>
            <a:xfrm rot="5280000">
              <a:off x="9064353" y="681347"/>
              <a:ext cx="17830" cy="68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349426-7CB7-4AB9-B76C-3BCC8DF60BF6}" type="TxLink">
                <a:rPr lang="en-US" sz="17000" b="0" i="0" u="none" strike="noStrike">
                  <a:solidFill>
                    <a:srgbClr val="0598E1"/>
                  </a:solidFill>
                  <a:latin typeface="Calibri"/>
                  <a:cs typeface="Calibri"/>
                </a:rPr>
                <a:pPr algn="ctr"/>
                <a:t>|</a:t>
              </a:fld>
              <a:endParaRPr lang="ru-RU" sz="17000">
                <a:solidFill>
                  <a:srgbClr val="0598E1"/>
                </a:solidFill>
              </a:endParaRPr>
            </a:p>
          </xdr:txBody>
        </xdr:sp>
        <xdr:sp macro="" textlink="Processing!G6">
          <xdr:nvSpPr>
            <xdr:cNvPr id="103" name="TextBox 102">
              <a:extLst>
                <a:ext uri="{FF2B5EF4-FFF2-40B4-BE49-F238E27FC236}">
                  <a16:creationId xmlns:a16="http://schemas.microsoft.com/office/drawing/2014/main" id="{00000000-0008-0000-0000-000067000000}"/>
                </a:ext>
              </a:extLst>
            </xdr:cNvPr>
            <xdr:cNvSpPr txBox="1"/>
          </xdr:nvSpPr>
          <xdr:spPr>
            <a:xfrm rot="785694">
              <a:off x="8652322" y="1060737"/>
              <a:ext cx="18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D61918-99A3-4470-9E7A-42D523B85986}" type="TxLink">
                <a:rPr lang="en-US" sz="17000" b="0" i="0" u="none" strike="noStrike">
                  <a:solidFill>
                    <a:srgbClr val="0598E1"/>
                  </a:solidFill>
                  <a:latin typeface="Calibri"/>
                  <a:cs typeface="Calibri"/>
                </a:rPr>
                <a:pPr algn="ctr"/>
                <a:t>|</a:t>
              </a:fld>
              <a:endParaRPr lang="ru-RU" sz="17000">
                <a:solidFill>
                  <a:srgbClr val="0598E1"/>
                </a:solidFill>
              </a:endParaRPr>
            </a:p>
          </xdr:txBody>
        </xdr:sp>
        <xdr:sp macro="" textlink="Processing!G9">
          <xdr:nvSpPr>
            <xdr:cNvPr id="104" name="TextBox 103">
              <a:extLst>
                <a:ext uri="{FF2B5EF4-FFF2-40B4-BE49-F238E27FC236}">
                  <a16:creationId xmlns:a16="http://schemas.microsoft.com/office/drawing/2014/main" id="{00000000-0008-0000-0000-000068000000}"/>
                </a:ext>
              </a:extLst>
            </xdr:cNvPr>
            <xdr:cNvSpPr txBox="1"/>
          </xdr:nvSpPr>
          <xdr:spPr>
            <a:xfrm rot="3477203">
              <a:off x="7387944" y="965937"/>
              <a:ext cx="1783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301957-4406-43B9-B9E8-C680C883B6CA}" type="TxLink">
                <a:rPr lang="en-US" sz="17000" b="0" i="0" u="none" strike="noStrike">
                  <a:solidFill>
                    <a:srgbClr val="0598E1"/>
                  </a:solidFill>
                  <a:latin typeface="Calibri"/>
                  <a:cs typeface="Calibri"/>
                </a:rPr>
                <a:pPr algn="ctr"/>
                <a:t>|</a:t>
              </a:fld>
              <a:endParaRPr lang="ru-RU" sz="17000">
                <a:solidFill>
                  <a:srgbClr val="0598E1"/>
                </a:solidFill>
              </a:endParaRPr>
            </a:p>
          </xdr:txBody>
        </xdr:sp>
        <xdr:sp macro="" textlink="Processing!G5">
          <xdr:nvSpPr>
            <xdr:cNvPr id="105" name="TextBox 104">
              <a:extLst>
                <a:ext uri="{FF2B5EF4-FFF2-40B4-BE49-F238E27FC236}">
                  <a16:creationId xmlns:a16="http://schemas.microsoft.com/office/drawing/2014/main" id="{00000000-0008-0000-0000-000069000000}"/>
                </a:ext>
              </a:extLst>
            </xdr:cNvPr>
            <xdr:cNvSpPr txBox="1"/>
          </xdr:nvSpPr>
          <xdr:spPr>
            <a:xfrm rot="5237898">
              <a:off x="8172688" y="572709"/>
              <a:ext cx="17830" cy="97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D78573-921D-4B94-9446-1A99E1564905}" type="TxLink">
                <a:rPr lang="en-US" sz="17000" b="0" i="0" u="none" strike="noStrike">
                  <a:solidFill>
                    <a:srgbClr val="0598E1"/>
                  </a:solidFill>
                  <a:latin typeface="Calibri"/>
                  <a:cs typeface="Calibri"/>
                </a:rPr>
                <a:pPr algn="ctr"/>
                <a:t>|</a:t>
              </a:fld>
              <a:endParaRPr lang="ru-RU" sz="17000">
                <a:solidFill>
                  <a:srgbClr val="0598E1"/>
                </a:solidFill>
              </a:endParaRPr>
            </a:p>
          </xdr:txBody>
        </xdr:sp>
      </xdr:grpSp>
      <xdr:grpSp>
        <xdr:nvGrpSpPr>
          <xdr:cNvPr id="37" name="Group 36">
            <a:extLst>
              <a:ext uri="{FF2B5EF4-FFF2-40B4-BE49-F238E27FC236}">
                <a16:creationId xmlns:a16="http://schemas.microsoft.com/office/drawing/2014/main" id="{00000000-0008-0000-0000-000025000000}"/>
              </a:ext>
            </a:extLst>
          </xdr:cNvPr>
          <xdr:cNvGrpSpPr/>
        </xdr:nvGrpSpPr>
        <xdr:grpSpPr>
          <a:xfrm>
            <a:off x="6901374" y="404733"/>
            <a:ext cx="2583771" cy="1152178"/>
            <a:chOff x="6235476" y="517911"/>
            <a:chExt cx="2583771" cy="1164080"/>
          </a:xfrm>
        </xdr:grpSpPr>
        <xdr:sp macro="" textlink="Processing!H14">
          <xdr:nvSpPr>
            <xdr:cNvPr id="71" name="Oval 70">
              <a:extLst>
                <a:ext uri="{FF2B5EF4-FFF2-40B4-BE49-F238E27FC236}">
                  <a16:creationId xmlns:a16="http://schemas.microsoft.com/office/drawing/2014/main" id="{00000000-0008-0000-0000-000047000000}"/>
                </a:ext>
              </a:extLst>
            </xdr:cNvPr>
            <xdr:cNvSpPr/>
          </xdr:nvSpPr>
          <xdr:spPr>
            <a:xfrm>
              <a:off x="8716264" y="1086070"/>
              <a:ext cx="102983" cy="103338"/>
            </a:xfrm>
            <a:prstGeom prst="ellipse">
              <a:avLst/>
            </a:prstGeom>
            <a:solidFill>
              <a:srgbClr val="0C121E"/>
            </a:solidFill>
            <a:ln w="6350">
              <a:solidFill>
                <a:srgbClr val="0598E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8D27DFF-9669-49C3-84E9-0E6E8348465F}" type="TxLink">
                <a:rPr lang="en-US" sz="1600" b="0" i="0" u="none" strike="noStrike">
                  <a:solidFill>
                    <a:srgbClr val="91D9FD"/>
                  </a:solidFill>
                  <a:latin typeface="Calibri"/>
                  <a:cs typeface="Calibri"/>
                </a:rPr>
                <a:pPr algn="ctr"/>
                <a:t>•</a:t>
              </a:fld>
              <a:endParaRPr lang="ru-RU" sz="1600">
                <a:solidFill>
                  <a:srgbClr val="91D9FD"/>
                </a:solidFill>
              </a:endParaRPr>
            </a:p>
          </xdr:txBody>
        </xdr:sp>
        <xdr:sp macro="" textlink="Processing!H15">
          <xdr:nvSpPr>
            <xdr:cNvPr id="75" name="Oval 74">
              <a:extLst>
                <a:ext uri="{FF2B5EF4-FFF2-40B4-BE49-F238E27FC236}">
                  <a16:creationId xmlns:a16="http://schemas.microsoft.com/office/drawing/2014/main" id="{00000000-0008-0000-0000-00004B000000}"/>
                </a:ext>
              </a:extLst>
            </xdr:cNvPr>
            <xdr:cNvSpPr/>
          </xdr:nvSpPr>
          <xdr:spPr>
            <a:xfrm>
              <a:off x="7987910" y="1108538"/>
              <a:ext cx="102983" cy="103338"/>
            </a:xfrm>
            <a:prstGeom prst="ellipse">
              <a:avLst/>
            </a:prstGeom>
            <a:solidFill>
              <a:srgbClr val="0C121E"/>
            </a:solidFill>
            <a:ln w="6350">
              <a:solidFill>
                <a:srgbClr val="0598E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64C498D-52DA-4675-9805-EC63646884F4}" type="TxLink">
                <a:rPr lang="en-US" sz="1600" b="0" i="0" u="none" strike="noStrike">
                  <a:solidFill>
                    <a:srgbClr val="91D9FD"/>
                  </a:solidFill>
                  <a:latin typeface="Calibri"/>
                  <a:cs typeface="Calibri"/>
                </a:rPr>
                <a:pPr algn="ctr"/>
                <a:t>•</a:t>
              </a:fld>
              <a:endParaRPr lang="ru-RU" sz="1600">
                <a:solidFill>
                  <a:srgbClr val="91D9FD"/>
                </a:solidFill>
              </a:endParaRPr>
            </a:p>
          </xdr:txBody>
        </xdr:sp>
        <xdr:sp macro="" textlink="Processing!H16">
          <xdr:nvSpPr>
            <xdr:cNvPr id="76" name="Oval 75">
              <a:extLst>
                <a:ext uri="{FF2B5EF4-FFF2-40B4-BE49-F238E27FC236}">
                  <a16:creationId xmlns:a16="http://schemas.microsoft.com/office/drawing/2014/main" id="{00000000-0008-0000-0000-00004C000000}"/>
                </a:ext>
              </a:extLst>
            </xdr:cNvPr>
            <xdr:cNvSpPr/>
          </xdr:nvSpPr>
          <xdr:spPr>
            <a:xfrm>
              <a:off x="7916565" y="1417677"/>
              <a:ext cx="102983" cy="103338"/>
            </a:xfrm>
            <a:prstGeom prst="ellipse">
              <a:avLst/>
            </a:prstGeom>
            <a:solidFill>
              <a:srgbClr val="0C121E"/>
            </a:solidFill>
            <a:ln w="6350">
              <a:solidFill>
                <a:srgbClr val="0598E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A19792-0FE8-45BB-B0C6-2F1907DAF94A}" type="TxLink">
                <a:rPr lang="en-US" sz="1600" b="0" i="0" u="none" strike="noStrike">
                  <a:solidFill>
                    <a:srgbClr val="91D9FD"/>
                  </a:solidFill>
                  <a:latin typeface="Calibri"/>
                  <a:cs typeface="Calibri"/>
                </a:rPr>
                <a:pPr algn="ctr"/>
                <a:t>•</a:t>
              </a:fld>
              <a:endParaRPr lang="ru-RU" sz="1600">
                <a:solidFill>
                  <a:srgbClr val="91D9FD"/>
                </a:solidFill>
              </a:endParaRPr>
            </a:p>
          </xdr:txBody>
        </xdr:sp>
        <xdr:sp macro="" textlink="Processing!H17">
          <xdr:nvSpPr>
            <xdr:cNvPr id="77" name="Oval 76">
              <a:extLst>
                <a:ext uri="{FF2B5EF4-FFF2-40B4-BE49-F238E27FC236}">
                  <a16:creationId xmlns:a16="http://schemas.microsoft.com/office/drawing/2014/main" id="{00000000-0008-0000-0000-00004D000000}"/>
                </a:ext>
              </a:extLst>
            </xdr:cNvPr>
            <xdr:cNvSpPr/>
          </xdr:nvSpPr>
          <xdr:spPr>
            <a:xfrm>
              <a:off x="7472091" y="1578653"/>
              <a:ext cx="102983" cy="103338"/>
            </a:xfrm>
            <a:prstGeom prst="ellipse">
              <a:avLst/>
            </a:prstGeom>
            <a:solidFill>
              <a:srgbClr val="0C121E"/>
            </a:solidFill>
            <a:ln w="6350">
              <a:solidFill>
                <a:srgbClr val="0598E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0887074-0E51-4FC1-A7A9-F0FBD545CF3C}" type="TxLink">
                <a:rPr lang="en-US" sz="1600" b="0" i="0" u="none" strike="noStrike">
                  <a:solidFill>
                    <a:srgbClr val="91D9FD"/>
                  </a:solidFill>
                  <a:latin typeface="Calibri"/>
                  <a:cs typeface="Calibri"/>
                </a:rPr>
                <a:pPr algn="ctr"/>
                <a:t>•</a:t>
              </a:fld>
              <a:endParaRPr lang="ru-RU" sz="1600">
                <a:solidFill>
                  <a:srgbClr val="91D9FD"/>
                </a:solidFill>
              </a:endParaRPr>
            </a:p>
          </xdr:txBody>
        </xdr:sp>
        <xdr:sp macro="" textlink="Processing!H18">
          <xdr:nvSpPr>
            <xdr:cNvPr id="78" name="Oval 77">
              <a:extLst>
                <a:ext uri="{FF2B5EF4-FFF2-40B4-BE49-F238E27FC236}">
                  <a16:creationId xmlns:a16="http://schemas.microsoft.com/office/drawing/2014/main" id="{00000000-0008-0000-0000-00004E000000}"/>
                </a:ext>
              </a:extLst>
            </xdr:cNvPr>
            <xdr:cNvSpPr/>
          </xdr:nvSpPr>
          <xdr:spPr>
            <a:xfrm>
              <a:off x="6942552" y="1158963"/>
              <a:ext cx="102983" cy="103338"/>
            </a:xfrm>
            <a:prstGeom prst="ellipse">
              <a:avLst/>
            </a:prstGeom>
            <a:solidFill>
              <a:srgbClr val="0C121E"/>
            </a:solidFill>
            <a:ln w="6350">
              <a:solidFill>
                <a:srgbClr val="0598E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CDADC6A-BF7F-4B67-B12F-D7C4E4191BD1}" type="TxLink">
                <a:rPr lang="en-US" sz="1600" b="0" i="0" u="none" strike="noStrike">
                  <a:solidFill>
                    <a:srgbClr val="91D9FD"/>
                  </a:solidFill>
                  <a:latin typeface="Calibri"/>
                  <a:cs typeface="Calibri"/>
                </a:rPr>
                <a:pPr algn="ctr"/>
                <a:t>•</a:t>
              </a:fld>
              <a:endParaRPr lang="ru-RU" sz="1600">
                <a:solidFill>
                  <a:srgbClr val="91D9FD"/>
                </a:solidFill>
              </a:endParaRPr>
            </a:p>
          </xdr:txBody>
        </xdr:sp>
        <xdr:sp macro="" textlink="Processing!H19">
          <xdr:nvSpPr>
            <xdr:cNvPr id="79" name="Oval 78">
              <a:extLst>
                <a:ext uri="{FF2B5EF4-FFF2-40B4-BE49-F238E27FC236}">
                  <a16:creationId xmlns:a16="http://schemas.microsoft.com/office/drawing/2014/main" id="{00000000-0008-0000-0000-00004F000000}"/>
                </a:ext>
              </a:extLst>
            </xdr:cNvPr>
            <xdr:cNvSpPr/>
          </xdr:nvSpPr>
          <xdr:spPr>
            <a:xfrm>
              <a:off x="6401281" y="1473727"/>
              <a:ext cx="102983" cy="103338"/>
            </a:xfrm>
            <a:prstGeom prst="ellipse">
              <a:avLst/>
            </a:prstGeom>
            <a:solidFill>
              <a:srgbClr val="0C121E"/>
            </a:solidFill>
            <a:ln w="6350">
              <a:solidFill>
                <a:srgbClr val="0598E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2FF99B1-67ED-4C9F-AD91-B372583C2EEF}" type="TxLink">
                <a:rPr lang="en-US" sz="1600" b="0" i="0" u="none" strike="noStrike">
                  <a:solidFill>
                    <a:srgbClr val="91D9FD"/>
                  </a:solidFill>
                  <a:latin typeface="Calibri"/>
                  <a:cs typeface="Calibri"/>
                </a:rPr>
                <a:pPr algn="ctr"/>
                <a:t>•</a:t>
              </a:fld>
              <a:endParaRPr lang="ru-RU" sz="1600">
                <a:solidFill>
                  <a:srgbClr val="91D9FD"/>
                </a:solidFill>
              </a:endParaRPr>
            </a:p>
          </xdr:txBody>
        </xdr:sp>
        <xdr:sp macro="" textlink="Processing!H20">
          <xdr:nvSpPr>
            <xdr:cNvPr id="80" name="Oval 79">
              <a:extLst>
                <a:ext uri="{FF2B5EF4-FFF2-40B4-BE49-F238E27FC236}">
                  <a16:creationId xmlns:a16="http://schemas.microsoft.com/office/drawing/2014/main" id="{00000000-0008-0000-0000-000050000000}"/>
                </a:ext>
              </a:extLst>
            </xdr:cNvPr>
            <xdr:cNvSpPr/>
          </xdr:nvSpPr>
          <xdr:spPr>
            <a:xfrm>
              <a:off x="6235476" y="1261081"/>
              <a:ext cx="102983" cy="103338"/>
            </a:xfrm>
            <a:prstGeom prst="ellipse">
              <a:avLst/>
            </a:prstGeom>
            <a:solidFill>
              <a:srgbClr val="0C121E"/>
            </a:solidFill>
            <a:ln w="6350">
              <a:solidFill>
                <a:srgbClr val="0598E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819154C-BB0B-458A-BB4B-0A54A23D5FAB}" type="TxLink">
                <a:rPr lang="en-US" sz="1600" b="0" i="0" u="none" strike="noStrike">
                  <a:solidFill>
                    <a:srgbClr val="91D9FD"/>
                  </a:solidFill>
                  <a:latin typeface="Calibri"/>
                  <a:cs typeface="Calibri"/>
                </a:rPr>
                <a:pPr algn="ctr"/>
                <a:t>•</a:t>
              </a:fld>
              <a:endParaRPr lang="ru-RU" sz="1600">
                <a:solidFill>
                  <a:srgbClr val="91D9FD"/>
                </a:solidFill>
              </a:endParaRPr>
            </a:p>
          </xdr:txBody>
        </xdr:sp>
        <xdr:sp macro="" textlink="Processing!H21">
          <xdr:nvSpPr>
            <xdr:cNvPr id="81" name="Oval 80">
              <a:extLst>
                <a:ext uri="{FF2B5EF4-FFF2-40B4-BE49-F238E27FC236}">
                  <a16:creationId xmlns:a16="http://schemas.microsoft.com/office/drawing/2014/main" id="{00000000-0008-0000-0000-000051000000}"/>
                </a:ext>
              </a:extLst>
            </xdr:cNvPr>
            <xdr:cNvSpPr/>
          </xdr:nvSpPr>
          <xdr:spPr>
            <a:xfrm>
              <a:off x="6394243" y="517911"/>
              <a:ext cx="102983" cy="103338"/>
            </a:xfrm>
            <a:prstGeom prst="ellipse">
              <a:avLst/>
            </a:prstGeom>
            <a:solidFill>
              <a:srgbClr val="0C121E"/>
            </a:solidFill>
            <a:ln w="6350">
              <a:solidFill>
                <a:srgbClr val="0598E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4724C1B-6A66-4791-930A-7BB4EE5C9382}" type="TxLink">
                <a:rPr lang="en-US" sz="1600" b="0" i="0" u="none" strike="noStrike">
                  <a:solidFill>
                    <a:srgbClr val="91D9FD"/>
                  </a:solidFill>
                  <a:latin typeface="Calibri"/>
                  <a:cs typeface="Calibri"/>
                </a:rPr>
                <a:pPr algn="ctr"/>
                <a:t>•</a:t>
              </a:fld>
              <a:endParaRPr lang="ru-RU" sz="1600">
                <a:solidFill>
                  <a:srgbClr val="91D9FD"/>
                </a:solidFill>
              </a:endParaRPr>
            </a:p>
          </xdr:txBody>
        </xdr:sp>
      </xdr:grpSp>
    </xdr:grpSp>
    <xdr:clientData/>
  </xdr:twoCellAnchor>
  <xdr:twoCellAnchor>
    <xdr:from>
      <xdr:col>5</xdr:col>
      <xdr:colOff>472440</xdr:colOff>
      <xdr:row>6</xdr:row>
      <xdr:rowOff>91440</xdr:rowOff>
    </xdr:from>
    <xdr:to>
      <xdr:col>10</xdr:col>
      <xdr:colOff>609598</xdr:colOff>
      <xdr:row>12</xdr:row>
      <xdr:rowOff>96520</xdr:rowOff>
    </xdr:to>
    <xdr:grpSp>
      <xdr:nvGrpSpPr>
        <xdr:cNvPr id="120" name="Group 119">
          <a:extLst>
            <a:ext uri="{FF2B5EF4-FFF2-40B4-BE49-F238E27FC236}">
              <a16:creationId xmlns:a16="http://schemas.microsoft.com/office/drawing/2014/main" id="{00000000-0008-0000-0000-000078000000}"/>
            </a:ext>
          </a:extLst>
        </xdr:cNvPr>
        <xdr:cNvGrpSpPr/>
      </xdr:nvGrpSpPr>
      <xdr:grpSpPr>
        <a:xfrm>
          <a:off x="3435773" y="1234440"/>
          <a:ext cx="3081442" cy="1148080"/>
          <a:chOff x="0" y="0"/>
          <a:chExt cx="9236030" cy="3552251"/>
        </a:xfrm>
      </xdr:grpSpPr>
      <xdr:sp macro="" textlink="">
        <xdr:nvSpPr>
          <xdr:cNvPr id="121" name="Freeform: Shape 120">
            <a:extLst>
              <a:ext uri="{FF2B5EF4-FFF2-40B4-BE49-F238E27FC236}">
                <a16:creationId xmlns:a16="http://schemas.microsoft.com/office/drawing/2014/main" id="{00000000-0008-0000-0000-000079000000}"/>
              </a:ext>
            </a:extLst>
          </xdr:cNvPr>
          <xdr:cNvSpPr/>
        </xdr:nvSpPr>
        <xdr:spPr>
          <a:xfrm>
            <a:off x="0" y="35510"/>
            <a:ext cx="4238614" cy="3352431"/>
          </a:xfrm>
          <a:custGeom>
            <a:avLst/>
            <a:gdLst>
              <a:gd name="connsiteX0" fmla="*/ 0 w 3938464"/>
              <a:gd name="connsiteY0" fmla="*/ 3107185 h 3107185"/>
              <a:gd name="connsiteX1" fmla="*/ 2530136 w 3938464"/>
              <a:gd name="connsiteY1" fmla="*/ 1615736 h 3107185"/>
              <a:gd name="connsiteX2" fmla="*/ 1677880 w 3938464"/>
              <a:gd name="connsiteY2" fmla="*/ 1091954 h 3107185"/>
              <a:gd name="connsiteX3" fmla="*/ 3915052 w 3938464"/>
              <a:gd name="connsiteY3" fmla="*/ 292964 h 3107185"/>
              <a:gd name="connsiteX4" fmla="*/ 2769833 w 3938464"/>
              <a:gd name="connsiteY4" fmla="*/ 0 h 3107185"/>
              <a:gd name="connsiteX0" fmla="*/ 0 w 3938464"/>
              <a:gd name="connsiteY0" fmla="*/ 3107185 h 3107185"/>
              <a:gd name="connsiteX1" fmla="*/ 2530136 w 3938464"/>
              <a:gd name="connsiteY1" fmla="*/ 1615736 h 3107185"/>
              <a:gd name="connsiteX2" fmla="*/ 1740023 w 3938464"/>
              <a:gd name="connsiteY2" fmla="*/ 967667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740023 w 3938464"/>
              <a:gd name="connsiteY2" fmla="*/ 967667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03178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03178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938464"/>
              <a:gd name="connsiteY0" fmla="*/ 3107185 h 3107185"/>
              <a:gd name="connsiteX1" fmla="*/ 2521259 w 3938464"/>
              <a:gd name="connsiteY1" fmla="*/ 1669002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938464"/>
              <a:gd name="connsiteY0" fmla="*/ 3107185 h 3107185"/>
              <a:gd name="connsiteX1" fmla="*/ 2521259 w 3938464"/>
              <a:gd name="connsiteY1" fmla="*/ 1669002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817230"/>
              <a:gd name="connsiteY0" fmla="*/ 3107185 h 3107185"/>
              <a:gd name="connsiteX1" fmla="*/ 2521259 w 3817230"/>
              <a:gd name="connsiteY1" fmla="*/ 1669002 h 3107185"/>
              <a:gd name="connsiteX2" fmla="*/ 1669002 w 3817230"/>
              <a:gd name="connsiteY2" fmla="*/ 1020933 h 3107185"/>
              <a:gd name="connsiteX3" fmla="*/ 3790765 w 3817230"/>
              <a:gd name="connsiteY3" fmla="*/ 301841 h 3107185"/>
              <a:gd name="connsiteX4" fmla="*/ 2769833 w 3817230"/>
              <a:gd name="connsiteY4" fmla="*/ 0 h 3107185"/>
              <a:gd name="connsiteX0" fmla="*/ 0 w 3886417"/>
              <a:gd name="connsiteY0" fmla="*/ 3107185 h 3107185"/>
              <a:gd name="connsiteX1" fmla="*/ 2521259 w 3886417"/>
              <a:gd name="connsiteY1" fmla="*/ 1669002 h 3107185"/>
              <a:gd name="connsiteX2" fmla="*/ 1669002 w 3886417"/>
              <a:gd name="connsiteY2" fmla="*/ 1020933 h 3107185"/>
              <a:gd name="connsiteX3" fmla="*/ 3861786 w 3886417"/>
              <a:gd name="connsiteY3" fmla="*/ 292963 h 3107185"/>
              <a:gd name="connsiteX4" fmla="*/ 2769833 w 3886417"/>
              <a:gd name="connsiteY4" fmla="*/ 0 h 3107185"/>
              <a:gd name="connsiteX0" fmla="*/ 0 w 3886837"/>
              <a:gd name="connsiteY0" fmla="*/ 3107185 h 3107185"/>
              <a:gd name="connsiteX1" fmla="*/ 2521259 w 3886837"/>
              <a:gd name="connsiteY1" fmla="*/ 1669002 h 3107185"/>
              <a:gd name="connsiteX2" fmla="*/ 1669002 w 3886837"/>
              <a:gd name="connsiteY2" fmla="*/ 1020933 h 3107185"/>
              <a:gd name="connsiteX3" fmla="*/ 3861786 w 3886837"/>
              <a:gd name="connsiteY3" fmla="*/ 292963 h 3107185"/>
              <a:gd name="connsiteX4" fmla="*/ 2769833 w 3886837"/>
              <a:gd name="connsiteY4" fmla="*/ 0 h 3107185"/>
              <a:gd name="connsiteX0" fmla="*/ 0 w 3895714"/>
              <a:gd name="connsiteY0" fmla="*/ 3009531 h 3009531"/>
              <a:gd name="connsiteX1" fmla="*/ 2530136 w 3895714"/>
              <a:gd name="connsiteY1" fmla="*/ 1669002 h 3009531"/>
              <a:gd name="connsiteX2" fmla="*/ 1677879 w 3895714"/>
              <a:gd name="connsiteY2" fmla="*/ 1020933 h 3009531"/>
              <a:gd name="connsiteX3" fmla="*/ 3870663 w 3895714"/>
              <a:gd name="connsiteY3" fmla="*/ 292963 h 3009531"/>
              <a:gd name="connsiteX4" fmla="*/ 2778710 w 3895714"/>
              <a:gd name="connsiteY4" fmla="*/ 0 h 3009531"/>
              <a:gd name="connsiteX0" fmla="*/ 0 w 3895714"/>
              <a:gd name="connsiteY0" fmla="*/ 3009531 h 3009531"/>
              <a:gd name="connsiteX1" fmla="*/ 2530136 w 3895714"/>
              <a:gd name="connsiteY1" fmla="*/ 1669002 h 3009531"/>
              <a:gd name="connsiteX2" fmla="*/ 1677879 w 3895714"/>
              <a:gd name="connsiteY2" fmla="*/ 1020933 h 3009531"/>
              <a:gd name="connsiteX3" fmla="*/ 3870663 w 3895714"/>
              <a:gd name="connsiteY3" fmla="*/ 292963 h 3009531"/>
              <a:gd name="connsiteX4" fmla="*/ 2778710 w 3895714"/>
              <a:gd name="connsiteY4" fmla="*/ 0 h 3009531"/>
              <a:gd name="connsiteX0" fmla="*/ 0 w 4238614"/>
              <a:gd name="connsiteY0" fmla="*/ 3352431 h 3352431"/>
              <a:gd name="connsiteX1" fmla="*/ 2873036 w 4238614"/>
              <a:gd name="connsiteY1" fmla="*/ 1669002 h 3352431"/>
              <a:gd name="connsiteX2" fmla="*/ 2020779 w 4238614"/>
              <a:gd name="connsiteY2" fmla="*/ 1020933 h 3352431"/>
              <a:gd name="connsiteX3" fmla="*/ 4213563 w 4238614"/>
              <a:gd name="connsiteY3" fmla="*/ 292963 h 3352431"/>
              <a:gd name="connsiteX4" fmla="*/ 3121610 w 4238614"/>
              <a:gd name="connsiteY4" fmla="*/ 0 h 3352431"/>
              <a:gd name="connsiteX0" fmla="*/ 0 w 4238614"/>
              <a:gd name="connsiteY0" fmla="*/ 3352431 h 3352431"/>
              <a:gd name="connsiteX1" fmla="*/ 2834936 w 4238614"/>
              <a:gd name="connsiteY1" fmla="*/ 1722342 h 3352431"/>
              <a:gd name="connsiteX2" fmla="*/ 2020779 w 4238614"/>
              <a:gd name="connsiteY2" fmla="*/ 1020933 h 3352431"/>
              <a:gd name="connsiteX3" fmla="*/ 4213563 w 4238614"/>
              <a:gd name="connsiteY3" fmla="*/ 292963 h 3352431"/>
              <a:gd name="connsiteX4" fmla="*/ 3121610 w 4238614"/>
              <a:gd name="connsiteY4" fmla="*/ 0 h 335243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238614" h="3352431">
                <a:moveTo>
                  <a:pt x="0" y="3352431"/>
                </a:moveTo>
                <a:cubicBezTo>
                  <a:pt x="1187387" y="2801275"/>
                  <a:pt x="2498140" y="2110925"/>
                  <a:pt x="2834936" y="1722342"/>
                </a:cubicBezTo>
                <a:cubicBezTo>
                  <a:pt x="3171732" y="1333759"/>
                  <a:pt x="1791008" y="1259163"/>
                  <a:pt x="2020779" y="1020933"/>
                </a:cubicBezTo>
                <a:cubicBezTo>
                  <a:pt x="2250550" y="782703"/>
                  <a:pt x="4031571" y="474955"/>
                  <a:pt x="4213563" y="292963"/>
                </a:cubicBezTo>
                <a:cubicBezTo>
                  <a:pt x="4395555" y="110971"/>
                  <a:pt x="3540340" y="73981"/>
                  <a:pt x="3121610" y="0"/>
                </a:cubicBezTo>
              </a:path>
            </a:pathLst>
          </a:cu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2" name="Freeform: Shape 121">
            <a:extLst>
              <a:ext uri="{FF2B5EF4-FFF2-40B4-BE49-F238E27FC236}">
                <a16:creationId xmlns:a16="http://schemas.microsoft.com/office/drawing/2014/main" id="{00000000-0008-0000-0000-00007A000000}"/>
              </a:ext>
            </a:extLst>
          </xdr:cNvPr>
          <xdr:cNvSpPr/>
        </xdr:nvSpPr>
        <xdr:spPr>
          <a:xfrm>
            <a:off x="2803952" y="0"/>
            <a:ext cx="6432078" cy="3552251"/>
          </a:xfrm>
          <a:custGeom>
            <a:avLst/>
            <a:gdLst>
              <a:gd name="connsiteX0" fmla="*/ 4463220 w 4463220"/>
              <a:gd name="connsiteY0" fmla="*/ 1784411 h 1784411"/>
              <a:gd name="connsiteX1" fmla="*/ 1169605 w 4463220"/>
              <a:gd name="connsiteY1" fmla="*/ 1305017 h 1784411"/>
              <a:gd name="connsiteX2" fmla="*/ 15508 w 4463220"/>
              <a:gd name="connsiteY2" fmla="*/ 1003176 h 1784411"/>
              <a:gd name="connsiteX3" fmla="*/ 1853185 w 4463220"/>
              <a:gd name="connsiteY3" fmla="*/ 328474 h 1784411"/>
              <a:gd name="connsiteX4" fmla="*/ 415003 w 4463220"/>
              <a:gd name="connsiteY4" fmla="*/ 0 h 1784411"/>
              <a:gd name="connsiteX0" fmla="*/ 4428597 w 4428597"/>
              <a:gd name="connsiteY0" fmla="*/ 1784411 h 1784411"/>
              <a:gd name="connsiteX1" fmla="*/ 1134982 w 4428597"/>
              <a:gd name="connsiteY1" fmla="*/ 1305017 h 1784411"/>
              <a:gd name="connsiteX2" fmla="*/ 16396 w 4428597"/>
              <a:gd name="connsiteY2" fmla="*/ 949909 h 1784411"/>
              <a:gd name="connsiteX3" fmla="*/ 1818562 w 4428597"/>
              <a:gd name="connsiteY3" fmla="*/ 328474 h 1784411"/>
              <a:gd name="connsiteX4" fmla="*/ 380380 w 4428597"/>
              <a:gd name="connsiteY4" fmla="*/ 0 h 1784411"/>
              <a:gd name="connsiteX0" fmla="*/ 4428597 w 4428597"/>
              <a:gd name="connsiteY0" fmla="*/ 1784411 h 1784411"/>
              <a:gd name="connsiteX1" fmla="*/ 1134982 w 4428597"/>
              <a:gd name="connsiteY1" fmla="*/ 1305017 h 1784411"/>
              <a:gd name="connsiteX2" fmla="*/ 16396 w 4428597"/>
              <a:gd name="connsiteY2" fmla="*/ 949909 h 1784411"/>
              <a:gd name="connsiteX3" fmla="*/ 1818562 w 4428597"/>
              <a:gd name="connsiteY3" fmla="*/ 328474 h 1784411"/>
              <a:gd name="connsiteX4" fmla="*/ 380380 w 4428597"/>
              <a:gd name="connsiteY4" fmla="*/ 0 h 1784411"/>
              <a:gd name="connsiteX0" fmla="*/ 4428248 w 4428248"/>
              <a:gd name="connsiteY0" fmla="*/ 1784411 h 1784411"/>
              <a:gd name="connsiteX1" fmla="*/ 1134633 w 4428248"/>
              <a:gd name="connsiteY1" fmla="*/ 1305017 h 1784411"/>
              <a:gd name="connsiteX2" fmla="*/ 16047 w 4428248"/>
              <a:gd name="connsiteY2" fmla="*/ 949909 h 1784411"/>
              <a:gd name="connsiteX3" fmla="*/ 1809336 w 4428248"/>
              <a:gd name="connsiteY3" fmla="*/ 310718 h 1784411"/>
              <a:gd name="connsiteX4" fmla="*/ 380031 w 4428248"/>
              <a:gd name="connsiteY4" fmla="*/ 0 h 1784411"/>
              <a:gd name="connsiteX0" fmla="*/ 4428248 w 4428248"/>
              <a:gd name="connsiteY0" fmla="*/ 1784411 h 1784411"/>
              <a:gd name="connsiteX1" fmla="*/ 3083872 w 4428248"/>
              <a:gd name="connsiteY1" fmla="*/ 1511793 h 1784411"/>
              <a:gd name="connsiteX2" fmla="*/ 1134633 w 4428248"/>
              <a:gd name="connsiteY2" fmla="*/ 1305017 h 1784411"/>
              <a:gd name="connsiteX3" fmla="*/ 16047 w 4428248"/>
              <a:gd name="connsiteY3" fmla="*/ 949909 h 1784411"/>
              <a:gd name="connsiteX4" fmla="*/ 1809336 w 4428248"/>
              <a:gd name="connsiteY4" fmla="*/ 310718 h 1784411"/>
              <a:gd name="connsiteX5" fmla="*/ 380031 w 4428248"/>
              <a:gd name="connsiteY5" fmla="*/ 0 h 1784411"/>
              <a:gd name="connsiteX0" fmla="*/ 4428248 w 4441487"/>
              <a:gd name="connsiteY0" fmla="*/ 1784411 h 1784411"/>
              <a:gd name="connsiteX1" fmla="*/ 4181152 w 4441487"/>
              <a:gd name="connsiteY1" fmla="*/ 1702293 h 1784411"/>
              <a:gd name="connsiteX2" fmla="*/ 1134633 w 4441487"/>
              <a:gd name="connsiteY2" fmla="*/ 1305017 h 1784411"/>
              <a:gd name="connsiteX3" fmla="*/ 16047 w 4441487"/>
              <a:gd name="connsiteY3" fmla="*/ 949909 h 1784411"/>
              <a:gd name="connsiteX4" fmla="*/ 1809336 w 4441487"/>
              <a:gd name="connsiteY4" fmla="*/ 310718 h 1784411"/>
              <a:gd name="connsiteX5" fmla="*/ 380031 w 4441487"/>
              <a:gd name="connsiteY5" fmla="*/ 0 h 1784411"/>
              <a:gd name="connsiteX0" fmla="*/ 6119888 w 6119888"/>
              <a:gd name="connsiteY0" fmla="*/ 2706431 h 2706431"/>
              <a:gd name="connsiteX1" fmla="*/ 4181152 w 6119888"/>
              <a:gd name="connsiteY1" fmla="*/ 1702293 h 2706431"/>
              <a:gd name="connsiteX2" fmla="*/ 1134633 w 6119888"/>
              <a:gd name="connsiteY2" fmla="*/ 1305017 h 2706431"/>
              <a:gd name="connsiteX3" fmla="*/ 16047 w 6119888"/>
              <a:gd name="connsiteY3" fmla="*/ 949909 h 2706431"/>
              <a:gd name="connsiteX4" fmla="*/ 1809336 w 6119888"/>
              <a:gd name="connsiteY4" fmla="*/ 310718 h 2706431"/>
              <a:gd name="connsiteX5" fmla="*/ 380031 w 6119888"/>
              <a:gd name="connsiteY5" fmla="*/ 0 h 2706431"/>
              <a:gd name="connsiteX0" fmla="*/ 6119888 w 6119888"/>
              <a:gd name="connsiteY0" fmla="*/ 2706431 h 2706431"/>
              <a:gd name="connsiteX1" fmla="*/ 4181152 w 6119888"/>
              <a:gd name="connsiteY1" fmla="*/ 1702293 h 2706431"/>
              <a:gd name="connsiteX2" fmla="*/ 1134633 w 6119888"/>
              <a:gd name="connsiteY2" fmla="*/ 1305017 h 2706431"/>
              <a:gd name="connsiteX3" fmla="*/ 16047 w 6119888"/>
              <a:gd name="connsiteY3" fmla="*/ 949909 h 2706431"/>
              <a:gd name="connsiteX4" fmla="*/ 1809336 w 6119888"/>
              <a:gd name="connsiteY4" fmla="*/ 310718 h 2706431"/>
              <a:gd name="connsiteX5" fmla="*/ 380031 w 6119888"/>
              <a:gd name="connsiteY5" fmla="*/ 0 h 2706431"/>
              <a:gd name="connsiteX0" fmla="*/ 6119888 w 6119888"/>
              <a:gd name="connsiteY0" fmla="*/ 2706431 h 2706431"/>
              <a:gd name="connsiteX1" fmla="*/ 4181152 w 6119888"/>
              <a:gd name="connsiteY1" fmla="*/ 1702293 h 2706431"/>
              <a:gd name="connsiteX2" fmla="*/ 1134633 w 6119888"/>
              <a:gd name="connsiteY2" fmla="*/ 1305017 h 2706431"/>
              <a:gd name="connsiteX3" fmla="*/ 16047 w 6119888"/>
              <a:gd name="connsiteY3" fmla="*/ 949909 h 2706431"/>
              <a:gd name="connsiteX4" fmla="*/ 1809336 w 6119888"/>
              <a:gd name="connsiteY4" fmla="*/ 310718 h 2706431"/>
              <a:gd name="connsiteX5" fmla="*/ 380031 w 6119888"/>
              <a:gd name="connsiteY5" fmla="*/ 0 h 2706431"/>
              <a:gd name="connsiteX0" fmla="*/ 6455168 w 6455168"/>
              <a:gd name="connsiteY0" fmla="*/ 3468431 h 3468431"/>
              <a:gd name="connsiteX1" fmla="*/ 4181152 w 6455168"/>
              <a:gd name="connsiteY1" fmla="*/ 1702293 h 3468431"/>
              <a:gd name="connsiteX2" fmla="*/ 1134633 w 6455168"/>
              <a:gd name="connsiteY2" fmla="*/ 1305017 h 3468431"/>
              <a:gd name="connsiteX3" fmla="*/ 16047 w 6455168"/>
              <a:gd name="connsiteY3" fmla="*/ 949909 h 3468431"/>
              <a:gd name="connsiteX4" fmla="*/ 1809336 w 6455168"/>
              <a:gd name="connsiteY4" fmla="*/ 310718 h 3468431"/>
              <a:gd name="connsiteX5" fmla="*/ 380031 w 6455168"/>
              <a:gd name="connsiteY5" fmla="*/ 0 h 3468431"/>
              <a:gd name="connsiteX0" fmla="*/ 6455168 w 6455168"/>
              <a:gd name="connsiteY0" fmla="*/ 3468431 h 3468431"/>
              <a:gd name="connsiteX1" fmla="*/ 4181152 w 6455168"/>
              <a:gd name="connsiteY1" fmla="*/ 1702293 h 3468431"/>
              <a:gd name="connsiteX2" fmla="*/ 1134633 w 6455168"/>
              <a:gd name="connsiteY2" fmla="*/ 1305017 h 3468431"/>
              <a:gd name="connsiteX3" fmla="*/ 16047 w 6455168"/>
              <a:gd name="connsiteY3" fmla="*/ 949909 h 3468431"/>
              <a:gd name="connsiteX4" fmla="*/ 1809336 w 6455168"/>
              <a:gd name="connsiteY4" fmla="*/ 310718 h 3468431"/>
              <a:gd name="connsiteX5" fmla="*/ 380031 w 6455168"/>
              <a:gd name="connsiteY5" fmla="*/ 0 h 3468431"/>
              <a:gd name="connsiteX0" fmla="*/ 6653288 w 6653288"/>
              <a:gd name="connsiteY0" fmla="*/ 3468431 h 3468431"/>
              <a:gd name="connsiteX1" fmla="*/ 4181152 w 6653288"/>
              <a:gd name="connsiteY1" fmla="*/ 1702293 h 3468431"/>
              <a:gd name="connsiteX2" fmla="*/ 1134633 w 6653288"/>
              <a:gd name="connsiteY2" fmla="*/ 1305017 h 3468431"/>
              <a:gd name="connsiteX3" fmla="*/ 16047 w 6653288"/>
              <a:gd name="connsiteY3" fmla="*/ 949909 h 3468431"/>
              <a:gd name="connsiteX4" fmla="*/ 1809336 w 6653288"/>
              <a:gd name="connsiteY4" fmla="*/ 310718 h 3468431"/>
              <a:gd name="connsiteX5" fmla="*/ 380031 w 6653288"/>
              <a:gd name="connsiteY5" fmla="*/ 0 h 3468431"/>
              <a:gd name="connsiteX0" fmla="*/ 6653288 w 6653288"/>
              <a:gd name="connsiteY0" fmla="*/ 3468431 h 3468431"/>
              <a:gd name="connsiteX1" fmla="*/ 4181152 w 6653288"/>
              <a:gd name="connsiteY1" fmla="*/ 1702293 h 3468431"/>
              <a:gd name="connsiteX2" fmla="*/ 1134633 w 6653288"/>
              <a:gd name="connsiteY2" fmla="*/ 1305017 h 3468431"/>
              <a:gd name="connsiteX3" fmla="*/ 16047 w 6653288"/>
              <a:gd name="connsiteY3" fmla="*/ 949909 h 3468431"/>
              <a:gd name="connsiteX4" fmla="*/ 1809336 w 6653288"/>
              <a:gd name="connsiteY4" fmla="*/ 310718 h 3468431"/>
              <a:gd name="connsiteX5" fmla="*/ 380031 w 6653288"/>
              <a:gd name="connsiteY5" fmla="*/ 0 h 3468431"/>
              <a:gd name="connsiteX0" fmla="*/ 6706628 w 6706628"/>
              <a:gd name="connsiteY0" fmla="*/ 3537011 h 3537011"/>
              <a:gd name="connsiteX1" fmla="*/ 4181152 w 6706628"/>
              <a:gd name="connsiteY1" fmla="*/ 1702293 h 3537011"/>
              <a:gd name="connsiteX2" fmla="*/ 1134633 w 6706628"/>
              <a:gd name="connsiteY2" fmla="*/ 1305017 h 3537011"/>
              <a:gd name="connsiteX3" fmla="*/ 16047 w 6706628"/>
              <a:gd name="connsiteY3" fmla="*/ 949909 h 3537011"/>
              <a:gd name="connsiteX4" fmla="*/ 1809336 w 6706628"/>
              <a:gd name="connsiteY4" fmla="*/ 310718 h 3537011"/>
              <a:gd name="connsiteX5" fmla="*/ 380031 w 6706628"/>
              <a:gd name="connsiteY5" fmla="*/ 0 h 3537011"/>
              <a:gd name="connsiteX0" fmla="*/ 6706628 w 6706628"/>
              <a:gd name="connsiteY0" fmla="*/ 3537011 h 3537011"/>
              <a:gd name="connsiteX1" fmla="*/ 4242112 w 6706628"/>
              <a:gd name="connsiteY1" fmla="*/ 1702293 h 3537011"/>
              <a:gd name="connsiteX2" fmla="*/ 1134633 w 6706628"/>
              <a:gd name="connsiteY2" fmla="*/ 1305017 h 3537011"/>
              <a:gd name="connsiteX3" fmla="*/ 16047 w 6706628"/>
              <a:gd name="connsiteY3" fmla="*/ 949909 h 3537011"/>
              <a:gd name="connsiteX4" fmla="*/ 1809336 w 6706628"/>
              <a:gd name="connsiteY4" fmla="*/ 310718 h 3537011"/>
              <a:gd name="connsiteX5" fmla="*/ 380031 w 6706628"/>
              <a:gd name="connsiteY5" fmla="*/ 0 h 3537011"/>
              <a:gd name="connsiteX0" fmla="*/ 6706628 w 6706628"/>
              <a:gd name="connsiteY0" fmla="*/ 3537011 h 3537011"/>
              <a:gd name="connsiteX1" fmla="*/ 4242112 w 6706628"/>
              <a:gd name="connsiteY1" fmla="*/ 1702293 h 3537011"/>
              <a:gd name="connsiteX2" fmla="*/ 1134633 w 6706628"/>
              <a:gd name="connsiteY2" fmla="*/ 1305017 h 3537011"/>
              <a:gd name="connsiteX3" fmla="*/ 16047 w 6706628"/>
              <a:gd name="connsiteY3" fmla="*/ 949909 h 3537011"/>
              <a:gd name="connsiteX4" fmla="*/ 1809336 w 6706628"/>
              <a:gd name="connsiteY4" fmla="*/ 310718 h 3537011"/>
              <a:gd name="connsiteX5" fmla="*/ 380031 w 67066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295148 w 6295148"/>
              <a:gd name="connsiteY0" fmla="*/ 3552251 h 3552251"/>
              <a:gd name="connsiteX1" fmla="*/ 4242112 w 6295148"/>
              <a:gd name="connsiteY1" fmla="*/ 1702293 h 3552251"/>
              <a:gd name="connsiteX2" fmla="*/ 1134633 w 6295148"/>
              <a:gd name="connsiteY2" fmla="*/ 1305017 h 3552251"/>
              <a:gd name="connsiteX3" fmla="*/ 16047 w 6295148"/>
              <a:gd name="connsiteY3" fmla="*/ 949909 h 3552251"/>
              <a:gd name="connsiteX4" fmla="*/ 1809336 w 6295148"/>
              <a:gd name="connsiteY4" fmla="*/ 310718 h 3552251"/>
              <a:gd name="connsiteX5" fmla="*/ 380031 w 6295148"/>
              <a:gd name="connsiteY5" fmla="*/ 0 h 3552251"/>
              <a:gd name="connsiteX0" fmla="*/ 6295148 w 6295148"/>
              <a:gd name="connsiteY0" fmla="*/ 3552251 h 3552251"/>
              <a:gd name="connsiteX1" fmla="*/ 4242112 w 6295148"/>
              <a:gd name="connsiteY1" fmla="*/ 1702293 h 3552251"/>
              <a:gd name="connsiteX2" fmla="*/ 1134633 w 6295148"/>
              <a:gd name="connsiteY2" fmla="*/ 1305017 h 3552251"/>
              <a:gd name="connsiteX3" fmla="*/ 16047 w 6295148"/>
              <a:gd name="connsiteY3" fmla="*/ 949909 h 3552251"/>
              <a:gd name="connsiteX4" fmla="*/ 1809336 w 6295148"/>
              <a:gd name="connsiteY4" fmla="*/ 310718 h 3552251"/>
              <a:gd name="connsiteX5" fmla="*/ 380031 w 6295148"/>
              <a:gd name="connsiteY5" fmla="*/ 0 h 3552251"/>
              <a:gd name="connsiteX0" fmla="*/ 6432308 w 6432308"/>
              <a:gd name="connsiteY0" fmla="*/ 3552251 h 3552251"/>
              <a:gd name="connsiteX1" fmla="*/ 4242112 w 6432308"/>
              <a:gd name="connsiteY1" fmla="*/ 1702293 h 3552251"/>
              <a:gd name="connsiteX2" fmla="*/ 1134633 w 6432308"/>
              <a:gd name="connsiteY2" fmla="*/ 1305017 h 3552251"/>
              <a:gd name="connsiteX3" fmla="*/ 16047 w 6432308"/>
              <a:gd name="connsiteY3" fmla="*/ 949909 h 3552251"/>
              <a:gd name="connsiteX4" fmla="*/ 1809336 w 6432308"/>
              <a:gd name="connsiteY4" fmla="*/ 310718 h 3552251"/>
              <a:gd name="connsiteX5" fmla="*/ 380031 w 6432308"/>
              <a:gd name="connsiteY5" fmla="*/ 0 h 3552251"/>
              <a:gd name="connsiteX0" fmla="*/ 6431769 w 6431769"/>
              <a:gd name="connsiteY0" fmla="*/ 3552251 h 3552251"/>
              <a:gd name="connsiteX1" fmla="*/ 4329956 w 6431769"/>
              <a:gd name="connsiteY1" fmla="*/ 1690016 h 3552251"/>
              <a:gd name="connsiteX2" fmla="*/ 1134094 w 6431769"/>
              <a:gd name="connsiteY2" fmla="*/ 1305017 h 3552251"/>
              <a:gd name="connsiteX3" fmla="*/ 15508 w 6431769"/>
              <a:gd name="connsiteY3" fmla="*/ 949909 h 3552251"/>
              <a:gd name="connsiteX4" fmla="*/ 1808797 w 6431769"/>
              <a:gd name="connsiteY4" fmla="*/ 310718 h 3552251"/>
              <a:gd name="connsiteX5" fmla="*/ 379492 w 6431769"/>
              <a:gd name="connsiteY5" fmla="*/ 0 h 3552251"/>
              <a:gd name="connsiteX0" fmla="*/ 6431769 w 6431769"/>
              <a:gd name="connsiteY0" fmla="*/ 3552251 h 3552251"/>
              <a:gd name="connsiteX1" fmla="*/ 4329956 w 6431769"/>
              <a:gd name="connsiteY1" fmla="*/ 1690016 h 3552251"/>
              <a:gd name="connsiteX2" fmla="*/ 1134094 w 6431769"/>
              <a:gd name="connsiteY2" fmla="*/ 1305017 h 3552251"/>
              <a:gd name="connsiteX3" fmla="*/ 15508 w 6431769"/>
              <a:gd name="connsiteY3" fmla="*/ 949909 h 3552251"/>
              <a:gd name="connsiteX4" fmla="*/ 1808797 w 6431769"/>
              <a:gd name="connsiteY4" fmla="*/ 310718 h 3552251"/>
              <a:gd name="connsiteX5" fmla="*/ 379492 w 6431769"/>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2166 w 6432166"/>
              <a:gd name="connsiteY0" fmla="*/ 3552251 h 3552251"/>
              <a:gd name="connsiteX1" fmla="*/ 4429784 w 6432166"/>
              <a:gd name="connsiteY1" fmla="*/ 1732987 h 3552251"/>
              <a:gd name="connsiteX2" fmla="*/ 1134491 w 6432166"/>
              <a:gd name="connsiteY2" fmla="*/ 1305017 h 3552251"/>
              <a:gd name="connsiteX3" fmla="*/ 15905 w 6432166"/>
              <a:gd name="connsiteY3" fmla="*/ 949909 h 3552251"/>
              <a:gd name="connsiteX4" fmla="*/ 1809194 w 6432166"/>
              <a:gd name="connsiteY4" fmla="*/ 310718 h 3552251"/>
              <a:gd name="connsiteX5" fmla="*/ 379889 w 6432166"/>
              <a:gd name="connsiteY5" fmla="*/ 0 h 3552251"/>
              <a:gd name="connsiteX0" fmla="*/ 6432079 w 6432079"/>
              <a:gd name="connsiteY0" fmla="*/ 3552251 h 3552251"/>
              <a:gd name="connsiteX1" fmla="*/ 4407601 w 6432079"/>
              <a:gd name="connsiteY1" fmla="*/ 1757542 h 3552251"/>
              <a:gd name="connsiteX2" fmla="*/ 1134404 w 6432079"/>
              <a:gd name="connsiteY2" fmla="*/ 1305017 h 3552251"/>
              <a:gd name="connsiteX3" fmla="*/ 15818 w 6432079"/>
              <a:gd name="connsiteY3" fmla="*/ 949909 h 3552251"/>
              <a:gd name="connsiteX4" fmla="*/ 1809107 w 6432079"/>
              <a:gd name="connsiteY4" fmla="*/ 310718 h 3552251"/>
              <a:gd name="connsiteX5" fmla="*/ 379802 w 6432079"/>
              <a:gd name="connsiteY5" fmla="*/ 0 h 35522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432079" h="3552251">
                <a:moveTo>
                  <a:pt x="6432079" y="3552251"/>
                </a:moveTo>
                <a:cubicBezTo>
                  <a:pt x="6040376" y="2401915"/>
                  <a:pt x="5378986" y="2090642"/>
                  <a:pt x="4407601" y="1757542"/>
                </a:cubicBezTo>
                <a:cubicBezTo>
                  <a:pt x="3505694" y="1448267"/>
                  <a:pt x="1866368" y="1439622"/>
                  <a:pt x="1134404" y="1305017"/>
                </a:cubicBezTo>
                <a:cubicBezTo>
                  <a:pt x="402440" y="1170412"/>
                  <a:pt x="-96632" y="1115625"/>
                  <a:pt x="15818" y="949909"/>
                </a:cubicBezTo>
                <a:cubicBezTo>
                  <a:pt x="128268" y="784193"/>
                  <a:pt x="1742525" y="477914"/>
                  <a:pt x="1809107" y="310718"/>
                </a:cubicBezTo>
                <a:cubicBezTo>
                  <a:pt x="1875689" y="143522"/>
                  <a:pt x="643173" y="59184"/>
                  <a:pt x="379802" y="0"/>
                </a:cubicBezTo>
              </a:path>
            </a:pathLst>
          </a:cu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3" name="Freeform: Shape 122">
            <a:extLst>
              <a:ext uri="{FF2B5EF4-FFF2-40B4-BE49-F238E27FC236}">
                <a16:creationId xmlns:a16="http://schemas.microsoft.com/office/drawing/2014/main" id="{00000000-0008-0000-0000-00007B000000}"/>
              </a:ext>
            </a:extLst>
          </xdr:cNvPr>
          <xdr:cNvSpPr/>
        </xdr:nvSpPr>
        <xdr:spPr>
          <a:xfrm>
            <a:off x="2386184" y="159798"/>
            <a:ext cx="2037674" cy="1225118"/>
          </a:xfrm>
          <a:custGeom>
            <a:avLst/>
            <a:gdLst>
              <a:gd name="connsiteX0" fmla="*/ 1240168 w 2093035"/>
              <a:gd name="connsiteY0" fmla="*/ 1225118 h 1225118"/>
              <a:gd name="connsiteX1" fmla="*/ 32805 w 2093035"/>
              <a:gd name="connsiteY1" fmla="*/ 905522 h 1225118"/>
              <a:gd name="connsiteX2" fmla="*/ 458933 w 2093035"/>
              <a:gd name="connsiteY2" fmla="*/ 630314 h 1225118"/>
              <a:gd name="connsiteX3" fmla="*/ 1684052 w 2093035"/>
              <a:gd name="connsiteY3" fmla="*/ 328474 h 1225118"/>
              <a:gd name="connsiteX4" fmla="*/ 2092424 w 2093035"/>
              <a:gd name="connsiteY4" fmla="*/ 124287 h 1225118"/>
              <a:gd name="connsiteX5" fmla="*/ 1763951 w 2093035"/>
              <a:gd name="connsiteY5" fmla="*/ 0 h 1225118"/>
              <a:gd name="connsiteX0" fmla="*/ 1240168 w 2093253"/>
              <a:gd name="connsiteY0" fmla="*/ 1225118 h 1225118"/>
              <a:gd name="connsiteX1" fmla="*/ 32805 w 2093253"/>
              <a:gd name="connsiteY1" fmla="*/ 905522 h 1225118"/>
              <a:gd name="connsiteX2" fmla="*/ 458933 w 2093253"/>
              <a:gd name="connsiteY2" fmla="*/ 630314 h 1225118"/>
              <a:gd name="connsiteX3" fmla="*/ 1684052 w 2093253"/>
              <a:gd name="connsiteY3" fmla="*/ 328474 h 1225118"/>
              <a:gd name="connsiteX4" fmla="*/ 2092424 w 2093253"/>
              <a:gd name="connsiteY4" fmla="*/ 124287 h 1225118"/>
              <a:gd name="connsiteX5" fmla="*/ 1763951 w 2093253"/>
              <a:gd name="connsiteY5" fmla="*/ 0 h 1225118"/>
              <a:gd name="connsiteX0" fmla="*/ 1240168 w 2093293"/>
              <a:gd name="connsiteY0" fmla="*/ 1225118 h 1225118"/>
              <a:gd name="connsiteX1" fmla="*/ 32805 w 2093293"/>
              <a:gd name="connsiteY1" fmla="*/ 905522 h 1225118"/>
              <a:gd name="connsiteX2" fmla="*/ 458933 w 2093293"/>
              <a:gd name="connsiteY2" fmla="*/ 630314 h 1225118"/>
              <a:gd name="connsiteX3" fmla="*/ 1684052 w 2093293"/>
              <a:gd name="connsiteY3" fmla="*/ 328474 h 1225118"/>
              <a:gd name="connsiteX4" fmla="*/ 2092424 w 2093293"/>
              <a:gd name="connsiteY4" fmla="*/ 124287 h 1225118"/>
              <a:gd name="connsiteX5" fmla="*/ 1763951 w 2093293"/>
              <a:gd name="connsiteY5" fmla="*/ 0 h 1225118"/>
              <a:gd name="connsiteX0" fmla="*/ 1240168 w 2063022"/>
              <a:gd name="connsiteY0" fmla="*/ 1225118 h 1225118"/>
              <a:gd name="connsiteX1" fmla="*/ 32805 w 2063022"/>
              <a:gd name="connsiteY1" fmla="*/ 905522 h 1225118"/>
              <a:gd name="connsiteX2" fmla="*/ 458933 w 2063022"/>
              <a:gd name="connsiteY2" fmla="*/ 630314 h 1225118"/>
              <a:gd name="connsiteX3" fmla="*/ 1684052 w 2063022"/>
              <a:gd name="connsiteY3" fmla="*/ 328474 h 1225118"/>
              <a:gd name="connsiteX4" fmla="*/ 2061944 w 2063022"/>
              <a:gd name="connsiteY4" fmla="*/ 124287 h 1225118"/>
              <a:gd name="connsiteX5" fmla="*/ 1763951 w 2063022"/>
              <a:gd name="connsiteY5" fmla="*/ 0 h 1225118"/>
              <a:gd name="connsiteX0" fmla="*/ 1240168 w 2063022"/>
              <a:gd name="connsiteY0" fmla="*/ 1225118 h 1225118"/>
              <a:gd name="connsiteX1" fmla="*/ 32805 w 2063022"/>
              <a:gd name="connsiteY1" fmla="*/ 905522 h 1225118"/>
              <a:gd name="connsiteX2" fmla="*/ 458933 w 2063022"/>
              <a:gd name="connsiteY2" fmla="*/ 630314 h 1225118"/>
              <a:gd name="connsiteX3" fmla="*/ 1684052 w 2063022"/>
              <a:gd name="connsiteY3" fmla="*/ 313234 h 1225118"/>
              <a:gd name="connsiteX4" fmla="*/ 2061944 w 2063022"/>
              <a:gd name="connsiteY4" fmla="*/ 124287 h 1225118"/>
              <a:gd name="connsiteX5" fmla="*/ 1763951 w 2063022"/>
              <a:gd name="connsiteY5" fmla="*/ 0 h 1225118"/>
              <a:gd name="connsiteX0" fmla="*/ 1238445 w 2061299"/>
              <a:gd name="connsiteY0" fmla="*/ 1225118 h 1225118"/>
              <a:gd name="connsiteX1" fmla="*/ 31082 w 2061299"/>
              <a:gd name="connsiteY1" fmla="*/ 905522 h 1225118"/>
              <a:gd name="connsiteX2" fmla="*/ 469910 w 2061299"/>
              <a:gd name="connsiteY2" fmla="*/ 645554 h 1225118"/>
              <a:gd name="connsiteX3" fmla="*/ 1682329 w 2061299"/>
              <a:gd name="connsiteY3" fmla="*/ 313234 h 1225118"/>
              <a:gd name="connsiteX4" fmla="*/ 2060221 w 2061299"/>
              <a:gd name="connsiteY4" fmla="*/ 124287 h 1225118"/>
              <a:gd name="connsiteX5" fmla="*/ 1762228 w 2061299"/>
              <a:gd name="connsiteY5" fmla="*/ 0 h 1225118"/>
              <a:gd name="connsiteX0" fmla="*/ 1212359 w 2035213"/>
              <a:gd name="connsiteY0" fmla="*/ 1225118 h 1225118"/>
              <a:gd name="connsiteX1" fmla="*/ 32936 w 2035213"/>
              <a:gd name="connsiteY1" fmla="*/ 913142 h 1225118"/>
              <a:gd name="connsiteX2" fmla="*/ 443824 w 2035213"/>
              <a:gd name="connsiteY2" fmla="*/ 645554 h 1225118"/>
              <a:gd name="connsiteX3" fmla="*/ 1656243 w 2035213"/>
              <a:gd name="connsiteY3" fmla="*/ 313234 h 1225118"/>
              <a:gd name="connsiteX4" fmla="*/ 2034135 w 2035213"/>
              <a:gd name="connsiteY4" fmla="*/ 124287 h 1225118"/>
              <a:gd name="connsiteX5" fmla="*/ 1736142 w 2035213"/>
              <a:gd name="connsiteY5" fmla="*/ 0 h 1225118"/>
              <a:gd name="connsiteX0" fmla="*/ 1214605 w 2037459"/>
              <a:gd name="connsiteY0" fmla="*/ 1225118 h 1225118"/>
              <a:gd name="connsiteX1" fmla="*/ 35182 w 2037459"/>
              <a:gd name="connsiteY1" fmla="*/ 913142 h 1225118"/>
              <a:gd name="connsiteX2" fmla="*/ 430830 w 2037459"/>
              <a:gd name="connsiteY2" fmla="*/ 645554 h 1225118"/>
              <a:gd name="connsiteX3" fmla="*/ 1658489 w 2037459"/>
              <a:gd name="connsiteY3" fmla="*/ 313234 h 1225118"/>
              <a:gd name="connsiteX4" fmla="*/ 2036381 w 2037459"/>
              <a:gd name="connsiteY4" fmla="*/ 124287 h 1225118"/>
              <a:gd name="connsiteX5" fmla="*/ 1738388 w 2037459"/>
              <a:gd name="connsiteY5" fmla="*/ 0 h 1225118"/>
              <a:gd name="connsiteX0" fmla="*/ 1214820 w 2037674"/>
              <a:gd name="connsiteY0" fmla="*/ 1225118 h 1225118"/>
              <a:gd name="connsiteX1" fmla="*/ 35397 w 2037674"/>
              <a:gd name="connsiteY1" fmla="*/ 913142 h 1225118"/>
              <a:gd name="connsiteX2" fmla="*/ 431045 w 2037674"/>
              <a:gd name="connsiteY2" fmla="*/ 645554 h 1225118"/>
              <a:gd name="connsiteX3" fmla="*/ 1658704 w 2037674"/>
              <a:gd name="connsiteY3" fmla="*/ 313234 h 1225118"/>
              <a:gd name="connsiteX4" fmla="*/ 2036596 w 2037674"/>
              <a:gd name="connsiteY4" fmla="*/ 124287 h 1225118"/>
              <a:gd name="connsiteX5" fmla="*/ 1738603 w 2037674"/>
              <a:gd name="connsiteY5" fmla="*/ 0 h 1225118"/>
              <a:gd name="connsiteX0" fmla="*/ 1214820 w 2037674"/>
              <a:gd name="connsiteY0" fmla="*/ 1225118 h 1225118"/>
              <a:gd name="connsiteX1" fmla="*/ 35397 w 2037674"/>
              <a:gd name="connsiteY1" fmla="*/ 913142 h 1225118"/>
              <a:gd name="connsiteX2" fmla="*/ 431045 w 2037674"/>
              <a:gd name="connsiteY2" fmla="*/ 645554 h 1225118"/>
              <a:gd name="connsiteX3" fmla="*/ 1658704 w 2037674"/>
              <a:gd name="connsiteY3" fmla="*/ 313234 h 1225118"/>
              <a:gd name="connsiteX4" fmla="*/ 2036596 w 2037674"/>
              <a:gd name="connsiteY4" fmla="*/ 124287 h 1225118"/>
              <a:gd name="connsiteX5" fmla="*/ 1738603 w 2037674"/>
              <a:gd name="connsiteY5" fmla="*/ 0 h 1225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037674" h="1225118">
                <a:moveTo>
                  <a:pt x="1214820" y="1225118"/>
                </a:moveTo>
                <a:cubicBezTo>
                  <a:pt x="683861" y="1147907"/>
                  <a:pt x="166026" y="1009736"/>
                  <a:pt x="35397" y="913142"/>
                </a:cubicBezTo>
                <a:cubicBezTo>
                  <a:pt x="-95232" y="816548"/>
                  <a:pt x="157954" y="727759"/>
                  <a:pt x="431045" y="645554"/>
                </a:cubicBezTo>
                <a:cubicBezTo>
                  <a:pt x="704136" y="563349"/>
                  <a:pt x="1391112" y="400112"/>
                  <a:pt x="1658704" y="313234"/>
                </a:cubicBezTo>
                <a:cubicBezTo>
                  <a:pt x="1926296" y="226356"/>
                  <a:pt x="2023280" y="179033"/>
                  <a:pt x="2036596" y="124287"/>
                </a:cubicBezTo>
                <a:cubicBezTo>
                  <a:pt x="2049913" y="69541"/>
                  <a:pt x="1939287" y="32255"/>
                  <a:pt x="1738603" y="0"/>
                </a:cubicBezTo>
              </a:path>
            </a:pathLst>
          </a:custGeom>
          <a:noFill/>
          <a:ln w="9525">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4" name="Freeform: Shape 123">
            <a:extLst>
              <a:ext uri="{FF2B5EF4-FFF2-40B4-BE49-F238E27FC236}">
                <a16:creationId xmlns:a16="http://schemas.microsoft.com/office/drawing/2014/main" id="{00000000-0008-0000-0000-00007C000000}"/>
              </a:ext>
            </a:extLst>
          </xdr:cNvPr>
          <xdr:cNvSpPr/>
        </xdr:nvSpPr>
        <xdr:spPr>
          <a:xfrm>
            <a:off x="5054476" y="3099293"/>
            <a:ext cx="238760" cy="411480"/>
          </a:xfrm>
          <a:custGeom>
            <a:avLst/>
            <a:gdLst>
              <a:gd name="connsiteX0" fmla="*/ 12700 w 238760"/>
              <a:gd name="connsiteY0" fmla="*/ 406400 h 411480"/>
              <a:gd name="connsiteX1" fmla="*/ 238760 w 238760"/>
              <a:gd name="connsiteY1" fmla="*/ 411480 h 411480"/>
              <a:gd name="connsiteX2" fmla="*/ 213360 w 238760"/>
              <a:gd name="connsiteY2" fmla="*/ 0 h 411480"/>
              <a:gd name="connsiteX3" fmla="*/ 0 w 238760"/>
              <a:gd name="connsiteY3" fmla="*/ 0 h 411480"/>
              <a:gd name="connsiteX4" fmla="*/ 12700 w 238760"/>
              <a:gd name="connsiteY4" fmla="*/ 406400 h 4114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8760" h="411480">
                <a:moveTo>
                  <a:pt x="12700" y="406400"/>
                </a:moveTo>
                <a:lnTo>
                  <a:pt x="238760" y="411480"/>
                </a:lnTo>
                <a:lnTo>
                  <a:pt x="213360" y="0"/>
                </a:lnTo>
                <a:lnTo>
                  <a:pt x="0" y="0"/>
                </a:lnTo>
                <a:lnTo>
                  <a:pt x="12700" y="40640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25" name="Freeform: Shape 124">
            <a:extLst>
              <a:ext uri="{FF2B5EF4-FFF2-40B4-BE49-F238E27FC236}">
                <a16:creationId xmlns:a16="http://schemas.microsoft.com/office/drawing/2014/main" id="{00000000-0008-0000-0000-00007D000000}"/>
              </a:ext>
            </a:extLst>
          </xdr:cNvPr>
          <xdr:cNvSpPr/>
        </xdr:nvSpPr>
        <xdr:spPr>
          <a:xfrm>
            <a:off x="5001136" y="2470222"/>
            <a:ext cx="218441" cy="220980"/>
          </a:xfrm>
          <a:custGeom>
            <a:avLst/>
            <a:gdLst>
              <a:gd name="connsiteX0" fmla="*/ 0 w 208280"/>
              <a:gd name="connsiteY0" fmla="*/ 7620 h 228600"/>
              <a:gd name="connsiteX1" fmla="*/ 30480 w 208280"/>
              <a:gd name="connsiteY1" fmla="*/ 228600 h 228600"/>
              <a:gd name="connsiteX2" fmla="*/ 208280 w 208280"/>
              <a:gd name="connsiteY2" fmla="*/ 223520 h 228600"/>
              <a:gd name="connsiteX3" fmla="*/ 154940 w 208280"/>
              <a:gd name="connsiteY3" fmla="*/ 0 h 228600"/>
              <a:gd name="connsiteX4" fmla="*/ 0 w 208280"/>
              <a:gd name="connsiteY4" fmla="*/ 7620 h 228600"/>
              <a:gd name="connsiteX0" fmla="*/ 0 w 208280"/>
              <a:gd name="connsiteY0" fmla="*/ 12700 h 233680"/>
              <a:gd name="connsiteX1" fmla="*/ 30480 w 208280"/>
              <a:gd name="connsiteY1" fmla="*/ 233680 h 233680"/>
              <a:gd name="connsiteX2" fmla="*/ 208280 w 208280"/>
              <a:gd name="connsiteY2" fmla="*/ 228600 h 233680"/>
              <a:gd name="connsiteX3" fmla="*/ 160020 w 208280"/>
              <a:gd name="connsiteY3" fmla="*/ 0 h 233680"/>
              <a:gd name="connsiteX4" fmla="*/ 0 w 208280"/>
              <a:gd name="connsiteY4" fmla="*/ 12700 h 233680"/>
              <a:gd name="connsiteX0" fmla="*/ 0 w 218440"/>
              <a:gd name="connsiteY0" fmla="*/ 12700 h 233680"/>
              <a:gd name="connsiteX1" fmla="*/ 30480 w 218440"/>
              <a:gd name="connsiteY1" fmla="*/ 233680 h 233680"/>
              <a:gd name="connsiteX2" fmla="*/ 218440 w 218440"/>
              <a:gd name="connsiteY2" fmla="*/ 228600 h 233680"/>
              <a:gd name="connsiteX3" fmla="*/ 160020 w 218440"/>
              <a:gd name="connsiteY3" fmla="*/ 0 h 233680"/>
              <a:gd name="connsiteX4" fmla="*/ 0 w 218440"/>
              <a:gd name="connsiteY4" fmla="*/ 12700 h 233680"/>
              <a:gd name="connsiteX0" fmla="*/ 0 w 218440"/>
              <a:gd name="connsiteY0" fmla="*/ 0 h 220980"/>
              <a:gd name="connsiteX1" fmla="*/ 30480 w 218440"/>
              <a:gd name="connsiteY1" fmla="*/ 220980 h 220980"/>
              <a:gd name="connsiteX2" fmla="*/ 218440 w 218440"/>
              <a:gd name="connsiteY2" fmla="*/ 215900 h 220980"/>
              <a:gd name="connsiteX3" fmla="*/ 165100 w 218440"/>
              <a:gd name="connsiteY3" fmla="*/ 5080 h 220980"/>
              <a:gd name="connsiteX4" fmla="*/ 0 w 218440"/>
              <a:gd name="connsiteY4" fmla="*/ 0 h 2209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18440" h="220980">
                <a:moveTo>
                  <a:pt x="0" y="0"/>
                </a:moveTo>
                <a:lnTo>
                  <a:pt x="30480" y="220980"/>
                </a:lnTo>
                <a:lnTo>
                  <a:pt x="218440" y="215900"/>
                </a:lnTo>
                <a:lnTo>
                  <a:pt x="165100" y="5080"/>
                </a:lnTo>
                <a:lnTo>
                  <a:pt x="0" y="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26" name="Freeform: Shape 125">
            <a:extLst>
              <a:ext uri="{FF2B5EF4-FFF2-40B4-BE49-F238E27FC236}">
                <a16:creationId xmlns:a16="http://schemas.microsoft.com/office/drawing/2014/main" id="{00000000-0008-0000-0000-00007E000000}"/>
              </a:ext>
            </a:extLst>
          </xdr:cNvPr>
          <xdr:cNvSpPr/>
        </xdr:nvSpPr>
        <xdr:spPr>
          <a:xfrm>
            <a:off x="4874136" y="2070593"/>
            <a:ext cx="213360" cy="127000"/>
          </a:xfrm>
          <a:custGeom>
            <a:avLst/>
            <a:gdLst>
              <a:gd name="connsiteX0" fmla="*/ 0 w 195580"/>
              <a:gd name="connsiteY0" fmla="*/ 5080 h 121920"/>
              <a:gd name="connsiteX1" fmla="*/ 137160 w 195580"/>
              <a:gd name="connsiteY1" fmla="*/ 0 h 121920"/>
              <a:gd name="connsiteX2" fmla="*/ 195580 w 195580"/>
              <a:gd name="connsiteY2" fmla="*/ 116840 h 121920"/>
              <a:gd name="connsiteX3" fmla="*/ 55880 w 195580"/>
              <a:gd name="connsiteY3" fmla="*/ 121920 h 121920"/>
              <a:gd name="connsiteX4" fmla="*/ 0 w 195580"/>
              <a:gd name="connsiteY4" fmla="*/ 5080 h 121920"/>
              <a:gd name="connsiteX0" fmla="*/ 0 w 195580"/>
              <a:gd name="connsiteY0" fmla="*/ 5080 h 121920"/>
              <a:gd name="connsiteX1" fmla="*/ 137160 w 195580"/>
              <a:gd name="connsiteY1" fmla="*/ 0 h 121920"/>
              <a:gd name="connsiteX2" fmla="*/ 195580 w 195580"/>
              <a:gd name="connsiteY2" fmla="*/ 116840 h 121920"/>
              <a:gd name="connsiteX3" fmla="*/ 38100 w 195580"/>
              <a:gd name="connsiteY3" fmla="*/ 121920 h 121920"/>
              <a:gd name="connsiteX4" fmla="*/ 0 w 195580"/>
              <a:gd name="connsiteY4" fmla="*/ 5080 h 121920"/>
              <a:gd name="connsiteX0" fmla="*/ 0 w 175260"/>
              <a:gd name="connsiteY0" fmla="*/ 5080 h 121920"/>
              <a:gd name="connsiteX1" fmla="*/ 137160 w 175260"/>
              <a:gd name="connsiteY1" fmla="*/ 0 h 121920"/>
              <a:gd name="connsiteX2" fmla="*/ 175260 w 175260"/>
              <a:gd name="connsiteY2" fmla="*/ 116840 h 121920"/>
              <a:gd name="connsiteX3" fmla="*/ 38100 w 175260"/>
              <a:gd name="connsiteY3" fmla="*/ 121920 h 121920"/>
              <a:gd name="connsiteX4" fmla="*/ 0 w 175260"/>
              <a:gd name="connsiteY4" fmla="*/ 5080 h 121920"/>
              <a:gd name="connsiteX0" fmla="*/ 0 w 193040"/>
              <a:gd name="connsiteY0" fmla="*/ 5080 h 121920"/>
              <a:gd name="connsiteX1" fmla="*/ 154940 w 193040"/>
              <a:gd name="connsiteY1" fmla="*/ 0 h 121920"/>
              <a:gd name="connsiteX2" fmla="*/ 193040 w 193040"/>
              <a:gd name="connsiteY2" fmla="*/ 116840 h 121920"/>
              <a:gd name="connsiteX3" fmla="*/ 55880 w 193040"/>
              <a:gd name="connsiteY3" fmla="*/ 121920 h 121920"/>
              <a:gd name="connsiteX4" fmla="*/ 0 w 193040"/>
              <a:gd name="connsiteY4" fmla="*/ 5080 h 121920"/>
              <a:gd name="connsiteX0" fmla="*/ 0 w 193040"/>
              <a:gd name="connsiteY0" fmla="*/ 5080 h 121920"/>
              <a:gd name="connsiteX1" fmla="*/ 139700 w 193040"/>
              <a:gd name="connsiteY1" fmla="*/ 0 h 121920"/>
              <a:gd name="connsiteX2" fmla="*/ 193040 w 193040"/>
              <a:gd name="connsiteY2" fmla="*/ 116840 h 121920"/>
              <a:gd name="connsiteX3" fmla="*/ 55880 w 193040"/>
              <a:gd name="connsiteY3" fmla="*/ 121920 h 121920"/>
              <a:gd name="connsiteX4" fmla="*/ 0 w 193040"/>
              <a:gd name="connsiteY4" fmla="*/ 5080 h 121920"/>
              <a:gd name="connsiteX0" fmla="*/ 0 w 213360"/>
              <a:gd name="connsiteY0" fmla="*/ 5080 h 121920"/>
              <a:gd name="connsiteX1" fmla="*/ 139700 w 213360"/>
              <a:gd name="connsiteY1" fmla="*/ 0 h 121920"/>
              <a:gd name="connsiteX2" fmla="*/ 213360 w 213360"/>
              <a:gd name="connsiteY2" fmla="*/ 116840 h 121920"/>
              <a:gd name="connsiteX3" fmla="*/ 55880 w 213360"/>
              <a:gd name="connsiteY3" fmla="*/ 121920 h 121920"/>
              <a:gd name="connsiteX4" fmla="*/ 0 w 213360"/>
              <a:gd name="connsiteY4" fmla="*/ 5080 h 121920"/>
              <a:gd name="connsiteX0" fmla="*/ 0 w 213360"/>
              <a:gd name="connsiteY0" fmla="*/ 5080 h 132080"/>
              <a:gd name="connsiteX1" fmla="*/ 139700 w 213360"/>
              <a:gd name="connsiteY1" fmla="*/ 0 h 132080"/>
              <a:gd name="connsiteX2" fmla="*/ 213360 w 213360"/>
              <a:gd name="connsiteY2" fmla="*/ 132080 h 132080"/>
              <a:gd name="connsiteX3" fmla="*/ 55880 w 213360"/>
              <a:gd name="connsiteY3" fmla="*/ 121920 h 132080"/>
              <a:gd name="connsiteX4" fmla="*/ 0 w 213360"/>
              <a:gd name="connsiteY4" fmla="*/ 5080 h 132080"/>
              <a:gd name="connsiteX0" fmla="*/ 0 w 213360"/>
              <a:gd name="connsiteY0" fmla="*/ 5080 h 124460"/>
              <a:gd name="connsiteX1" fmla="*/ 139700 w 213360"/>
              <a:gd name="connsiteY1" fmla="*/ 0 h 124460"/>
              <a:gd name="connsiteX2" fmla="*/ 213360 w 213360"/>
              <a:gd name="connsiteY2" fmla="*/ 124460 h 124460"/>
              <a:gd name="connsiteX3" fmla="*/ 55880 w 213360"/>
              <a:gd name="connsiteY3" fmla="*/ 121920 h 124460"/>
              <a:gd name="connsiteX4" fmla="*/ 0 w 213360"/>
              <a:gd name="connsiteY4" fmla="*/ 5080 h 124460"/>
              <a:gd name="connsiteX0" fmla="*/ 0 w 213360"/>
              <a:gd name="connsiteY0" fmla="*/ 5080 h 127000"/>
              <a:gd name="connsiteX1" fmla="*/ 139700 w 213360"/>
              <a:gd name="connsiteY1" fmla="*/ 0 h 127000"/>
              <a:gd name="connsiteX2" fmla="*/ 213360 w 213360"/>
              <a:gd name="connsiteY2" fmla="*/ 124460 h 127000"/>
              <a:gd name="connsiteX3" fmla="*/ 60960 w 213360"/>
              <a:gd name="connsiteY3" fmla="*/ 127000 h 127000"/>
              <a:gd name="connsiteX4" fmla="*/ 0 w 213360"/>
              <a:gd name="connsiteY4" fmla="*/ 5080 h 127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13360" h="127000">
                <a:moveTo>
                  <a:pt x="0" y="5080"/>
                </a:moveTo>
                <a:lnTo>
                  <a:pt x="139700" y="0"/>
                </a:lnTo>
                <a:lnTo>
                  <a:pt x="213360" y="124460"/>
                </a:lnTo>
                <a:lnTo>
                  <a:pt x="60960" y="127000"/>
                </a:lnTo>
                <a:lnTo>
                  <a:pt x="0" y="508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27" name="Freeform: Shape 126">
            <a:extLst>
              <a:ext uri="{FF2B5EF4-FFF2-40B4-BE49-F238E27FC236}">
                <a16:creationId xmlns:a16="http://schemas.microsoft.com/office/drawing/2014/main" id="{00000000-0008-0000-0000-00007F000000}"/>
              </a:ext>
            </a:extLst>
          </xdr:cNvPr>
          <xdr:cNvSpPr/>
        </xdr:nvSpPr>
        <xdr:spPr>
          <a:xfrm>
            <a:off x="4739516" y="1869933"/>
            <a:ext cx="200660" cy="91440"/>
          </a:xfrm>
          <a:custGeom>
            <a:avLst/>
            <a:gdLst>
              <a:gd name="connsiteX0" fmla="*/ 0 w 172720"/>
              <a:gd name="connsiteY0" fmla="*/ 7620 h 88900"/>
              <a:gd name="connsiteX1" fmla="*/ 121920 w 172720"/>
              <a:gd name="connsiteY1" fmla="*/ 0 h 88900"/>
              <a:gd name="connsiteX2" fmla="*/ 172720 w 172720"/>
              <a:gd name="connsiteY2" fmla="*/ 81280 h 88900"/>
              <a:gd name="connsiteX3" fmla="*/ 53340 w 172720"/>
              <a:gd name="connsiteY3" fmla="*/ 88900 h 88900"/>
              <a:gd name="connsiteX4" fmla="*/ 0 w 172720"/>
              <a:gd name="connsiteY4" fmla="*/ 7620 h 88900"/>
              <a:gd name="connsiteX0" fmla="*/ 0 w 185420"/>
              <a:gd name="connsiteY0" fmla="*/ 7620 h 88900"/>
              <a:gd name="connsiteX1" fmla="*/ 121920 w 185420"/>
              <a:gd name="connsiteY1" fmla="*/ 0 h 88900"/>
              <a:gd name="connsiteX2" fmla="*/ 185420 w 185420"/>
              <a:gd name="connsiteY2" fmla="*/ 81280 h 88900"/>
              <a:gd name="connsiteX3" fmla="*/ 53340 w 185420"/>
              <a:gd name="connsiteY3" fmla="*/ 88900 h 88900"/>
              <a:gd name="connsiteX4" fmla="*/ 0 w 185420"/>
              <a:gd name="connsiteY4" fmla="*/ 7620 h 88900"/>
              <a:gd name="connsiteX0" fmla="*/ 0 w 185420"/>
              <a:gd name="connsiteY0" fmla="*/ 7620 h 88900"/>
              <a:gd name="connsiteX1" fmla="*/ 121920 w 185420"/>
              <a:gd name="connsiteY1" fmla="*/ 0 h 88900"/>
              <a:gd name="connsiteX2" fmla="*/ 185420 w 185420"/>
              <a:gd name="connsiteY2" fmla="*/ 81280 h 88900"/>
              <a:gd name="connsiteX3" fmla="*/ 53340 w 185420"/>
              <a:gd name="connsiteY3" fmla="*/ 88900 h 88900"/>
              <a:gd name="connsiteX4" fmla="*/ 0 w 185420"/>
              <a:gd name="connsiteY4" fmla="*/ 7620 h 88900"/>
              <a:gd name="connsiteX0" fmla="*/ 0 w 185420"/>
              <a:gd name="connsiteY0" fmla="*/ 2540 h 88900"/>
              <a:gd name="connsiteX1" fmla="*/ 121920 w 185420"/>
              <a:gd name="connsiteY1" fmla="*/ 0 h 88900"/>
              <a:gd name="connsiteX2" fmla="*/ 185420 w 185420"/>
              <a:gd name="connsiteY2" fmla="*/ 81280 h 88900"/>
              <a:gd name="connsiteX3" fmla="*/ 53340 w 185420"/>
              <a:gd name="connsiteY3" fmla="*/ 88900 h 88900"/>
              <a:gd name="connsiteX4" fmla="*/ 0 w 185420"/>
              <a:gd name="connsiteY4" fmla="*/ 2540 h 88900"/>
              <a:gd name="connsiteX0" fmla="*/ 0 w 200660"/>
              <a:gd name="connsiteY0" fmla="*/ 12700 h 88900"/>
              <a:gd name="connsiteX1" fmla="*/ 137160 w 200660"/>
              <a:gd name="connsiteY1" fmla="*/ 0 h 88900"/>
              <a:gd name="connsiteX2" fmla="*/ 200660 w 200660"/>
              <a:gd name="connsiteY2" fmla="*/ 81280 h 88900"/>
              <a:gd name="connsiteX3" fmla="*/ 68580 w 200660"/>
              <a:gd name="connsiteY3" fmla="*/ 88900 h 88900"/>
              <a:gd name="connsiteX4" fmla="*/ 0 w 200660"/>
              <a:gd name="connsiteY4" fmla="*/ 12700 h 88900"/>
              <a:gd name="connsiteX0" fmla="*/ 0 w 200660"/>
              <a:gd name="connsiteY0" fmla="*/ 0 h 91440"/>
              <a:gd name="connsiteX1" fmla="*/ 137160 w 200660"/>
              <a:gd name="connsiteY1" fmla="*/ 2540 h 91440"/>
              <a:gd name="connsiteX2" fmla="*/ 200660 w 200660"/>
              <a:gd name="connsiteY2" fmla="*/ 83820 h 91440"/>
              <a:gd name="connsiteX3" fmla="*/ 68580 w 200660"/>
              <a:gd name="connsiteY3" fmla="*/ 91440 h 91440"/>
              <a:gd name="connsiteX4" fmla="*/ 0 w 200660"/>
              <a:gd name="connsiteY4" fmla="*/ 0 h 9144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00660" h="91440">
                <a:moveTo>
                  <a:pt x="0" y="0"/>
                </a:moveTo>
                <a:lnTo>
                  <a:pt x="137160" y="2540"/>
                </a:lnTo>
                <a:lnTo>
                  <a:pt x="200660" y="83820"/>
                </a:lnTo>
                <a:lnTo>
                  <a:pt x="68580" y="91440"/>
                </a:lnTo>
                <a:lnTo>
                  <a:pt x="0" y="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28" name="Freeform: Shape 127">
            <a:extLst>
              <a:ext uri="{FF2B5EF4-FFF2-40B4-BE49-F238E27FC236}">
                <a16:creationId xmlns:a16="http://schemas.microsoft.com/office/drawing/2014/main" id="{00000000-0008-0000-0000-000080000000}"/>
              </a:ext>
            </a:extLst>
          </xdr:cNvPr>
          <xdr:cNvSpPr/>
        </xdr:nvSpPr>
        <xdr:spPr>
          <a:xfrm>
            <a:off x="4584576" y="1735313"/>
            <a:ext cx="193040" cy="71120"/>
          </a:xfrm>
          <a:custGeom>
            <a:avLst/>
            <a:gdLst>
              <a:gd name="connsiteX0" fmla="*/ 0 w 160020"/>
              <a:gd name="connsiteY0" fmla="*/ 10160 h 68580"/>
              <a:gd name="connsiteX1" fmla="*/ 106680 w 160020"/>
              <a:gd name="connsiteY1" fmla="*/ 0 h 68580"/>
              <a:gd name="connsiteX2" fmla="*/ 160020 w 160020"/>
              <a:gd name="connsiteY2" fmla="*/ 68580 h 68580"/>
              <a:gd name="connsiteX3" fmla="*/ 38100 w 160020"/>
              <a:gd name="connsiteY3" fmla="*/ 66040 h 68580"/>
              <a:gd name="connsiteX4" fmla="*/ 0 w 160020"/>
              <a:gd name="connsiteY4" fmla="*/ 10160 h 68580"/>
              <a:gd name="connsiteX0" fmla="*/ 0 w 162560"/>
              <a:gd name="connsiteY0" fmla="*/ 10160 h 66040"/>
              <a:gd name="connsiteX1" fmla="*/ 106680 w 162560"/>
              <a:gd name="connsiteY1" fmla="*/ 0 h 66040"/>
              <a:gd name="connsiteX2" fmla="*/ 162560 w 162560"/>
              <a:gd name="connsiteY2" fmla="*/ 60960 h 66040"/>
              <a:gd name="connsiteX3" fmla="*/ 38100 w 162560"/>
              <a:gd name="connsiteY3" fmla="*/ 66040 h 66040"/>
              <a:gd name="connsiteX4" fmla="*/ 0 w 162560"/>
              <a:gd name="connsiteY4" fmla="*/ 10160 h 66040"/>
              <a:gd name="connsiteX0" fmla="*/ 0 w 175260"/>
              <a:gd name="connsiteY0" fmla="*/ 10160 h 66040"/>
              <a:gd name="connsiteX1" fmla="*/ 119380 w 175260"/>
              <a:gd name="connsiteY1" fmla="*/ 0 h 66040"/>
              <a:gd name="connsiteX2" fmla="*/ 175260 w 175260"/>
              <a:gd name="connsiteY2" fmla="*/ 60960 h 66040"/>
              <a:gd name="connsiteX3" fmla="*/ 50800 w 175260"/>
              <a:gd name="connsiteY3" fmla="*/ 66040 h 66040"/>
              <a:gd name="connsiteX4" fmla="*/ 0 w 175260"/>
              <a:gd name="connsiteY4" fmla="*/ 10160 h 66040"/>
              <a:gd name="connsiteX0" fmla="*/ 0 w 175260"/>
              <a:gd name="connsiteY0" fmla="*/ 10160 h 66040"/>
              <a:gd name="connsiteX1" fmla="*/ 104140 w 175260"/>
              <a:gd name="connsiteY1" fmla="*/ 0 h 66040"/>
              <a:gd name="connsiteX2" fmla="*/ 175260 w 175260"/>
              <a:gd name="connsiteY2" fmla="*/ 60960 h 66040"/>
              <a:gd name="connsiteX3" fmla="*/ 50800 w 175260"/>
              <a:gd name="connsiteY3" fmla="*/ 66040 h 66040"/>
              <a:gd name="connsiteX4" fmla="*/ 0 w 175260"/>
              <a:gd name="connsiteY4" fmla="*/ 10160 h 66040"/>
              <a:gd name="connsiteX0" fmla="*/ 0 w 175260"/>
              <a:gd name="connsiteY0" fmla="*/ 0 h 68580"/>
              <a:gd name="connsiteX1" fmla="*/ 104140 w 175260"/>
              <a:gd name="connsiteY1" fmla="*/ 2540 h 68580"/>
              <a:gd name="connsiteX2" fmla="*/ 175260 w 175260"/>
              <a:gd name="connsiteY2" fmla="*/ 63500 h 68580"/>
              <a:gd name="connsiteX3" fmla="*/ 50800 w 175260"/>
              <a:gd name="connsiteY3" fmla="*/ 68580 h 68580"/>
              <a:gd name="connsiteX4" fmla="*/ 0 w 175260"/>
              <a:gd name="connsiteY4" fmla="*/ 0 h 68580"/>
              <a:gd name="connsiteX0" fmla="*/ 0 w 193040"/>
              <a:gd name="connsiteY0" fmla="*/ 0 h 68580"/>
              <a:gd name="connsiteX1" fmla="*/ 121920 w 193040"/>
              <a:gd name="connsiteY1" fmla="*/ 2540 h 68580"/>
              <a:gd name="connsiteX2" fmla="*/ 193040 w 193040"/>
              <a:gd name="connsiteY2" fmla="*/ 63500 h 68580"/>
              <a:gd name="connsiteX3" fmla="*/ 68580 w 193040"/>
              <a:gd name="connsiteY3" fmla="*/ 68580 h 68580"/>
              <a:gd name="connsiteX4" fmla="*/ 0 w 193040"/>
              <a:gd name="connsiteY4" fmla="*/ 0 h 68580"/>
              <a:gd name="connsiteX0" fmla="*/ 0 w 193040"/>
              <a:gd name="connsiteY0" fmla="*/ 2540 h 71120"/>
              <a:gd name="connsiteX1" fmla="*/ 116840 w 193040"/>
              <a:gd name="connsiteY1" fmla="*/ 0 h 71120"/>
              <a:gd name="connsiteX2" fmla="*/ 193040 w 193040"/>
              <a:gd name="connsiteY2" fmla="*/ 66040 h 71120"/>
              <a:gd name="connsiteX3" fmla="*/ 68580 w 193040"/>
              <a:gd name="connsiteY3" fmla="*/ 71120 h 71120"/>
              <a:gd name="connsiteX4" fmla="*/ 0 w 193040"/>
              <a:gd name="connsiteY4" fmla="*/ 2540 h 711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93040" h="71120">
                <a:moveTo>
                  <a:pt x="0" y="2540"/>
                </a:moveTo>
                <a:lnTo>
                  <a:pt x="116840" y="0"/>
                </a:lnTo>
                <a:lnTo>
                  <a:pt x="193040" y="66040"/>
                </a:lnTo>
                <a:lnTo>
                  <a:pt x="68580" y="71120"/>
                </a:lnTo>
                <a:lnTo>
                  <a:pt x="0" y="254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29" name="Freeform: Shape 128">
            <a:extLst>
              <a:ext uri="{FF2B5EF4-FFF2-40B4-BE49-F238E27FC236}">
                <a16:creationId xmlns:a16="http://schemas.microsoft.com/office/drawing/2014/main" id="{00000000-0008-0000-0000-000081000000}"/>
              </a:ext>
            </a:extLst>
          </xdr:cNvPr>
          <xdr:cNvSpPr/>
        </xdr:nvSpPr>
        <xdr:spPr>
          <a:xfrm>
            <a:off x="4437256" y="1643873"/>
            <a:ext cx="190500" cy="66040"/>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90500" h="66040">
                <a:moveTo>
                  <a:pt x="0" y="7620"/>
                </a:moveTo>
                <a:lnTo>
                  <a:pt x="109220" y="0"/>
                </a:lnTo>
                <a:lnTo>
                  <a:pt x="190500" y="53340"/>
                </a:lnTo>
                <a:lnTo>
                  <a:pt x="58420" y="66040"/>
                </a:lnTo>
                <a:lnTo>
                  <a:pt x="0" y="762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30" name="Freeform: Shape 129">
            <a:extLst>
              <a:ext uri="{FF2B5EF4-FFF2-40B4-BE49-F238E27FC236}">
                <a16:creationId xmlns:a16="http://schemas.microsoft.com/office/drawing/2014/main" id="{00000000-0008-0000-0000-000082000000}"/>
              </a:ext>
            </a:extLst>
          </xdr:cNvPr>
          <xdr:cNvSpPr/>
        </xdr:nvSpPr>
        <xdr:spPr>
          <a:xfrm>
            <a:off x="4257925" y="1551878"/>
            <a:ext cx="173355" cy="63191"/>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9525 h 52705"/>
              <a:gd name="connsiteX1" fmla="*/ 80645 w 173355"/>
              <a:gd name="connsiteY1" fmla="*/ 0 h 52705"/>
              <a:gd name="connsiteX2" fmla="*/ 173355 w 173355"/>
              <a:gd name="connsiteY2" fmla="*/ 38100 h 52705"/>
              <a:gd name="connsiteX3" fmla="*/ 76719 w 173355"/>
              <a:gd name="connsiteY3" fmla="*/ 52705 h 52705"/>
              <a:gd name="connsiteX4" fmla="*/ 0 w 173355"/>
              <a:gd name="connsiteY4" fmla="*/ 9525 h 52705"/>
              <a:gd name="connsiteX0" fmla="*/ 0 w 173355"/>
              <a:gd name="connsiteY0" fmla="*/ 9525 h 52705"/>
              <a:gd name="connsiteX1" fmla="*/ 80645 w 173355"/>
              <a:gd name="connsiteY1" fmla="*/ 0 h 52705"/>
              <a:gd name="connsiteX2" fmla="*/ 173355 w 173355"/>
              <a:gd name="connsiteY2" fmla="*/ 38100 h 52705"/>
              <a:gd name="connsiteX3" fmla="*/ 76719 w 173355"/>
              <a:gd name="connsiteY3" fmla="*/ 52705 h 52705"/>
              <a:gd name="connsiteX4" fmla="*/ 0 w 173355"/>
              <a:gd name="connsiteY4" fmla="*/ 9525 h 52705"/>
              <a:gd name="connsiteX0" fmla="*/ 0 w 173355"/>
              <a:gd name="connsiteY0" fmla="*/ 9525 h 52705"/>
              <a:gd name="connsiteX1" fmla="*/ 80645 w 173355"/>
              <a:gd name="connsiteY1" fmla="*/ 0 h 52705"/>
              <a:gd name="connsiteX2" fmla="*/ 173355 w 173355"/>
              <a:gd name="connsiteY2" fmla="*/ 38100 h 52705"/>
              <a:gd name="connsiteX3" fmla="*/ 80914 w 173355"/>
              <a:gd name="connsiteY3" fmla="*/ 52705 h 52705"/>
              <a:gd name="connsiteX4" fmla="*/ 0 w 173355"/>
              <a:gd name="connsiteY4" fmla="*/ 9525 h 52705"/>
              <a:gd name="connsiteX0" fmla="*/ 0 w 173355"/>
              <a:gd name="connsiteY0" fmla="*/ 9525 h 52705"/>
              <a:gd name="connsiteX1" fmla="*/ 65964 w 173355"/>
              <a:gd name="connsiteY1" fmla="*/ 0 h 52705"/>
              <a:gd name="connsiteX2" fmla="*/ 173355 w 173355"/>
              <a:gd name="connsiteY2" fmla="*/ 38100 h 52705"/>
              <a:gd name="connsiteX3" fmla="*/ 80914 w 173355"/>
              <a:gd name="connsiteY3" fmla="*/ 52705 h 52705"/>
              <a:gd name="connsiteX4" fmla="*/ 0 w 173355"/>
              <a:gd name="connsiteY4" fmla="*/ 9525 h 52705"/>
              <a:gd name="connsiteX0" fmla="*/ 0 w 173355"/>
              <a:gd name="connsiteY0" fmla="*/ 20011 h 63191"/>
              <a:gd name="connsiteX1" fmla="*/ 65964 w 173355"/>
              <a:gd name="connsiteY1" fmla="*/ 0 h 63191"/>
              <a:gd name="connsiteX2" fmla="*/ 173355 w 173355"/>
              <a:gd name="connsiteY2" fmla="*/ 48586 h 63191"/>
              <a:gd name="connsiteX3" fmla="*/ 80914 w 173355"/>
              <a:gd name="connsiteY3" fmla="*/ 63191 h 63191"/>
              <a:gd name="connsiteX4" fmla="*/ 0 w 173355"/>
              <a:gd name="connsiteY4" fmla="*/ 20011 h 6319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3355" h="63191">
                <a:moveTo>
                  <a:pt x="0" y="20011"/>
                </a:moveTo>
                <a:lnTo>
                  <a:pt x="65964" y="0"/>
                </a:lnTo>
                <a:lnTo>
                  <a:pt x="173355" y="48586"/>
                </a:lnTo>
                <a:lnTo>
                  <a:pt x="80914" y="63191"/>
                </a:lnTo>
                <a:lnTo>
                  <a:pt x="0" y="20011"/>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31" name="Freeform: Shape 130">
            <a:extLst>
              <a:ext uri="{FF2B5EF4-FFF2-40B4-BE49-F238E27FC236}">
                <a16:creationId xmlns:a16="http://schemas.microsoft.com/office/drawing/2014/main" id="{00000000-0008-0000-0000-000083000000}"/>
              </a:ext>
            </a:extLst>
          </xdr:cNvPr>
          <xdr:cNvSpPr/>
        </xdr:nvSpPr>
        <xdr:spPr>
          <a:xfrm>
            <a:off x="4094795" y="1496307"/>
            <a:ext cx="143819" cy="55571"/>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0 h 43180"/>
              <a:gd name="connsiteX1" fmla="*/ 82550 w 173355"/>
              <a:gd name="connsiteY1" fmla="*/ 5715 h 43180"/>
              <a:gd name="connsiteX2" fmla="*/ 173355 w 173355"/>
              <a:gd name="connsiteY2" fmla="*/ 28575 h 43180"/>
              <a:gd name="connsiteX3" fmla="*/ 64135 w 173355"/>
              <a:gd name="connsiteY3" fmla="*/ 43180 h 43180"/>
              <a:gd name="connsiteX4" fmla="*/ 0 w 173355"/>
              <a:gd name="connsiteY4" fmla="*/ 0 h 43180"/>
              <a:gd name="connsiteX0" fmla="*/ 0 w 154305"/>
              <a:gd name="connsiteY0" fmla="*/ 5715 h 37465"/>
              <a:gd name="connsiteX1" fmla="*/ 63500 w 154305"/>
              <a:gd name="connsiteY1" fmla="*/ 0 h 37465"/>
              <a:gd name="connsiteX2" fmla="*/ 154305 w 154305"/>
              <a:gd name="connsiteY2" fmla="*/ 22860 h 37465"/>
              <a:gd name="connsiteX3" fmla="*/ 45085 w 154305"/>
              <a:gd name="connsiteY3" fmla="*/ 37465 h 37465"/>
              <a:gd name="connsiteX4" fmla="*/ 0 w 154305"/>
              <a:gd name="connsiteY4" fmla="*/ 5715 h 37465"/>
              <a:gd name="connsiteX0" fmla="*/ 0 w 154305"/>
              <a:gd name="connsiteY0" fmla="*/ 13335 h 45085"/>
              <a:gd name="connsiteX1" fmla="*/ 71120 w 154305"/>
              <a:gd name="connsiteY1" fmla="*/ 0 h 45085"/>
              <a:gd name="connsiteX2" fmla="*/ 154305 w 154305"/>
              <a:gd name="connsiteY2" fmla="*/ 30480 h 45085"/>
              <a:gd name="connsiteX3" fmla="*/ 45085 w 154305"/>
              <a:gd name="connsiteY3" fmla="*/ 45085 h 45085"/>
              <a:gd name="connsiteX4" fmla="*/ 0 w 154305"/>
              <a:gd name="connsiteY4" fmla="*/ 13335 h 45085"/>
              <a:gd name="connsiteX0" fmla="*/ 0 w 154305"/>
              <a:gd name="connsiteY0" fmla="*/ 13335 h 45085"/>
              <a:gd name="connsiteX1" fmla="*/ 71120 w 154305"/>
              <a:gd name="connsiteY1" fmla="*/ 0 h 45085"/>
              <a:gd name="connsiteX2" fmla="*/ 154305 w 154305"/>
              <a:gd name="connsiteY2" fmla="*/ 30480 h 45085"/>
              <a:gd name="connsiteX3" fmla="*/ 70252 w 154305"/>
              <a:gd name="connsiteY3" fmla="*/ 45085 h 45085"/>
              <a:gd name="connsiteX4" fmla="*/ 0 w 154305"/>
              <a:gd name="connsiteY4" fmla="*/ 13335 h 45085"/>
              <a:gd name="connsiteX0" fmla="*/ 0 w 143819"/>
              <a:gd name="connsiteY0" fmla="*/ 13335 h 45085"/>
              <a:gd name="connsiteX1" fmla="*/ 71120 w 143819"/>
              <a:gd name="connsiteY1" fmla="*/ 0 h 45085"/>
              <a:gd name="connsiteX2" fmla="*/ 143819 w 143819"/>
              <a:gd name="connsiteY2" fmla="*/ 24189 h 45085"/>
              <a:gd name="connsiteX3" fmla="*/ 70252 w 143819"/>
              <a:gd name="connsiteY3" fmla="*/ 45085 h 45085"/>
              <a:gd name="connsiteX4" fmla="*/ 0 w 143819"/>
              <a:gd name="connsiteY4" fmla="*/ 13335 h 45085"/>
              <a:gd name="connsiteX0" fmla="*/ 0 w 143819"/>
              <a:gd name="connsiteY0" fmla="*/ 23821 h 55571"/>
              <a:gd name="connsiteX1" fmla="*/ 43855 w 143819"/>
              <a:gd name="connsiteY1" fmla="*/ 0 h 55571"/>
              <a:gd name="connsiteX2" fmla="*/ 143819 w 143819"/>
              <a:gd name="connsiteY2" fmla="*/ 34675 h 55571"/>
              <a:gd name="connsiteX3" fmla="*/ 70252 w 143819"/>
              <a:gd name="connsiteY3" fmla="*/ 55571 h 55571"/>
              <a:gd name="connsiteX4" fmla="*/ 0 w 143819"/>
              <a:gd name="connsiteY4" fmla="*/ 23821 h 5557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3819" h="55571">
                <a:moveTo>
                  <a:pt x="0" y="23821"/>
                </a:moveTo>
                <a:lnTo>
                  <a:pt x="43855" y="0"/>
                </a:lnTo>
                <a:lnTo>
                  <a:pt x="143819" y="34675"/>
                </a:lnTo>
                <a:lnTo>
                  <a:pt x="70252" y="55571"/>
                </a:lnTo>
                <a:lnTo>
                  <a:pt x="0" y="23821"/>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32" name="Freeform: Shape 131">
            <a:extLst>
              <a:ext uri="{FF2B5EF4-FFF2-40B4-BE49-F238E27FC236}">
                <a16:creationId xmlns:a16="http://schemas.microsoft.com/office/drawing/2014/main" id="{00000000-0008-0000-0000-000084000000}"/>
              </a:ext>
            </a:extLst>
          </xdr:cNvPr>
          <xdr:cNvSpPr/>
        </xdr:nvSpPr>
        <xdr:spPr>
          <a:xfrm>
            <a:off x="3943601" y="1456813"/>
            <a:ext cx="125730" cy="47759"/>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0 h 43180"/>
              <a:gd name="connsiteX1" fmla="*/ 82550 w 173355"/>
              <a:gd name="connsiteY1" fmla="*/ 5715 h 43180"/>
              <a:gd name="connsiteX2" fmla="*/ 173355 w 173355"/>
              <a:gd name="connsiteY2" fmla="*/ 28575 h 43180"/>
              <a:gd name="connsiteX3" fmla="*/ 64135 w 173355"/>
              <a:gd name="connsiteY3" fmla="*/ 43180 h 43180"/>
              <a:gd name="connsiteX4" fmla="*/ 0 w 173355"/>
              <a:gd name="connsiteY4" fmla="*/ 0 h 43180"/>
              <a:gd name="connsiteX0" fmla="*/ 0 w 154305"/>
              <a:gd name="connsiteY0" fmla="*/ 5715 h 37465"/>
              <a:gd name="connsiteX1" fmla="*/ 63500 w 154305"/>
              <a:gd name="connsiteY1" fmla="*/ 0 h 37465"/>
              <a:gd name="connsiteX2" fmla="*/ 154305 w 154305"/>
              <a:gd name="connsiteY2" fmla="*/ 22860 h 37465"/>
              <a:gd name="connsiteX3" fmla="*/ 45085 w 154305"/>
              <a:gd name="connsiteY3" fmla="*/ 37465 h 37465"/>
              <a:gd name="connsiteX4" fmla="*/ 0 w 154305"/>
              <a:gd name="connsiteY4" fmla="*/ 5715 h 37465"/>
              <a:gd name="connsiteX0" fmla="*/ 0 w 154305"/>
              <a:gd name="connsiteY0" fmla="*/ 13335 h 45085"/>
              <a:gd name="connsiteX1" fmla="*/ 71120 w 154305"/>
              <a:gd name="connsiteY1" fmla="*/ 0 h 45085"/>
              <a:gd name="connsiteX2" fmla="*/ 154305 w 154305"/>
              <a:gd name="connsiteY2" fmla="*/ 30480 h 45085"/>
              <a:gd name="connsiteX3" fmla="*/ 45085 w 154305"/>
              <a:gd name="connsiteY3" fmla="*/ 45085 h 45085"/>
              <a:gd name="connsiteX4" fmla="*/ 0 w 154305"/>
              <a:gd name="connsiteY4" fmla="*/ 13335 h 45085"/>
              <a:gd name="connsiteX0" fmla="*/ 0 w 135255"/>
              <a:gd name="connsiteY0" fmla="*/ 13335 h 45085"/>
              <a:gd name="connsiteX1" fmla="*/ 71120 w 135255"/>
              <a:gd name="connsiteY1" fmla="*/ 0 h 45085"/>
              <a:gd name="connsiteX2" fmla="*/ 135255 w 135255"/>
              <a:gd name="connsiteY2" fmla="*/ 30480 h 45085"/>
              <a:gd name="connsiteX3" fmla="*/ 45085 w 135255"/>
              <a:gd name="connsiteY3" fmla="*/ 45085 h 45085"/>
              <a:gd name="connsiteX4" fmla="*/ 0 w 135255"/>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43180 w 133350"/>
              <a:gd name="connsiteY3" fmla="*/ 45085 h 45085"/>
              <a:gd name="connsiteX4" fmla="*/ 0 w 133350"/>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64135 w 133350"/>
              <a:gd name="connsiteY3" fmla="*/ 45085 h 45085"/>
              <a:gd name="connsiteX4" fmla="*/ 0 w 133350"/>
              <a:gd name="connsiteY4" fmla="*/ 13335 h 45085"/>
              <a:gd name="connsiteX0" fmla="*/ 0 w 133350"/>
              <a:gd name="connsiteY0" fmla="*/ 7620 h 39370"/>
              <a:gd name="connsiteX1" fmla="*/ 61595 w 133350"/>
              <a:gd name="connsiteY1" fmla="*/ 0 h 39370"/>
              <a:gd name="connsiteX2" fmla="*/ 133350 w 133350"/>
              <a:gd name="connsiteY2" fmla="*/ 24765 h 39370"/>
              <a:gd name="connsiteX3" fmla="*/ 64135 w 133350"/>
              <a:gd name="connsiteY3" fmla="*/ 39370 h 39370"/>
              <a:gd name="connsiteX4" fmla="*/ 0 w 133350"/>
              <a:gd name="connsiteY4" fmla="*/ 7620 h 39370"/>
              <a:gd name="connsiteX0" fmla="*/ 0 w 125730"/>
              <a:gd name="connsiteY0" fmla="*/ 11430 h 39370"/>
              <a:gd name="connsiteX1" fmla="*/ 53975 w 125730"/>
              <a:gd name="connsiteY1" fmla="*/ 0 h 39370"/>
              <a:gd name="connsiteX2" fmla="*/ 125730 w 125730"/>
              <a:gd name="connsiteY2" fmla="*/ 24765 h 39370"/>
              <a:gd name="connsiteX3" fmla="*/ 56515 w 125730"/>
              <a:gd name="connsiteY3" fmla="*/ 39370 h 39370"/>
              <a:gd name="connsiteX4" fmla="*/ 0 w 125730"/>
              <a:gd name="connsiteY4" fmla="*/ 11430 h 39370"/>
              <a:gd name="connsiteX0" fmla="*/ 0 w 125730"/>
              <a:gd name="connsiteY0" fmla="*/ 11430 h 47759"/>
              <a:gd name="connsiteX1" fmla="*/ 53975 w 125730"/>
              <a:gd name="connsiteY1" fmla="*/ 0 h 47759"/>
              <a:gd name="connsiteX2" fmla="*/ 125730 w 125730"/>
              <a:gd name="connsiteY2" fmla="*/ 24765 h 47759"/>
              <a:gd name="connsiteX3" fmla="*/ 75390 w 125730"/>
              <a:gd name="connsiteY3" fmla="*/ 47759 h 47759"/>
              <a:gd name="connsiteX4" fmla="*/ 0 w 125730"/>
              <a:gd name="connsiteY4" fmla="*/ 11430 h 47759"/>
              <a:gd name="connsiteX0" fmla="*/ 0 w 125730"/>
              <a:gd name="connsiteY0" fmla="*/ 11430 h 47759"/>
              <a:gd name="connsiteX1" fmla="*/ 53975 w 125730"/>
              <a:gd name="connsiteY1" fmla="*/ 0 h 47759"/>
              <a:gd name="connsiteX2" fmla="*/ 125730 w 125730"/>
              <a:gd name="connsiteY2" fmla="*/ 24765 h 47759"/>
              <a:gd name="connsiteX3" fmla="*/ 75390 w 125730"/>
              <a:gd name="connsiteY3" fmla="*/ 47759 h 47759"/>
              <a:gd name="connsiteX4" fmla="*/ 0 w 125730"/>
              <a:gd name="connsiteY4" fmla="*/ 11430 h 4775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5730" h="47759">
                <a:moveTo>
                  <a:pt x="0" y="11430"/>
                </a:moveTo>
                <a:lnTo>
                  <a:pt x="53975" y="0"/>
                </a:lnTo>
                <a:lnTo>
                  <a:pt x="125730" y="24765"/>
                </a:lnTo>
                <a:lnTo>
                  <a:pt x="75390" y="47759"/>
                </a:lnTo>
                <a:lnTo>
                  <a:pt x="0" y="1143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33" name="Freeform: Shape 132">
            <a:extLst>
              <a:ext uri="{FF2B5EF4-FFF2-40B4-BE49-F238E27FC236}">
                <a16:creationId xmlns:a16="http://schemas.microsoft.com/office/drawing/2014/main" id="{00000000-0008-0000-0000-000085000000}"/>
              </a:ext>
            </a:extLst>
          </xdr:cNvPr>
          <xdr:cNvSpPr/>
        </xdr:nvSpPr>
        <xdr:spPr>
          <a:xfrm>
            <a:off x="3781954" y="1416434"/>
            <a:ext cx="102870" cy="37464"/>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0 h 43180"/>
              <a:gd name="connsiteX1" fmla="*/ 82550 w 173355"/>
              <a:gd name="connsiteY1" fmla="*/ 5715 h 43180"/>
              <a:gd name="connsiteX2" fmla="*/ 173355 w 173355"/>
              <a:gd name="connsiteY2" fmla="*/ 28575 h 43180"/>
              <a:gd name="connsiteX3" fmla="*/ 64135 w 173355"/>
              <a:gd name="connsiteY3" fmla="*/ 43180 h 43180"/>
              <a:gd name="connsiteX4" fmla="*/ 0 w 173355"/>
              <a:gd name="connsiteY4" fmla="*/ 0 h 43180"/>
              <a:gd name="connsiteX0" fmla="*/ 0 w 154305"/>
              <a:gd name="connsiteY0" fmla="*/ 5715 h 37465"/>
              <a:gd name="connsiteX1" fmla="*/ 63500 w 154305"/>
              <a:gd name="connsiteY1" fmla="*/ 0 h 37465"/>
              <a:gd name="connsiteX2" fmla="*/ 154305 w 154305"/>
              <a:gd name="connsiteY2" fmla="*/ 22860 h 37465"/>
              <a:gd name="connsiteX3" fmla="*/ 45085 w 154305"/>
              <a:gd name="connsiteY3" fmla="*/ 37465 h 37465"/>
              <a:gd name="connsiteX4" fmla="*/ 0 w 154305"/>
              <a:gd name="connsiteY4" fmla="*/ 5715 h 37465"/>
              <a:gd name="connsiteX0" fmla="*/ 0 w 154305"/>
              <a:gd name="connsiteY0" fmla="*/ 13335 h 45085"/>
              <a:gd name="connsiteX1" fmla="*/ 71120 w 154305"/>
              <a:gd name="connsiteY1" fmla="*/ 0 h 45085"/>
              <a:gd name="connsiteX2" fmla="*/ 154305 w 154305"/>
              <a:gd name="connsiteY2" fmla="*/ 30480 h 45085"/>
              <a:gd name="connsiteX3" fmla="*/ 45085 w 154305"/>
              <a:gd name="connsiteY3" fmla="*/ 45085 h 45085"/>
              <a:gd name="connsiteX4" fmla="*/ 0 w 154305"/>
              <a:gd name="connsiteY4" fmla="*/ 13335 h 45085"/>
              <a:gd name="connsiteX0" fmla="*/ 0 w 135255"/>
              <a:gd name="connsiteY0" fmla="*/ 13335 h 45085"/>
              <a:gd name="connsiteX1" fmla="*/ 71120 w 135255"/>
              <a:gd name="connsiteY1" fmla="*/ 0 h 45085"/>
              <a:gd name="connsiteX2" fmla="*/ 135255 w 135255"/>
              <a:gd name="connsiteY2" fmla="*/ 30480 h 45085"/>
              <a:gd name="connsiteX3" fmla="*/ 45085 w 135255"/>
              <a:gd name="connsiteY3" fmla="*/ 45085 h 45085"/>
              <a:gd name="connsiteX4" fmla="*/ 0 w 135255"/>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43180 w 133350"/>
              <a:gd name="connsiteY3" fmla="*/ 45085 h 45085"/>
              <a:gd name="connsiteX4" fmla="*/ 0 w 133350"/>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64135 w 133350"/>
              <a:gd name="connsiteY3" fmla="*/ 45085 h 45085"/>
              <a:gd name="connsiteX4" fmla="*/ 0 w 133350"/>
              <a:gd name="connsiteY4" fmla="*/ 13335 h 45085"/>
              <a:gd name="connsiteX0" fmla="*/ 0 w 133350"/>
              <a:gd name="connsiteY0" fmla="*/ 7620 h 39370"/>
              <a:gd name="connsiteX1" fmla="*/ 61595 w 133350"/>
              <a:gd name="connsiteY1" fmla="*/ 0 h 39370"/>
              <a:gd name="connsiteX2" fmla="*/ 133350 w 133350"/>
              <a:gd name="connsiteY2" fmla="*/ 24765 h 39370"/>
              <a:gd name="connsiteX3" fmla="*/ 64135 w 133350"/>
              <a:gd name="connsiteY3" fmla="*/ 39370 h 39370"/>
              <a:gd name="connsiteX4" fmla="*/ 0 w 133350"/>
              <a:gd name="connsiteY4" fmla="*/ 7620 h 39370"/>
              <a:gd name="connsiteX0" fmla="*/ 0 w 125730"/>
              <a:gd name="connsiteY0" fmla="*/ 11430 h 39370"/>
              <a:gd name="connsiteX1" fmla="*/ 53975 w 125730"/>
              <a:gd name="connsiteY1" fmla="*/ 0 h 39370"/>
              <a:gd name="connsiteX2" fmla="*/ 125730 w 125730"/>
              <a:gd name="connsiteY2" fmla="*/ 24765 h 39370"/>
              <a:gd name="connsiteX3" fmla="*/ 56515 w 125730"/>
              <a:gd name="connsiteY3" fmla="*/ 39370 h 39370"/>
              <a:gd name="connsiteX4" fmla="*/ 0 w 125730"/>
              <a:gd name="connsiteY4" fmla="*/ 11430 h 39370"/>
              <a:gd name="connsiteX0" fmla="*/ 0 w 108585"/>
              <a:gd name="connsiteY0" fmla="*/ 11430 h 39370"/>
              <a:gd name="connsiteX1" fmla="*/ 53975 w 108585"/>
              <a:gd name="connsiteY1" fmla="*/ 0 h 39370"/>
              <a:gd name="connsiteX2" fmla="*/ 108585 w 108585"/>
              <a:gd name="connsiteY2" fmla="*/ 24765 h 39370"/>
              <a:gd name="connsiteX3" fmla="*/ 56515 w 108585"/>
              <a:gd name="connsiteY3" fmla="*/ 39370 h 39370"/>
              <a:gd name="connsiteX4" fmla="*/ 0 w 108585"/>
              <a:gd name="connsiteY4" fmla="*/ 11430 h 39370"/>
              <a:gd name="connsiteX0" fmla="*/ 0 w 99060"/>
              <a:gd name="connsiteY0" fmla="*/ 11430 h 39370"/>
              <a:gd name="connsiteX1" fmla="*/ 44450 w 99060"/>
              <a:gd name="connsiteY1" fmla="*/ 0 h 39370"/>
              <a:gd name="connsiteX2" fmla="*/ 99060 w 99060"/>
              <a:gd name="connsiteY2" fmla="*/ 24765 h 39370"/>
              <a:gd name="connsiteX3" fmla="*/ 46990 w 99060"/>
              <a:gd name="connsiteY3" fmla="*/ 39370 h 39370"/>
              <a:gd name="connsiteX4" fmla="*/ 0 w 99060"/>
              <a:gd name="connsiteY4" fmla="*/ 11430 h 39370"/>
              <a:gd name="connsiteX0" fmla="*/ 0 w 99060"/>
              <a:gd name="connsiteY0" fmla="*/ 11430 h 41275"/>
              <a:gd name="connsiteX1" fmla="*/ 44450 w 99060"/>
              <a:gd name="connsiteY1" fmla="*/ 0 h 41275"/>
              <a:gd name="connsiteX2" fmla="*/ 99060 w 99060"/>
              <a:gd name="connsiteY2" fmla="*/ 24765 h 41275"/>
              <a:gd name="connsiteX3" fmla="*/ 62230 w 99060"/>
              <a:gd name="connsiteY3" fmla="*/ 41275 h 41275"/>
              <a:gd name="connsiteX4" fmla="*/ 0 w 99060"/>
              <a:gd name="connsiteY4" fmla="*/ 11430 h 41275"/>
              <a:gd name="connsiteX0" fmla="*/ 0 w 99060"/>
              <a:gd name="connsiteY0" fmla="*/ 11430 h 41275"/>
              <a:gd name="connsiteX1" fmla="*/ 44450 w 99060"/>
              <a:gd name="connsiteY1" fmla="*/ 0 h 41275"/>
              <a:gd name="connsiteX2" fmla="*/ 99060 w 99060"/>
              <a:gd name="connsiteY2" fmla="*/ 22860 h 41275"/>
              <a:gd name="connsiteX3" fmla="*/ 62230 w 99060"/>
              <a:gd name="connsiteY3" fmla="*/ 41275 h 41275"/>
              <a:gd name="connsiteX4" fmla="*/ 0 w 99060"/>
              <a:gd name="connsiteY4" fmla="*/ 11430 h 41275"/>
              <a:gd name="connsiteX0" fmla="*/ 0 w 99060"/>
              <a:gd name="connsiteY0" fmla="*/ 11430 h 41275"/>
              <a:gd name="connsiteX1" fmla="*/ 34925 w 99060"/>
              <a:gd name="connsiteY1" fmla="*/ 0 h 41275"/>
              <a:gd name="connsiteX2" fmla="*/ 99060 w 99060"/>
              <a:gd name="connsiteY2" fmla="*/ 22860 h 41275"/>
              <a:gd name="connsiteX3" fmla="*/ 62230 w 99060"/>
              <a:gd name="connsiteY3" fmla="*/ 41275 h 41275"/>
              <a:gd name="connsiteX4" fmla="*/ 0 w 99060"/>
              <a:gd name="connsiteY4" fmla="*/ 11430 h 41275"/>
              <a:gd name="connsiteX0" fmla="*/ 0 w 102870"/>
              <a:gd name="connsiteY0" fmla="*/ 11430 h 41275"/>
              <a:gd name="connsiteX1" fmla="*/ 34925 w 102870"/>
              <a:gd name="connsiteY1" fmla="*/ 0 h 41275"/>
              <a:gd name="connsiteX2" fmla="*/ 102870 w 102870"/>
              <a:gd name="connsiteY2" fmla="*/ 13335 h 41275"/>
              <a:gd name="connsiteX3" fmla="*/ 62230 w 102870"/>
              <a:gd name="connsiteY3" fmla="*/ 41275 h 41275"/>
              <a:gd name="connsiteX4" fmla="*/ 0 w 102870"/>
              <a:gd name="connsiteY4" fmla="*/ 11430 h 41275"/>
              <a:gd name="connsiteX0" fmla="*/ 0 w 102870"/>
              <a:gd name="connsiteY0" fmla="*/ 11430 h 37465"/>
              <a:gd name="connsiteX1" fmla="*/ 34925 w 102870"/>
              <a:gd name="connsiteY1" fmla="*/ 0 h 37465"/>
              <a:gd name="connsiteX2" fmla="*/ 102870 w 102870"/>
              <a:gd name="connsiteY2" fmla="*/ 13335 h 37465"/>
              <a:gd name="connsiteX3" fmla="*/ 69850 w 102870"/>
              <a:gd name="connsiteY3" fmla="*/ 37465 h 37465"/>
              <a:gd name="connsiteX4" fmla="*/ 0 w 102870"/>
              <a:gd name="connsiteY4" fmla="*/ 11430 h 3746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2870" h="37465">
                <a:moveTo>
                  <a:pt x="0" y="11430"/>
                </a:moveTo>
                <a:lnTo>
                  <a:pt x="34925" y="0"/>
                </a:lnTo>
                <a:lnTo>
                  <a:pt x="102870" y="13335"/>
                </a:lnTo>
                <a:lnTo>
                  <a:pt x="69850" y="37465"/>
                </a:lnTo>
                <a:lnTo>
                  <a:pt x="0" y="1143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134" name="Freeform: Shape 133">
            <a:extLst>
              <a:ext uri="{FF2B5EF4-FFF2-40B4-BE49-F238E27FC236}">
                <a16:creationId xmlns:a16="http://schemas.microsoft.com/office/drawing/2014/main" id="{00000000-0008-0000-0000-000086000000}"/>
              </a:ext>
            </a:extLst>
          </xdr:cNvPr>
          <xdr:cNvSpPr/>
        </xdr:nvSpPr>
        <xdr:spPr>
          <a:xfrm>
            <a:off x="3654398" y="1390210"/>
            <a:ext cx="85724" cy="37464"/>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0 h 43180"/>
              <a:gd name="connsiteX1" fmla="*/ 82550 w 173355"/>
              <a:gd name="connsiteY1" fmla="*/ 5715 h 43180"/>
              <a:gd name="connsiteX2" fmla="*/ 173355 w 173355"/>
              <a:gd name="connsiteY2" fmla="*/ 28575 h 43180"/>
              <a:gd name="connsiteX3" fmla="*/ 64135 w 173355"/>
              <a:gd name="connsiteY3" fmla="*/ 43180 h 43180"/>
              <a:gd name="connsiteX4" fmla="*/ 0 w 173355"/>
              <a:gd name="connsiteY4" fmla="*/ 0 h 43180"/>
              <a:gd name="connsiteX0" fmla="*/ 0 w 154305"/>
              <a:gd name="connsiteY0" fmla="*/ 5715 h 37465"/>
              <a:gd name="connsiteX1" fmla="*/ 63500 w 154305"/>
              <a:gd name="connsiteY1" fmla="*/ 0 h 37465"/>
              <a:gd name="connsiteX2" fmla="*/ 154305 w 154305"/>
              <a:gd name="connsiteY2" fmla="*/ 22860 h 37465"/>
              <a:gd name="connsiteX3" fmla="*/ 45085 w 154305"/>
              <a:gd name="connsiteY3" fmla="*/ 37465 h 37465"/>
              <a:gd name="connsiteX4" fmla="*/ 0 w 154305"/>
              <a:gd name="connsiteY4" fmla="*/ 5715 h 37465"/>
              <a:gd name="connsiteX0" fmla="*/ 0 w 154305"/>
              <a:gd name="connsiteY0" fmla="*/ 13335 h 45085"/>
              <a:gd name="connsiteX1" fmla="*/ 71120 w 154305"/>
              <a:gd name="connsiteY1" fmla="*/ 0 h 45085"/>
              <a:gd name="connsiteX2" fmla="*/ 154305 w 154305"/>
              <a:gd name="connsiteY2" fmla="*/ 30480 h 45085"/>
              <a:gd name="connsiteX3" fmla="*/ 45085 w 154305"/>
              <a:gd name="connsiteY3" fmla="*/ 45085 h 45085"/>
              <a:gd name="connsiteX4" fmla="*/ 0 w 154305"/>
              <a:gd name="connsiteY4" fmla="*/ 13335 h 45085"/>
              <a:gd name="connsiteX0" fmla="*/ 0 w 135255"/>
              <a:gd name="connsiteY0" fmla="*/ 13335 h 45085"/>
              <a:gd name="connsiteX1" fmla="*/ 71120 w 135255"/>
              <a:gd name="connsiteY1" fmla="*/ 0 h 45085"/>
              <a:gd name="connsiteX2" fmla="*/ 135255 w 135255"/>
              <a:gd name="connsiteY2" fmla="*/ 30480 h 45085"/>
              <a:gd name="connsiteX3" fmla="*/ 45085 w 135255"/>
              <a:gd name="connsiteY3" fmla="*/ 45085 h 45085"/>
              <a:gd name="connsiteX4" fmla="*/ 0 w 135255"/>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43180 w 133350"/>
              <a:gd name="connsiteY3" fmla="*/ 45085 h 45085"/>
              <a:gd name="connsiteX4" fmla="*/ 0 w 133350"/>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64135 w 133350"/>
              <a:gd name="connsiteY3" fmla="*/ 45085 h 45085"/>
              <a:gd name="connsiteX4" fmla="*/ 0 w 133350"/>
              <a:gd name="connsiteY4" fmla="*/ 13335 h 45085"/>
              <a:gd name="connsiteX0" fmla="*/ 0 w 133350"/>
              <a:gd name="connsiteY0" fmla="*/ 7620 h 39370"/>
              <a:gd name="connsiteX1" fmla="*/ 61595 w 133350"/>
              <a:gd name="connsiteY1" fmla="*/ 0 h 39370"/>
              <a:gd name="connsiteX2" fmla="*/ 133350 w 133350"/>
              <a:gd name="connsiteY2" fmla="*/ 24765 h 39370"/>
              <a:gd name="connsiteX3" fmla="*/ 64135 w 133350"/>
              <a:gd name="connsiteY3" fmla="*/ 39370 h 39370"/>
              <a:gd name="connsiteX4" fmla="*/ 0 w 133350"/>
              <a:gd name="connsiteY4" fmla="*/ 7620 h 39370"/>
              <a:gd name="connsiteX0" fmla="*/ 0 w 125730"/>
              <a:gd name="connsiteY0" fmla="*/ 11430 h 39370"/>
              <a:gd name="connsiteX1" fmla="*/ 53975 w 125730"/>
              <a:gd name="connsiteY1" fmla="*/ 0 h 39370"/>
              <a:gd name="connsiteX2" fmla="*/ 125730 w 125730"/>
              <a:gd name="connsiteY2" fmla="*/ 24765 h 39370"/>
              <a:gd name="connsiteX3" fmla="*/ 56515 w 125730"/>
              <a:gd name="connsiteY3" fmla="*/ 39370 h 39370"/>
              <a:gd name="connsiteX4" fmla="*/ 0 w 125730"/>
              <a:gd name="connsiteY4" fmla="*/ 11430 h 39370"/>
              <a:gd name="connsiteX0" fmla="*/ 0 w 108585"/>
              <a:gd name="connsiteY0" fmla="*/ 11430 h 39370"/>
              <a:gd name="connsiteX1" fmla="*/ 53975 w 108585"/>
              <a:gd name="connsiteY1" fmla="*/ 0 h 39370"/>
              <a:gd name="connsiteX2" fmla="*/ 108585 w 108585"/>
              <a:gd name="connsiteY2" fmla="*/ 24765 h 39370"/>
              <a:gd name="connsiteX3" fmla="*/ 56515 w 108585"/>
              <a:gd name="connsiteY3" fmla="*/ 39370 h 39370"/>
              <a:gd name="connsiteX4" fmla="*/ 0 w 108585"/>
              <a:gd name="connsiteY4" fmla="*/ 11430 h 39370"/>
              <a:gd name="connsiteX0" fmla="*/ 0 w 99060"/>
              <a:gd name="connsiteY0" fmla="*/ 11430 h 39370"/>
              <a:gd name="connsiteX1" fmla="*/ 44450 w 99060"/>
              <a:gd name="connsiteY1" fmla="*/ 0 h 39370"/>
              <a:gd name="connsiteX2" fmla="*/ 99060 w 99060"/>
              <a:gd name="connsiteY2" fmla="*/ 24765 h 39370"/>
              <a:gd name="connsiteX3" fmla="*/ 46990 w 99060"/>
              <a:gd name="connsiteY3" fmla="*/ 39370 h 39370"/>
              <a:gd name="connsiteX4" fmla="*/ 0 w 99060"/>
              <a:gd name="connsiteY4" fmla="*/ 11430 h 39370"/>
              <a:gd name="connsiteX0" fmla="*/ 0 w 99060"/>
              <a:gd name="connsiteY0" fmla="*/ 11430 h 41275"/>
              <a:gd name="connsiteX1" fmla="*/ 44450 w 99060"/>
              <a:gd name="connsiteY1" fmla="*/ 0 h 41275"/>
              <a:gd name="connsiteX2" fmla="*/ 99060 w 99060"/>
              <a:gd name="connsiteY2" fmla="*/ 24765 h 41275"/>
              <a:gd name="connsiteX3" fmla="*/ 62230 w 99060"/>
              <a:gd name="connsiteY3" fmla="*/ 41275 h 41275"/>
              <a:gd name="connsiteX4" fmla="*/ 0 w 99060"/>
              <a:gd name="connsiteY4" fmla="*/ 11430 h 41275"/>
              <a:gd name="connsiteX0" fmla="*/ 0 w 99060"/>
              <a:gd name="connsiteY0" fmla="*/ 11430 h 41275"/>
              <a:gd name="connsiteX1" fmla="*/ 44450 w 99060"/>
              <a:gd name="connsiteY1" fmla="*/ 0 h 41275"/>
              <a:gd name="connsiteX2" fmla="*/ 99060 w 99060"/>
              <a:gd name="connsiteY2" fmla="*/ 22860 h 41275"/>
              <a:gd name="connsiteX3" fmla="*/ 62230 w 99060"/>
              <a:gd name="connsiteY3" fmla="*/ 41275 h 41275"/>
              <a:gd name="connsiteX4" fmla="*/ 0 w 99060"/>
              <a:gd name="connsiteY4" fmla="*/ 11430 h 41275"/>
              <a:gd name="connsiteX0" fmla="*/ 0 w 99060"/>
              <a:gd name="connsiteY0" fmla="*/ 11430 h 41275"/>
              <a:gd name="connsiteX1" fmla="*/ 34925 w 99060"/>
              <a:gd name="connsiteY1" fmla="*/ 0 h 41275"/>
              <a:gd name="connsiteX2" fmla="*/ 99060 w 99060"/>
              <a:gd name="connsiteY2" fmla="*/ 22860 h 41275"/>
              <a:gd name="connsiteX3" fmla="*/ 62230 w 99060"/>
              <a:gd name="connsiteY3" fmla="*/ 41275 h 41275"/>
              <a:gd name="connsiteX4" fmla="*/ 0 w 99060"/>
              <a:gd name="connsiteY4" fmla="*/ 11430 h 41275"/>
              <a:gd name="connsiteX0" fmla="*/ 0 w 102870"/>
              <a:gd name="connsiteY0" fmla="*/ 11430 h 41275"/>
              <a:gd name="connsiteX1" fmla="*/ 34925 w 102870"/>
              <a:gd name="connsiteY1" fmla="*/ 0 h 41275"/>
              <a:gd name="connsiteX2" fmla="*/ 102870 w 102870"/>
              <a:gd name="connsiteY2" fmla="*/ 13335 h 41275"/>
              <a:gd name="connsiteX3" fmla="*/ 62230 w 102870"/>
              <a:gd name="connsiteY3" fmla="*/ 41275 h 41275"/>
              <a:gd name="connsiteX4" fmla="*/ 0 w 102870"/>
              <a:gd name="connsiteY4" fmla="*/ 11430 h 41275"/>
              <a:gd name="connsiteX0" fmla="*/ 0 w 102870"/>
              <a:gd name="connsiteY0" fmla="*/ 11430 h 37465"/>
              <a:gd name="connsiteX1" fmla="*/ 34925 w 102870"/>
              <a:gd name="connsiteY1" fmla="*/ 0 h 37465"/>
              <a:gd name="connsiteX2" fmla="*/ 102870 w 102870"/>
              <a:gd name="connsiteY2" fmla="*/ 13335 h 37465"/>
              <a:gd name="connsiteX3" fmla="*/ 69850 w 102870"/>
              <a:gd name="connsiteY3" fmla="*/ 37465 h 37465"/>
              <a:gd name="connsiteX4" fmla="*/ 0 w 102870"/>
              <a:gd name="connsiteY4" fmla="*/ 11430 h 37465"/>
              <a:gd name="connsiteX0" fmla="*/ 0 w 93345"/>
              <a:gd name="connsiteY0" fmla="*/ 17145 h 37465"/>
              <a:gd name="connsiteX1" fmla="*/ 25400 w 93345"/>
              <a:gd name="connsiteY1" fmla="*/ 0 h 37465"/>
              <a:gd name="connsiteX2" fmla="*/ 93345 w 93345"/>
              <a:gd name="connsiteY2" fmla="*/ 13335 h 37465"/>
              <a:gd name="connsiteX3" fmla="*/ 60325 w 93345"/>
              <a:gd name="connsiteY3" fmla="*/ 37465 h 37465"/>
              <a:gd name="connsiteX4" fmla="*/ 0 w 93345"/>
              <a:gd name="connsiteY4" fmla="*/ 17145 h 37465"/>
              <a:gd name="connsiteX0" fmla="*/ 0 w 85725"/>
              <a:gd name="connsiteY0" fmla="*/ 17145 h 37465"/>
              <a:gd name="connsiteX1" fmla="*/ 25400 w 85725"/>
              <a:gd name="connsiteY1" fmla="*/ 0 h 37465"/>
              <a:gd name="connsiteX2" fmla="*/ 85725 w 85725"/>
              <a:gd name="connsiteY2" fmla="*/ 11430 h 37465"/>
              <a:gd name="connsiteX3" fmla="*/ 60325 w 85725"/>
              <a:gd name="connsiteY3" fmla="*/ 37465 h 37465"/>
              <a:gd name="connsiteX4" fmla="*/ 0 w 85725"/>
              <a:gd name="connsiteY4" fmla="*/ 17145 h 3746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5725" h="37465">
                <a:moveTo>
                  <a:pt x="0" y="17145"/>
                </a:moveTo>
                <a:lnTo>
                  <a:pt x="25400" y="0"/>
                </a:lnTo>
                <a:lnTo>
                  <a:pt x="85725" y="11430"/>
                </a:lnTo>
                <a:lnTo>
                  <a:pt x="60325" y="37465"/>
                </a:lnTo>
                <a:lnTo>
                  <a:pt x="0" y="17145"/>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grpSp>
    <xdr:clientData/>
  </xdr:twoCellAnchor>
  <xdr:twoCellAnchor>
    <xdr:from>
      <xdr:col>22</xdr:col>
      <xdr:colOff>500530</xdr:colOff>
      <xdr:row>0</xdr:row>
      <xdr:rowOff>0</xdr:rowOff>
    </xdr:from>
    <xdr:to>
      <xdr:col>26</xdr:col>
      <xdr:colOff>25401</xdr:colOff>
      <xdr:row>35</xdr:row>
      <xdr:rowOff>53340</xdr:rowOff>
    </xdr:to>
    <xdr:sp macro="" textlink="">
      <xdr:nvSpPr>
        <xdr:cNvPr id="32" name="Rectangle 31">
          <a:extLst>
            <a:ext uri="{FF2B5EF4-FFF2-40B4-BE49-F238E27FC236}">
              <a16:creationId xmlns:a16="http://schemas.microsoft.com/office/drawing/2014/main" id="{00000000-0008-0000-0000-000020000000}"/>
            </a:ext>
          </a:extLst>
        </xdr:cNvPr>
        <xdr:cNvSpPr/>
      </xdr:nvSpPr>
      <xdr:spPr>
        <a:xfrm>
          <a:off x="13911730" y="0"/>
          <a:ext cx="1963271" cy="6454140"/>
        </a:xfrm>
        <a:prstGeom prst="rect">
          <a:avLst/>
        </a:prstGeom>
        <a:solidFill>
          <a:srgbClr val="DFE7E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106680</xdr:colOff>
      <xdr:row>2</xdr:row>
      <xdr:rowOff>91440</xdr:rowOff>
    </xdr:from>
    <xdr:to>
      <xdr:col>22</xdr:col>
      <xdr:colOff>441960</xdr:colOff>
      <xdr:row>10</xdr:row>
      <xdr:rowOff>45720</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13517880" y="457200"/>
          <a:ext cx="335280" cy="1417320"/>
        </a:xfrm>
        <a:prstGeom prst="rect">
          <a:avLst/>
        </a:prstGeom>
        <a:gradFill>
          <a:gsLst>
            <a:gs pos="9000">
              <a:schemeClr val="bg1">
                <a:alpha val="1000"/>
              </a:schemeClr>
            </a:gs>
            <a:gs pos="100000">
              <a:schemeClr val="bg1"/>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175260</xdr:colOff>
      <xdr:row>3</xdr:row>
      <xdr:rowOff>30480</xdr:rowOff>
    </xdr:from>
    <xdr:to>
      <xdr:col>3</xdr:col>
      <xdr:colOff>91440</xdr:colOff>
      <xdr:row>4</xdr:row>
      <xdr:rowOff>167640</xdr:rowOff>
    </xdr:to>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784860" y="579120"/>
          <a:ext cx="1135380" cy="320040"/>
        </a:xfrm>
        <a:prstGeom prst="roundRect">
          <a:avLst/>
        </a:prstGeom>
        <a:solidFill>
          <a:srgbClr val="3097CA">
            <a:alpha val="57255"/>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bg1"/>
              </a:solidFill>
            </a:rPr>
            <a:t>Dashboard</a:t>
          </a:r>
          <a:endParaRPr lang="ru-RU" sz="1200" b="0">
            <a:solidFill>
              <a:schemeClr val="bg1"/>
            </a:solidFill>
          </a:endParaRPr>
        </a:p>
      </xdr:txBody>
    </xdr:sp>
    <xdr:clientData/>
  </xdr:twoCellAnchor>
  <xdr:twoCellAnchor>
    <xdr:from>
      <xdr:col>1</xdr:col>
      <xdr:colOff>175260</xdr:colOff>
      <xdr:row>5</xdr:row>
      <xdr:rowOff>30480</xdr:rowOff>
    </xdr:from>
    <xdr:to>
      <xdr:col>3</xdr:col>
      <xdr:colOff>91440</xdr:colOff>
      <xdr:row>6</xdr:row>
      <xdr:rowOff>167640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784860" y="944880"/>
          <a:ext cx="1135380" cy="320040"/>
        </a:xfrm>
        <a:prstGeom prst="roundRect">
          <a:avLst/>
        </a:prstGeom>
        <a:solidFill>
          <a:srgbClr val="3097CA">
            <a:alpha val="5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bg1"/>
              </a:solidFill>
            </a:rPr>
            <a:t>Routes</a:t>
          </a:r>
          <a:endParaRPr lang="ru-RU" sz="1200" b="0">
            <a:solidFill>
              <a:schemeClr val="bg1"/>
            </a:solidFill>
          </a:endParaRPr>
        </a:p>
      </xdr:txBody>
    </xdr:sp>
    <xdr:clientData/>
  </xdr:twoCellAnchor>
  <xdr:twoCellAnchor>
    <xdr:from>
      <xdr:col>0</xdr:col>
      <xdr:colOff>441960</xdr:colOff>
      <xdr:row>3</xdr:row>
      <xdr:rowOff>73500</xdr:rowOff>
    </xdr:from>
    <xdr:to>
      <xdr:col>0</xdr:col>
      <xdr:colOff>495960</xdr:colOff>
      <xdr:row>4</xdr:row>
      <xdr:rowOff>124620</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441960" y="622140"/>
          <a:ext cx="54000" cy="234000"/>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160019</xdr:colOff>
      <xdr:row>10</xdr:row>
      <xdr:rowOff>38100</xdr:rowOff>
    </xdr:from>
    <xdr:to>
      <xdr:col>12</xdr:col>
      <xdr:colOff>574946</xdr:colOff>
      <xdr:row>15</xdr:row>
      <xdr:rowOff>114300</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5646419" y="1866900"/>
          <a:ext cx="2243727" cy="990600"/>
        </a:xfrm>
        <a:prstGeom prst="roundRect">
          <a:avLst>
            <a:gd name="adj" fmla="val 127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               </a:t>
          </a:r>
          <a:r>
            <a:rPr lang="en-US" sz="1200" b="1" baseline="0">
              <a:solidFill>
                <a:sysClr val="windowText" lastClr="000000"/>
              </a:solidFill>
            </a:rPr>
            <a:t> </a:t>
          </a:r>
          <a:r>
            <a:rPr lang="ru-RU" sz="1200" b="1">
              <a:solidFill>
                <a:sysClr val="windowText" lastClr="000000"/>
              </a:solidFill>
            </a:rPr>
            <a:t>         </a:t>
          </a:r>
          <a:r>
            <a:rPr lang="en-US" sz="1200" b="1">
              <a:solidFill>
                <a:sysClr val="windowText" lastClr="000000"/>
              </a:solidFill>
            </a:rPr>
            <a:t>Logistics</a:t>
          </a:r>
          <a:r>
            <a:rPr lang="en-US" sz="1200" b="1" baseline="0">
              <a:solidFill>
                <a:sysClr val="windowText" lastClr="000000"/>
              </a:solidFill>
            </a:rPr>
            <a:t> </a:t>
          </a:r>
          <a:r>
            <a:rPr lang="en-US" sz="1200" b="1">
              <a:solidFill>
                <a:sysClr val="windowText" lastClr="000000"/>
              </a:solidFill>
            </a:rPr>
            <a:t>Costs</a:t>
          </a:r>
          <a:endParaRPr lang="ru-RU" sz="1200" b="1">
            <a:solidFill>
              <a:sysClr val="windowText" lastClr="000000"/>
            </a:solidFill>
          </a:endParaRPr>
        </a:p>
      </xdr:txBody>
    </xdr:sp>
    <xdr:clientData/>
  </xdr:twoCellAnchor>
  <xdr:twoCellAnchor>
    <xdr:from>
      <xdr:col>14</xdr:col>
      <xdr:colOff>30479</xdr:colOff>
      <xdr:row>10</xdr:row>
      <xdr:rowOff>38100</xdr:rowOff>
    </xdr:from>
    <xdr:to>
      <xdr:col>17</xdr:col>
      <xdr:colOff>445406</xdr:colOff>
      <xdr:row>15</xdr:row>
      <xdr:rowOff>114300</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8564879" y="1866900"/>
          <a:ext cx="2243727" cy="990600"/>
        </a:xfrm>
        <a:prstGeom prst="roundRect">
          <a:avLst>
            <a:gd name="adj" fmla="val 127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               </a:t>
          </a:r>
          <a:r>
            <a:rPr lang="en-US" sz="1200" b="1" baseline="0">
              <a:solidFill>
                <a:sysClr val="windowText" lastClr="000000"/>
              </a:solidFill>
            </a:rPr>
            <a:t> </a:t>
          </a:r>
          <a:r>
            <a:rPr lang="ru-RU" sz="1200" b="1">
              <a:solidFill>
                <a:sysClr val="windowText" lastClr="000000"/>
              </a:solidFill>
            </a:rPr>
            <a:t>     </a:t>
          </a:r>
          <a:r>
            <a:rPr lang="en-US" sz="1200" b="1">
              <a:solidFill>
                <a:sysClr val="windowText" lastClr="000000"/>
              </a:solidFill>
            </a:rPr>
            <a:t>Fuel Budget</a:t>
          </a:r>
          <a:endParaRPr lang="ru-RU" sz="1200" b="1">
            <a:solidFill>
              <a:sysClr val="windowText" lastClr="000000"/>
            </a:solidFill>
          </a:endParaRPr>
        </a:p>
      </xdr:txBody>
    </xdr:sp>
    <xdr:clientData/>
  </xdr:twoCellAnchor>
  <xdr:twoCellAnchor>
    <xdr:from>
      <xdr:col>4</xdr:col>
      <xdr:colOff>289559</xdr:colOff>
      <xdr:row>10</xdr:row>
      <xdr:rowOff>38100</xdr:rowOff>
    </xdr:from>
    <xdr:to>
      <xdr:col>8</xdr:col>
      <xdr:colOff>94886</xdr:colOff>
      <xdr:row>15</xdr:row>
      <xdr:rowOff>114300</xdr:rowOff>
    </xdr:to>
    <xdr:sp macro="" textlink="Processing!B30">
      <xdr:nvSpPr>
        <xdr:cNvPr id="13" name="Rectangle: Rounded Corners 12">
          <a:extLst>
            <a:ext uri="{FF2B5EF4-FFF2-40B4-BE49-F238E27FC236}">
              <a16:creationId xmlns:a16="http://schemas.microsoft.com/office/drawing/2014/main" id="{00000000-0008-0000-0000-00000D000000}"/>
            </a:ext>
          </a:extLst>
        </xdr:cNvPr>
        <xdr:cNvSpPr/>
      </xdr:nvSpPr>
      <xdr:spPr>
        <a:xfrm>
          <a:off x="2727959" y="1866900"/>
          <a:ext cx="2243727" cy="990600"/>
        </a:xfrm>
        <a:prstGeom prst="roundRect">
          <a:avLst>
            <a:gd name="adj" fmla="val 127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FBD61E8-E743-45A2-9936-FECC35CD2125}" type="TxLink">
            <a:rPr lang="en-US" sz="1200" b="1" i="0" u="none" strike="noStrike">
              <a:solidFill>
                <a:srgbClr val="000000"/>
              </a:solidFill>
              <a:latin typeface="Calibri"/>
              <a:cs typeface="Calibri"/>
            </a:rPr>
            <a:pPr algn="ctr"/>
            <a:t>Total Amount of Cargo</a:t>
          </a:fld>
          <a:endParaRPr lang="ru-RU" sz="1200" b="1">
            <a:solidFill>
              <a:sysClr val="windowText" lastClr="000000"/>
            </a:solidFill>
          </a:endParaRPr>
        </a:p>
      </xdr:txBody>
    </xdr:sp>
    <xdr:clientData/>
  </xdr:twoCellAnchor>
  <xdr:twoCellAnchor>
    <xdr:from>
      <xdr:col>4</xdr:col>
      <xdr:colOff>15239</xdr:colOff>
      <xdr:row>16</xdr:row>
      <xdr:rowOff>76200</xdr:rowOff>
    </xdr:from>
    <xdr:to>
      <xdr:col>10</xdr:col>
      <xdr:colOff>487680</xdr:colOff>
      <xdr:row>25</xdr:row>
      <xdr:rowOff>38100</xdr:rowOff>
    </xdr:to>
    <xdr:sp macro="" textlink="">
      <xdr:nvSpPr>
        <xdr:cNvPr id="15" name="Rectangle: Rounded Corners 14">
          <a:extLst>
            <a:ext uri="{FF2B5EF4-FFF2-40B4-BE49-F238E27FC236}">
              <a16:creationId xmlns:a16="http://schemas.microsoft.com/office/drawing/2014/main" id="{00000000-0008-0000-0000-00000F000000}"/>
            </a:ext>
          </a:extLst>
        </xdr:cNvPr>
        <xdr:cNvSpPr/>
      </xdr:nvSpPr>
      <xdr:spPr>
        <a:xfrm>
          <a:off x="2453639" y="3002280"/>
          <a:ext cx="4130041" cy="1607820"/>
        </a:xfrm>
        <a:prstGeom prst="roundRect">
          <a:avLst>
            <a:gd name="adj" fmla="val 127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200" b="1">
            <a:solidFill>
              <a:sysClr val="windowText" lastClr="000000"/>
            </a:solidFill>
          </a:endParaRPr>
        </a:p>
      </xdr:txBody>
    </xdr:sp>
    <xdr:clientData/>
  </xdr:twoCellAnchor>
  <xdr:twoCellAnchor>
    <xdr:from>
      <xdr:col>3</xdr:col>
      <xdr:colOff>594360</xdr:colOff>
      <xdr:row>16</xdr:row>
      <xdr:rowOff>83820</xdr:rowOff>
    </xdr:from>
    <xdr:to>
      <xdr:col>10</xdr:col>
      <xdr:colOff>487680</xdr:colOff>
      <xdr:row>25</xdr:row>
      <xdr:rowOff>21900</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129539</xdr:colOff>
      <xdr:row>16</xdr:row>
      <xdr:rowOff>76200</xdr:rowOff>
    </xdr:from>
    <xdr:to>
      <xdr:col>17</xdr:col>
      <xdr:colOff>601980</xdr:colOff>
      <xdr:row>25</xdr:row>
      <xdr:rowOff>38100</xdr:rowOff>
    </xdr:to>
    <xdr:sp macro="" textlink="">
      <xdr:nvSpPr>
        <xdr:cNvPr id="17" name="Rectangle: Rounded Corners 16">
          <a:extLst>
            <a:ext uri="{FF2B5EF4-FFF2-40B4-BE49-F238E27FC236}">
              <a16:creationId xmlns:a16="http://schemas.microsoft.com/office/drawing/2014/main" id="{00000000-0008-0000-0000-000011000000}"/>
            </a:ext>
          </a:extLst>
        </xdr:cNvPr>
        <xdr:cNvSpPr/>
      </xdr:nvSpPr>
      <xdr:spPr>
        <a:xfrm>
          <a:off x="6835139" y="3002280"/>
          <a:ext cx="4130041" cy="1607820"/>
        </a:xfrm>
        <a:prstGeom prst="roundRect">
          <a:avLst>
            <a:gd name="adj" fmla="val 127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200" b="1">
            <a:solidFill>
              <a:sysClr val="windowText" lastClr="000000"/>
            </a:solidFill>
          </a:endParaRPr>
        </a:p>
      </xdr:txBody>
    </xdr:sp>
    <xdr:clientData/>
  </xdr:twoCellAnchor>
  <xdr:twoCellAnchor>
    <xdr:from>
      <xdr:col>11</xdr:col>
      <xdr:colOff>129539</xdr:colOff>
      <xdr:row>26</xdr:row>
      <xdr:rowOff>30480</xdr:rowOff>
    </xdr:from>
    <xdr:to>
      <xdr:col>17</xdr:col>
      <xdr:colOff>601980</xdr:colOff>
      <xdr:row>34</xdr:row>
      <xdr:rowOff>175260</xdr:rowOff>
    </xdr:to>
    <xdr:sp macro="" textlink="">
      <xdr:nvSpPr>
        <xdr:cNvPr id="18" name="Rectangle: Rounded Corners 17">
          <a:extLst>
            <a:ext uri="{FF2B5EF4-FFF2-40B4-BE49-F238E27FC236}">
              <a16:creationId xmlns:a16="http://schemas.microsoft.com/office/drawing/2014/main" id="{00000000-0008-0000-0000-000012000000}"/>
            </a:ext>
          </a:extLst>
        </xdr:cNvPr>
        <xdr:cNvSpPr/>
      </xdr:nvSpPr>
      <xdr:spPr>
        <a:xfrm>
          <a:off x="6835139" y="4785360"/>
          <a:ext cx="4130041" cy="1607820"/>
        </a:xfrm>
        <a:prstGeom prst="roundRect">
          <a:avLst>
            <a:gd name="adj" fmla="val 127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200" b="1">
            <a:solidFill>
              <a:sysClr val="windowText" lastClr="000000"/>
            </a:solidFill>
          </a:endParaRPr>
        </a:p>
      </xdr:txBody>
    </xdr:sp>
    <xdr:clientData/>
  </xdr:twoCellAnchor>
  <xdr:twoCellAnchor>
    <xdr:from>
      <xdr:col>11</xdr:col>
      <xdr:colOff>99060</xdr:colOff>
      <xdr:row>26</xdr:row>
      <xdr:rowOff>68580</xdr:rowOff>
    </xdr:from>
    <xdr:to>
      <xdr:col>17</xdr:col>
      <xdr:colOff>603060</xdr:colOff>
      <xdr:row>34</xdr:row>
      <xdr:rowOff>153540</xdr:rowOff>
    </xdr:to>
    <xdr:graphicFrame macro="">
      <xdr:nvGraphicFramePr>
        <xdr:cNvPr id="19" name="Chart 18">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257029</xdr:colOff>
      <xdr:row>26</xdr:row>
      <xdr:rowOff>30480</xdr:rowOff>
    </xdr:from>
    <xdr:to>
      <xdr:col>8</xdr:col>
      <xdr:colOff>216011</xdr:colOff>
      <xdr:row>34</xdr:row>
      <xdr:rowOff>175260</xdr:rowOff>
    </xdr:to>
    <xdr:sp macro="" textlink="">
      <xdr:nvSpPr>
        <xdr:cNvPr id="50" name="Rectangle: Rounded Corners 49">
          <a:extLst>
            <a:ext uri="{FF2B5EF4-FFF2-40B4-BE49-F238E27FC236}">
              <a16:creationId xmlns:a16="http://schemas.microsoft.com/office/drawing/2014/main" id="{00000000-0008-0000-0000-000032000000}"/>
            </a:ext>
          </a:extLst>
        </xdr:cNvPr>
        <xdr:cNvSpPr/>
      </xdr:nvSpPr>
      <xdr:spPr>
        <a:xfrm>
          <a:off x="3914629" y="4785360"/>
          <a:ext cx="1178182" cy="1607820"/>
        </a:xfrm>
        <a:prstGeom prst="roundRect">
          <a:avLst>
            <a:gd name="adj" fmla="val 127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l-PL" sz="1100" b="1">
              <a:solidFill>
                <a:schemeClr val="tx1">
                  <a:lumMod val="65000"/>
                  <a:lumOff val="35000"/>
                </a:schemeClr>
              </a:solidFill>
            </a:rPr>
            <a:t>U</a:t>
          </a:r>
          <a:r>
            <a:rPr lang="en-US" sz="1100" b="1">
              <a:solidFill>
                <a:schemeClr val="tx1">
                  <a:lumMod val="65000"/>
                  <a:lumOff val="35000"/>
                </a:schemeClr>
              </a:solidFill>
            </a:rPr>
            <a:t>-</a:t>
          </a:r>
          <a:r>
            <a:rPr lang="pl-PL" sz="1100" b="1">
              <a:solidFill>
                <a:schemeClr val="tx1">
                  <a:lumMod val="65000"/>
                  <a:lumOff val="35000"/>
                </a:schemeClr>
              </a:solidFill>
            </a:rPr>
            <a:t>T</a:t>
          </a:r>
          <a:r>
            <a:rPr lang="en-US" sz="1100" b="1">
              <a:solidFill>
                <a:schemeClr val="tx1">
                  <a:lumMod val="65000"/>
                  <a:lumOff val="35000"/>
                </a:schemeClr>
              </a:solidFill>
            </a:rPr>
            <a:t>urn</a:t>
          </a:r>
          <a:endParaRPr lang="pl-PL" sz="1100" b="1">
            <a:solidFill>
              <a:schemeClr val="tx1">
                <a:lumMod val="65000"/>
                <a:lumOff val="35000"/>
              </a:schemeClr>
            </a:solidFill>
          </a:endParaRPr>
        </a:p>
        <a:p>
          <a:pPr algn="ctr"/>
          <a:r>
            <a:rPr lang="pl-PL" sz="2000" b="1">
              <a:solidFill>
                <a:sysClr val="windowText" lastClr="000000"/>
              </a:solidFill>
            </a:rPr>
            <a:t> </a:t>
          </a:r>
        </a:p>
      </xdr:txBody>
    </xdr:sp>
    <xdr:clientData/>
  </xdr:twoCellAnchor>
  <xdr:twoCellAnchor>
    <xdr:from>
      <xdr:col>4</xdr:col>
      <xdr:colOff>58909</xdr:colOff>
      <xdr:row>26</xdr:row>
      <xdr:rowOff>30480</xdr:rowOff>
    </xdr:from>
    <xdr:to>
      <xdr:col>6</xdr:col>
      <xdr:colOff>17891</xdr:colOff>
      <xdr:row>34</xdr:row>
      <xdr:rowOff>175260</xdr:rowOff>
    </xdr:to>
    <xdr:sp macro="" textlink="">
      <xdr:nvSpPr>
        <xdr:cNvPr id="51" name="Rectangle: Rounded Corners 50">
          <a:extLst>
            <a:ext uri="{FF2B5EF4-FFF2-40B4-BE49-F238E27FC236}">
              <a16:creationId xmlns:a16="http://schemas.microsoft.com/office/drawing/2014/main" id="{00000000-0008-0000-0000-000033000000}"/>
            </a:ext>
          </a:extLst>
        </xdr:cNvPr>
        <xdr:cNvSpPr/>
      </xdr:nvSpPr>
      <xdr:spPr>
        <a:xfrm>
          <a:off x="2497309" y="4785360"/>
          <a:ext cx="1178182" cy="1607820"/>
        </a:xfrm>
        <a:prstGeom prst="roundRect">
          <a:avLst>
            <a:gd name="adj" fmla="val 127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ru-RU" sz="1200" b="1">
            <a:solidFill>
              <a:sysClr val="windowText" lastClr="000000"/>
            </a:solidFill>
          </a:endParaRPr>
        </a:p>
        <a:p>
          <a:pPr algn="ctr"/>
          <a:r>
            <a:rPr lang="en-US" sz="1100" b="1">
              <a:solidFill>
                <a:schemeClr val="tx1">
                  <a:lumMod val="65000"/>
                  <a:lumOff val="35000"/>
                </a:schemeClr>
              </a:solidFill>
            </a:rPr>
            <a:t>Total Distance</a:t>
          </a:r>
          <a:endParaRPr lang="pl-PL" sz="1100" b="1">
            <a:solidFill>
              <a:schemeClr val="tx1">
                <a:lumMod val="65000"/>
                <a:lumOff val="35000"/>
              </a:schemeClr>
            </a:solidFill>
          </a:endParaRPr>
        </a:p>
        <a:p>
          <a:pPr algn="ctr"/>
          <a:r>
            <a:rPr lang="pl-PL" sz="2000" b="1">
              <a:solidFill>
                <a:sysClr val="windowText" lastClr="000000"/>
              </a:solidFill>
            </a:rPr>
            <a:t> </a:t>
          </a:r>
        </a:p>
      </xdr:txBody>
    </xdr:sp>
    <xdr:clientData/>
  </xdr:twoCellAnchor>
  <xdr:twoCellAnchor>
    <xdr:from>
      <xdr:col>6</xdr:col>
      <xdr:colOff>217478</xdr:colOff>
      <xdr:row>26</xdr:row>
      <xdr:rowOff>45996</xdr:rowOff>
    </xdr:from>
    <xdr:to>
      <xdr:col>8</xdr:col>
      <xdr:colOff>270202</xdr:colOff>
      <xdr:row>31</xdr:row>
      <xdr:rowOff>103596</xdr:rowOff>
    </xdr:to>
    <xdr:grpSp>
      <xdr:nvGrpSpPr>
        <xdr:cNvPr id="23" name="Group 22">
          <a:extLst>
            <a:ext uri="{FF2B5EF4-FFF2-40B4-BE49-F238E27FC236}">
              <a16:creationId xmlns:a16="http://schemas.microsoft.com/office/drawing/2014/main" id="{00000000-0008-0000-0000-000017000000}"/>
            </a:ext>
          </a:extLst>
        </xdr:cNvPr>
        <xdr:cNvGrpSpPr/>
      </xdr:nvGrpSpPr>
      <xdr:grpSpPr>
        <a:xfrm>
          <a:off x="3773478" y="4998996"/>
          <a:ext cx="1238057" cy="1010100"/>
          <a:chOff x="3688696" y="4823736"/>
          <a:chExt cx="1314260" cy="1257268"/>
        </a:xfrm>
      </xdr:grpSpPr>
      <xdr:sp macro="" textlink="">
        <xdr:nvSpPr>
          <xdr:cNvPr id="20" name="Rectangle: Rounded Corners 19">
            <a:extLst>
              <a:ext uri="{FF2B5EF4-FFF2-40B4-BE49-F238E27FC236}">
                <a16:creationId xmlns:a16="http://schemas.microsoft.com/office/drawing/2014/main" id="{00000000-0008-0000-0000-000014000000}"/>
              </a:ext>
            </a:extLst>
          </xdr:cNvPr>
          <xdr:cNvSpPr/>
        </xdr:nvSpPr>
        <xdr:spPr>
          <a:xfrm>
            <a:off x="3688696" y="4823736"/>
            <a:ext cx="1314260" cy="1257268"/>
          </a:xfrm>
          <a:prstGeom prst="roundRect">
            <a:avLst>
              <a:gd name="adj" fmla="val 5438"/>
            </a:avLst>
          </a:prstGeom>
          <a:solidFill>
            <a:srgbClr val="046FA4"/>
          </a:solidFill>
          <a:ln w="28575">
            <a:solidFill>
              <a:srgbClr val="022B4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Rounded Corners 20">
            <a:extLst>
              <a:ext uri="{FF2B5EF4-FFF2-40B4-BE49-F238E27FC236}">
                <a16:creationId xmlns:a16="http://schemas.microsoft.com/office/drawing/2014/main" id="{00000000-0008-0000-0000-000015000000}"/>
              </a:ext>
            </a:extLst>
          </xdr:cNvPr>
          <xdr:cNvSpPr/>
        </xdr:nvSpPr>
        <xdr:spPr>
          <a:xfrm>
            <a:off x="3702015" y="4838805"/>
            <a:ext cx="1287622" cy="1227130"/>
          </a:xfrm>
          <a:prstGeom prst="roundRect">
            <a:avLst>
              <a:gd name="adj" fmla="val 5438"/>
            </a:avLst>
          </a:prstGeom>
          <a:no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Arrow: U-Turn 21">
            <a:extLst>
              <a:ext uri="{FF2B5EF4-FFF2-40B4-BE49-F238E27FC236}">
                <a16:creationId xmlns:a16="http://schemas.microsoft.com/office/drawing/2014/main" id="{00000000-0008-0000-0000-000016000000}"/>
              </a:ext>
            </a:extLst>
          </xdr:cNvPr>
          <xdr:cNvSpPr/>
        </xdr:nvSpPr>
        <xdr:spPr>
          <a:xfrm flipH="1">
            <a:off x="4011514" y="5000865"/>
            <a:ext cx="668624" cy="903010"/>
          </a:xfrm>
          <a:prstGeom prst="uturnArrow">
            <a:avLst>
              <a:gd name="adj1" fmla="val 21236"/>
              <a:gd name="adj2" fmla="val 25000"/>
              <a:gd name="adj3" fmla="val 38297"/>
              <a:gd name="adj4" fmla="val 39198"/>
              <a:gd name="adj5" fmla="val 10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grpSp>
    <xdr:clientData/>
  </xdr:twoCellAnchor>
  <xdr:twoCellAnchor>
    <xdr:from>
      <xdr:col>8</xdr:col>
      <xdr:colOff>470389</xdr:colOff>
      <xdr:row>26</xdr:row>
      <xdr:rowOff>30480</xdr:rowOff>
    </xdr:from>
    <xdr:to>
      <xdr:col>10</xdr:col>
      <xdr:colOff>429371</xdr:colOff>
      <xdr:row>34</xdr:row>
      <xdr:rowOff>175260</xdr:rowOff>
    </xdr:to>
    <xdr:sp macro="" textlink="">
      <xdr:nvSpPr>
        <xdr:cNvPr id="49" name="Rectangle: Rounded Corners 48">
          <a:extLst>
            <a:ext uri="{FF2B5EF4-FFF2-40B4-BE49-F238E27FC236}">
              <a16:creationId xmlns:a16="http://schemas.microsoft.com/office/drawing/2014/main" id="{00000000-0008-0000-0000-000031000000}"/>
            </a:ext>
          </a:extLst>
        </xdr:cNvPr>
        <xdr:cNvSpPr/>
      </xdr:nvSpPr>
      <xdr:spPr>
        <a:xfrm>
          <a:off x="5347189" y="4785360"/>
          <a:ext cx="1178182" cy="1607820"/>
        </a:xfrm>
        <a:prstGeom prst="roundRect">
          <a:avLst>
            <a:gd name="adj" fmla="val 127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l-PL" sz="1100" b="1">
              <a:solidFill>
                <a:schemeClr val="tx1">
                  <a:lumMod val="65000"/>
                  <a:lumOff val="35000"/>
                </a:schemeClr>
              </a:solidFill>
            </a:rPr>
            <a:t>One Way</a:t>
          </a:r>
        </a:p>
        <a:p>
          <a:pPr algn="ctr"/>
          <a:r>
            <a:rPr lang="pl-PL" sz="2000" b="1">
              <a:solidFill>
                <a:sysClr val="windowText" lastClr="000000"/>
              </a:solidFill>
            </a:rPr>
            <a:t> </a:t>
          </a:r>
          <a:endParaRPr lang="pl-PL" sz="1600" b="1">
            <a:solidFill>
              <a:sysClr val="windowText" lastClr="000000"/>
            </a:solidFill>
          </a:endParaRPr>
        </a:p>
      </xdr:txBody>
    </xdr:sp>
    <xdr:clientData/>
  </xdr:twoCellAnchor>
  <xdr:twoCellAnchor>
    <xdr:from>
      <xdr:col>4</xdr:col>
      <xdr:colOff>15239</xdr:colOff>
      <xdr:row>26</xdr:row>
      <xdr:rowOff>45997</xdr:rowOff>
    </xdr:from>
    <xdr:to>
      <xdr:col>6</xdr:col>
      <xdr:colOff>67963</xdr:colOff>
      <xdr:row>31</xdr:row>
      <xdr:rowOff>103597</xdr:rowOff>
    </xdr:to>
    <xdr:grpSp>
      <xdr:nvGrpSpPr>
        <xdr:cNvPr id="41" name="Group 40">
          <a:extLst>
            <a:ext uri="{FF2B5EF4-FFF2-40B4-BE49-F238E27FC236}">
              <a16:creationId xmlns:a16="http://schemas.microsoft.com/office/drawing/2014/main" id="{00000000-0008-0000-0000-000029000000}"/>
            </a:ext>
          </a:extLst>
        </xdr:cNvPr>
        <xdr:cNvGrpSpPr/>
      </xdr:nvGrpSpPr>
      <xdr:grpSpPr>
        <a:xfrm>
          <a:off x="2385906" y="4998997"/>
          <a:ext cx="1238057" cy="1010100"/>
          <a:chOff x="3688696" y="4823737"/>
          <a:chExt cx="1314260" cy="1257268"/>
        </a:xfrm>
      </xdr:grpSpPr>
      <xdr:sp macro="" textlink="Processing!C29">
        <xdr:nvSpPr>
          <xdr:cNvPr id="42" name="Rectangle: Rounded Corners 41">
            <a:extLst>
              <a:ext uri="{FF2B5EF4-FFF2-40B4-BE49-F238E27FC236}">
                <a16:creationId xmlns:a16="http://schemas.microsoft.com/office/drawing/2014/main" id="{00000000-0008-0000-0000-00002A000000}"/>
              </a:ext>
            </a:extLst>
          </xdr:cNvPr>
          <xdr:cNvSpPr/>
        </xdr:nvSpPr>
        <xdr:spPr>
          <a:xfrm>
            <a:off x="3688696" y="4823737"/>
            <a:ext cx="1314260" cy="1257268"/>
          </a:xfrm>
          <a:prstGeom prst="roundRect">
            <a:avLst>
              <a:gd name="adj" fmla="val 5438"/>
            </a:avLst>
          </a:prstGeom>
          <a:solidFill>
            <a:srgbClr val="046FA4"/>
          </a:solidFill>
          <a:ln w="28575">
            <a:solidFill>
              <a:srgbClr val="022B4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2B7AD747-167B-4728-ABE1-F5DBE948C873}" type="TxLink">
              <a:rPr lang="en-US" sz="2000" b="1" i="0" u="none" strike="noStrike">
                <a:solidFill>
                  <a:schemeClr val="bg1"/>
                </a:solidFill>
                <a:latin typeface="Calibri"/>
                <a:cs typeface="Calibri"/>
              </a:rPr>
              <a:pPr algn="ctr"/>
              <a:t> 3,05,334 </a:t>
            </a:fld>
            <a:endParaRPr lang="ru-RU" sz="3600" b="1">
              <a:solidFill>
                <a:schemeClr val="bg1"/>
              </a:solidFill>
            </a:endParaRPr>
          </a:p>
        </xdr:txBody>
      </xdr:sp>
      <xdr:sp macro="" textlink="">
        <xdr:nvSpPr>
          <xdr:cNvPr id="43" name="Rectangle: Rounded Corners 42">
            <a:extLst>
              <a:ext uri="{FF2B5EF4-FFF2-40B4-BE49-F238E27FC236}">
                <a16:creationId xmlns:a16="http://schemas.microsoft.com/office/drawing/2014/main" id="{00000000-0008-0000-0000-00002B000000}"/>
              </a:ext>
            </a:extLst>
          </xdr:cNvPr>
          <xdr:cNvSpPr/>
        </xdr:nvSpPr>
        <xdr:spPr>
          <a:xfrm>
            <a:off x="3702015" y="4838805"/>
            <a:ext cx="1287622" cy="1227130"/>
          </a:xfrm>
          <a:prstGeom prst="roundRect">
            <a:avLst>
              <a:gd name="adj" fmla="val 5438"/>
            </a:avLst>
          </a:prstGeom>
          <a:no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419716</xdr:colOff>
      <xdr:row>26</xdr:row>
      <xdr:rowOff>45996</xdr:rowOff>
    </xdr:from>
    <xdr:to>
      <xdr:col>10</xdr:col>
      <xdr:colOff>472440</xdr:colOff>
      <xdr:row>31</xdr:row>
      <xdr:rowOff>103596</xdr:rowOff>
    </xdr:to>
    <xdr:grpSp>
      <xdr:nvGrpSpPr>
        <xdr:cNvPr id="60" name="Group 59">
          <a:extLst>
            <a:ext uri="{FF2B5EF4-FFF2-40B4-BE49-F238E27FC236}">
              <a16:creationId xmlns:a16="http://schemas.microsoft.com/office/drawing/2014/main" id="{00000000-0008-0000-0000-00003C000000}"/>
            </a:ext>
          </a:extLst>
        </xdr:cNvPr>
        <xdr:cNvGrpSpPr/>
      </xdr:nvGrpSpPr>
      <xdr:grpSpPr>
        <a:xfrm>
          <a:off x="5161049" y="4998996"/>
          <a:ext cx="1238058" cy="1010100"/>
          <a:chOff x="5144116" y="4808496"/>
          <a:chExt cx="1271924" cy="1020804"/>
        </a:xfrm>
      </xdr:grpSpPr>
      <xdr:sp macro="" textlink="">
        <xdr:nvSpPr>
          <xdr:cNvPr id="46" name="Rectangle: Rounded Corners 45">
            <a:extLst>
              <a:ext uri="{FF2B5EF4-FFF2-40B4-BE49-F238E27FC236}">
                <a16:creationId xmlns:a16="http://schemas.microsoft.com/office/drawing/2014/main" id="{00000000-0008-0000-0000-00002E000000}"/>
              </a:ext>
            </a:extLst>
          </xdr:cNvPr>
          <xdr:cNvSpPr/>
        </xdr:nvSpPr>
        <xdr:spPr>
          <a:xfrm>
            <a:off x="5144116" y="4808496"/>
            <a:ext cx="1271924" cy="1020804"/>
          </a:xfrm>
          <a:prstGeom prst="roundRect">
            <a:avLst>
              <a:gd name="adj" fmla="val 5438"/>
            </a:avLst>
          </a:prstGeom>
          <a:solidFill>
            <a:srgbClr val="046FA4"/>
          </a:solidFill>
          <a:ln w="28575">
            <a:solidFill>
              <a:srgbClr val="022B4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Rectangle: Rounded Corners 46">
            <a:extLst>
              <a:ext uri="{FF2B5EF4-FFF2-40B4-BE49-F238E27FC236}">
                <a16:creationId xmlns:a16="http://schemas.microsoft.com/office/drawing/2014/main" id="{00000000-0008-0000-0000-00002F000000}"/>
              </a:ext>
            </a:extLst>
          </xdr:cNvPr>
          <xdr:cNvSpPr/>
        </xdr:nvSpPr>
        <xdr:spPr>
          <a:xfrm>
            <a:off x="5157006" y="4820731"/>
            <a:ext cx="1246144" cy="996334"/>
          </a:xfrm>
          <a:prstGeom prst="roundRect">
            <a:avLst>
              <a:gd name="adj" fmla="val 5438"/>
            </a:avLst>
          </a:prstGeom>
          <a:no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Arrow: Up 51">
            <a:extLst>
              <a:ext uri="{FF2B5EF4-FFF2-40B4-BE49-F238E27FC236}">
                <a16:creationId xmlns:a16="http://schemas.microsoft.com/office/drawing/2014/main" id="{00000000-0008-0000-0000-000034000000}"/>
              </a:ext>
            </a:extLst>
          </xdr:cNvPr>
          <xdr:cNvSpPr/>
        </xdr:nvSpPr>
        <xdr:spPr>
          <a:xfrm>
            <a:off x="5607518" y="4949791"/>
            <a:ext cx="342900" cy="770422"/>
          </a:xfrm>
          <a:prstGeom prst="upArrow">
            <a:avLst>
              <a:gd name="adj1" fmla="val 50000"/>
              <a:gd name="adj2" fmla="val 8274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4411</xdr:colOff>
      <xdr:row>33</xdr:row>
      <xdr:rowOff>2406</xdr:rowOff>
    </xdr:from>
    <xdr:to>
      <xdr:col>5</xdr:col>
      <xdr:colOff>24464</xdr:colOff>
      <xdr:row>34</xdr:row>
      <xdr:rowOff>50532</xdr:rowOff>
    </xdr:to>
    <xdr:sp macro="" textlink="Processing!D29">
      <xdr:nvSpPr>
        <xdr:cNvPr id="53" name="TextBox 52">
          <a:extLst>
            <a:ext uri="{FF2B5EF4-FFF2-40B4-BE49-F238E27FC236}">
              <a16:creationId xmlns:a16="http://schemas.microsoft.com/office/drawing/2014/main" id="{00000000-0008-0000-0000-000035000000}"/>
            </a:ext>
          </a:extLst>
        </xdr:cNvPr>
        <xdr:cNvSpPr txBox="1"/>
      </xdr:nvSpPr>
      <xdr:spPr>
        <a:xfrm>
          <a:off x="2442811" y="6037446"/>
          <a:ext cx="629653" cy="231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F6F8F69-8119-43FC-BF86-2E90B276A461}" type="TxLink">
            <a:rPr lang="en-US" sz="1600" b="1" i="0" u="none" strike="noStrike">
              <a:solidFill>
                <a:srgbClr val="000000"/>
              </a:solidFill>
              <a:latin typeface="Calibri"/>
              <a:cs typeface="Calibri"/>
            </a:rPr>
            <a:pPr algn="r"/>
            <a:t>305</a:t>
          </a:fld>
          <a:endParaRPr lang="ru-RU" sz="1600" b="1"/>
        </a:p>
      </xdr:txBody>
    </xdr:sp>
    <xdr:clientData/>
  </xdr:twoCellAnchor>
  <xdr:twoCellAnchor>
    <xdr:from>
      <xdr:col>6</xdr:col>
      <xdr:colOff>232608</xdr:colOff>
      <xdr:row>33</xdr:row>
      <xdr:rowOff>2406</xdr:rowOff>
    </xdr:from>
    <xdr:to>
      <xdr:col>7</xdr:col>
      <xdr:colOff>252661</xdr:colOff>
      <xdr:row>34</xdr:row>
      <xdr:rowOff>50532</xdr:rowOff>
    </xdr:to>
    <xdr:sp macro="" textlink="Control!A18">
      <xdr:nvSpPr>
        <xdr:cNvPr id="54" name="TextBox 53">
          <a:extLst>
            <a:ext uri="{FF2B5EF4-FFF2-40B4-BE49-F238E27FC236}">
              <a16:creationId xmlns:a16="http://schemas.microsoft.com/office/drawing/2014/main" id="{00000000-0008-0000-0000-000036000000}"/>
            </a:ext>
          </a:extLst>
        </xdr:cNvPr>
        <xdr:cNvSpPr txBox="1"/>
      </xdr:nvSpPr>
      <xdr:spPr>
        <a:xfrm>
          <a:off x="3890208" y="6037446"/>
          <a:ext cx="629653" cy="231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A97D6C7-45B5-4946-915F-8FF73CA0A727}" type="TxLink">
            <a:rPr lang="en-US" sz="1600" b="1" i="0" u="none" strike="noStrike">
              <a:solidFill>
                <a:srgbClr val="000000"/>
              </a:solidFill>
              <a:latin typeface="+mn-lt"/>
              <a:ea typeface="+mn-ea"/>
              <a:cs typeface="Calibri"/>
            </a:rPr>
            <a:pPr marL="0" indent="0" algn="r"/>
            <a:t>25</a:t>
          </a:fld>
          <a:endParaRPr lang="en-US" sz="1600" b="1" i="0" u="none" strike="noStrike">
            <a:solidFill>
              <a:srgbClr val="000000"/>
            </a:solidFill>
            <a:latin typeface="+mn-lt"/>
            <a:ea typeface="+mn-ea"/>
            <a:cs typeface="Calibri"/>
          </a:endParaRPr>
        </a:p>
      </xdr:txBody>
    </xdr:sp>
    <xdr:clientData/>
  </xdr:twoCellAnchor>
  <xdr:twoCellAnchor>
    <xdr:from>
      <xdr:col>8</xdr:col>
      <xdr:colOff>462010</xdr:colOff>
      <xdr:row>33</xdr:row>
      <xdr:rowOff>2406</xdr:rowOff>
    </xdr:from>
    <xdr:to>
      <xdr:col>9</xdr:col>
      <xdr:colOff>482063</xdr:colOff>
      <xdr:row>34</xdr:row>
      <xdr:rowOff>50532</xdr:rowOff>
    </xdr:to>
    <xdr:sp macro="" textlink="Control!B18">
      <xdr:nvSpPr>
        <xdr:cNvPr id="55" name="TextBox 54">
          <a:extLst>
            <a:ext uri="{FF2B5EF4-FFF2-40B4-BE49-F238E27FC236}">
              <a16:creationId xmlns:a16="http://schemas.microsoft.com/office/drawing/2014/main" id="{00000000-0008-0000-0000-000037000000}"/>
            </a:ext>
          </a:extLst>
        </xdr:cNvPr>
        <xdr:cNvSpPr txBox="1"/>
      </xdr:nvSpPr>
      <xdr:spPr>
        <a:xfrm>
          <a:off x="5338810" y="6037446"/>
          <a:ext cx="629653" cy="231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781E4B4-2DC9-43A4-BEE9-5126170A4714}" type="TxLink">
            <a:rPr lang="en-US" sz="1600" b="1" i="0" u="none" strike="noStrike">
              <a:solidFill>
                <a:srgbClr val="000000"/>
              </a:solidFill>
              <a:latin typeface="+mn-lt"/>
              <a:ea typeface="+mn-ea"/>
              <a:cs typeface="Calibri"/>
            </a:rPr>
            <a:pPr marL="0" indent="0" algn="r"/>
            <a:t>35</a:t>
          </a:fld>
          <a:endParaRPr lang="en-US" sz="1600" b="1" i="0" u="none" strike="noStrike">
            <a:solidFill>
              <a:srgbClr val="000000"/>
            </a:solidFill>
            <a:latin typeface="+mn-lt"/>
            <a:ea typeface="+mn-ea"/>
            <a:cs typeface="Calibri"/>
          </a:endParaRPr>
        </a:p>
      </xdr:txBody>
    </xdr:sp>
    <xdr:clientData/>
  </xdr:twoCellAnchor>
  <xdr:twoCellAnchor>
    <xdr:from>
      <xdr:col>7</xdr:col>
      <xdr:colOff>4008</xdr:colOff>
      <xdr:row>33</xdr:row>
      <xdr:rowOff>2406</xdr:rowOff>
    </xdr:from>
    <xdr:to>
      <xdr:col>8</xdr:col>
      <xdr:colOff>24061</xdr:colOff>
      <xdr:row>34</xdr:row>
      <xdr:rowOff>50532</xdr:rowOff>
    </xdr:to>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4271208" y="6037446"/>
          <a:ext cx="629653" cy="231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pl-PL" sz="1400" b="0" i="0" u="none" strike="noStrike">
              <a:solidFill>
                <a:srgbClr val="000000"/>
              </a:solidFill>
              <a:latin typeface="+mn-lt"/>
              <a:cs typeface="Calibri"/>
            </a:rPr>
            <a:t>Trips</a:t>
          </a:r>
          <a:endParaRPr lang="en-US" sz="1600" b="0" i="0" u="none" strike="noStrike">
            <a:solidFill>
              <a:srgbClr val="000000"/>
            </a:solidFill>
            <a:latin typeface="+mn-lt"/>
            <a:cs typeface="Calibri"/>
          </a:endParaRPr>
        </a:p>
      </xdr:txBody>
    </xdr:sp>
    <xdr:clientData/>
  </xdr:twoCellAnchor>
  <xdr:twoCellAnchor>
    <xdr:from>
      <xdr:col>9</xdr:col>
      <xdr:colOff>232608</xdr:colOff>
      <xdr:row>33</xdr:row>
      <xdr:rowOff>2406</xdr:rowOff>
    </xdr:from>
    <xdr:to>
      <xdr:col>10</xdr:col>
      <xdr:colOff>252661</xdr:colOff>
      <xdr:row>34</xdr:row>
      <xdr:rowOff>50532</xdr:rowOff>
    </xdr:to>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5719008" y="6037446"/>
          <a:ext cx="629653" cy="231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pl-PL" sz="1400" b="0" i="0" u="none" strike="noStrike">
              <a:solidFill>
                <a:srgbClr val="000000"/>
              </a:solidFill>
              <a:latin typeface="+mn-lt"/>
              <a:cs typeface="Calibri"/>
            </a:rPr>
            <a:t>Trips</a:t>
          </a:r>
          <a:endParaRPr lang="en-US" sz="1600" b="0" i="0" u="none" strike="noStrike">
            <a:solidFill>
              <a:srgbClr val="000000"/>
            </a:solidFill>
            <a:latin typeface="+mn-lt"/>
            <a:cs typeface="Calibri"/>
          </a:endParaRPr>
        </a:p>
      </xdr:txBody>
    </xdr:sp>
    <xdr:clientData/>
  </xdr:twoCellAnchor>
  <xdr:twoCellAnchor>
    <xdr:from>
      <xdr:col>4</xdr:col>
      <xdr:colOff>373380</xdr:colOff>
      <xdr:row>33</xdr:row>
      <xdr:rowOff>16242</xdr:rowOff>
    </xdr:from>
    <xdr:to>
      <xdr:col>5</xdr:col>
      <xdr:colOff>579120</xdr:colOff>
      <xdr:row>34</xdr:row>
      <xdr:rowOff>22860</xdr:rowOff>
    </xdr:to>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2811780" y="6051282"/>
          <a:ext cx="815340" cy="189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pl-PL" sz="1600" b="1" i="0" u="none" strike="noStrike">
              <a:solidFill>
                <a:srgbClr val="000000"/>
              </a:solidFill>
              <a:latin typeface="+mn-lt"/>
              <a:cs typeface="Calibri"/>
            </a:rPr>
            <a:t>K</a:t>
          </a:r>
          <a:r>
            <a:rPr lang="pl-PL" sz="1600" b="0" i="0" u="none" strike="noStrike">
              <a:solidFill>
                <a:srgbClr val="000000"/>
              </a:solidFill>
              <a:latin typeface="+mn-lt"/>
              <a:cs typeface="Calibri"/>
            </a:rPr>
            <a:t> </a:t>
          </a:r>
          <a:r>
            <a:rPr lang="pl-PL" sz="1400" b="0" i="0" u="none" strike="noStrike">
              <a:solidFill>
                <a:srgbClr val="000000"/>
              </a:solidFill>
              <a:latin typeface="+mn-lt"/>
              <a:cs typeface="Calibri"/>
            </a:rPr>
            <a:t>Miles</a:t>
          </a:r>
          <a:endParaRPr lang="en-US" sz="1600" b="0" i="0" u="none" strike="noStrike">
            <a:solidFill>
              <a:srgbClr val="000000"/>
            </a:solidFill>
            <a:latin typeface="+mn-lt"/>
            <a:cs typeface="Calibri"/>
          </a:endParaRPr>
        </a:p>
      </xdr:txBody>
    </xdr:sp>
    <xdr:clientData/>
  </xdr:twoCellAnchor>
  <xdr:twoCellAnchor>
    <xdr:from>
      <xdr:col>1</xdr:col>
      <xdr:colOff>152400</xdr:colOff>
      <xdr:row>10</xdr:row>
      <xdr:rowOff>30480</xdr:rowOff>
    </xdr:from>
    <xdr:to>
      <xdr:col>3</xdr:col>
      <xdr:colOff>68580</xdr:colOff>
      <xdr:row>11</xdr:row>
      <xdr:rowOff>167640</xdr:rowOff>
    </xdr:to>
    <xdr:sp macro="" textlink="">
      <xdr:nvSpPr>
        <xdr:cNvPr id="61" name="Rectangle: Rounded Corners 60" hidden="1">
          <a:extLst>
            <a:ext uri="{FF2B5EF4-FFF2-40B4-BE49-F238E27FC236}">
              <a16:creationId xmlns:a16="http://schemas.microsoft.com/office/drawing/2014/main" id="{00000000-0008-0000-0000-00003D000000}"/>
            </a:ext>
          </a:extLst>
        </xdr:cNvPr>
        <xdr:cNvSpPr/>
      </xdr:nvSpPr>
      <xdr:spPr>
        <a:xfrm>
          <a:off x="762000" y="1859280"/>
          <a:ext cx="1135380" cy="320040"/>
        </a:xfrm>
        <a:prstGeom prst="roundRect">
          <a:avLst/>
        </a:prstGeom>
        <a:solidFill>
          <a:srgbClr val="67B4DB">
            <a:alpha val="37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bg1"/>
              </a:solidFill>
            </a:rPr>
            <a:t>Routes</a:t>
          </a:r>
          <a:endParaRPr lang="ru-RU" sz="1200" b="0">
            <a:solidFill>
              <a:schemeClr val="bg1"/>
            </a:solidFill>
          </a:endParaRPr>
        </a:p>
      </xdr:txBody>
    </xdr:sp>
    <xdr:clientData/>
  </xdr:twoCellAnchor>
  <xdr:twoCellAnchor>
    <xdr:from>
      <xdr:col>5</xdr:col>
      <xdr:colOff>316831</xdr:colOff>
      <xdr:row>11</xdr:row>
      <xdr:rowOff>177666</xdr:rowOff>
    </xdr:from>
    <xdr:to>
      <xdr:col>7</xdr:col>
      <xdr:colOff>586740</xdr:colOff>
      <xdr:row>13</xdr:row>
      <xdr:rowOff>152400</xdr:rowOff>
    </xdr:to>
    <xdr:sp macro="" textlink="Processing!B31">
      <xdr:nvSpPr>
        <xdr:cNvPr id="62" name="TextBox 61">
          <a:extLst>
            <a:ext uri="{FF2B5EF4-FFF2-40B4-BE49-F238E27FC236}">
              <a16:creationId xmlns:a16="http://schemas.microsoft.com/office/drawing/2014/main" id="{00000000-0008-0000-0000-00003E000000}"/>
            </a:ext>
          </a:extLst>
        </xdr:cNvPr>
        <xdr:cNvSpPr txBox="1"/>
      </xdr:nvSpPr>
      <xdr:spPr>
        <a:xfrm>
          <a:off x="3364831" y="2189346"/>
          <a:ext cx="1489109" cy="34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64DE17B-2730-4096-9C89-48A1A6711B2C}" type="TxLink">
            <a:rPr lang="en-US" sz="2000" b="1" i="0" u="none" strike="noStrike">
              <a:solidFill>
                <a:srgbClr val="034E73"/>
              </a:solidFill>
              <a:latin typeface="Calibri"/>
              <a:cs typeface="Calibri"/>
            </a:rPr>
            <a:pPr algn="r"/>
            <a:t> $10,91,388 </a:t>
          </a:fld>
          <a:endParaRPr lang="ru-RU" sz="3200" b="1">
            <a:solidFill>
              <a:srgbClr val="034E73"/>
            </a:solidFill>
          </a:endParaRPr>
        </a:p>
      </xdr:txBody>
    </xdr:sp>
    <xdr:clientData/>
  </xdr:twoCellAnchor>
  <xdr:twoCellAnchor>
    <xdr:from>
      <xdr:col>5</xdr:col>
      <xdr:colOff>487680</xdr:colOff>
      <xdr:row>13</xdr:row>
      <xdr:rowOff>63366</xdr:rowOff>
    </xdr:from>
    <xdr:to>
      <xdr:col>7</xdr:col>
      <xdr:colOff>563880</xdr:colOff>
      <xdr:row>15</xdr:row>
      <xdr:rowOff>38100</xdr:rowOff>
    </xdr:to>
    <xdr:sp macro="" textlink="Processing!C32">
      <xdr:nvSpPr>
        <xdr:cNvPr id="63" name="TextBox 62">
          <a:extLst>
            <a:ext uri="{FF2B5EF4-FFF2-40B4-BE49-F238E27FC236}">
              <a16:creationId xmlns:a16="http://schemas.microsoft.com/office/drawing/2014/main" id="{00000000-0008-0000-0000-00003F000000}"/>
            </a:ext>
          </a:extLst>
        </xdr:cNvPr>
        <xdr:cNvSpPr txBox="1"/>
      </xdr:nvSpPr>
      <xdr:spPr>
        <a:xfrm>
          <a:off x="3535680" y="2440806"/>
          <a:ext cx="1295400" cy="34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C63A76E-61AA-447C-A9CD-DFC8551BA708}" type="TxLink">
            <a:rPr lang="en-US" sz="1400" b="0" i="0" u="none" strike="noStrike">
              <a:solidFill>
                <a:srgbClr val="000000"/>
              </a:solidFill>
              <a:latin typeface="Calibri"/>
              <a:cs typeface="Calibri"/>
            </a:rPr>
            <a:pPr algn="r"/>
            <a:t>196 8ton</a:t>
          </a:fld>
          <a:endParaRPr lang="ru-RU" sz="4000" b="1"/>
        </a:p>
      </xdr:txBody>
    </xdr:sp>
    <xdr:clientData/>
  </xdr:twoCellAnchor>
  <xdr:twoCellAnchor>
    <xdr:from>
      <xdr:col>4</xdr:col>
      <xdr:colOff>385411</xdr:colOff>
      <xdr:row>12</xdr:row>
      <xdr:rowOff>17646</xdr:rowOff>
    </xdr:from>
    <xdr:to>
      <xdr:col>7</xdr:col>
      <xdr:colOff>45720</xdr:colOff>
      <xdr:row>15</xdr:row>
      <xdr:rowOff>30480</xdr:rowOff>
    </xdr:to>
    <xdr:sp macro="" textlink="Processing!C32">
      <xdr:nvSpPr>
        <xdr:cNvPr id="64" name="TextBox 63">
          <a:extLst>
            <a:ext uri="{FF2B5EF4-FFF2-40B4-BE49-F238E27FC236}">
              <a16:creationId xmlns:a16="http://schemas.microsoft.com/office/drawing/2014/main" id="{00000000-0008-0000-0000-000040000000}"/>
            </a:ext>
          </a:extLst>
        </xdr:cNvPr>
        <xdr:cNvSpPr txBox="1"/>
      </xdr:nvSpPr>
      <xdr:spPr>
        <a:xfrm>
          <a:off x="2823811" y="2212206"/>
          <a:ext cx="1489109" cy="56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l-PL" sz="1400" b="0" i="0" u="none" strike="noStrike">
              <a:solidFill>
                <a:srgbClr val="000000"/>
              </a:solidFill>
              <a:latin typeface="Calibri"/>
              <a:cs typeface="Calibri"/>
            </a:rPr>
            <a:t>Amount:</a:t>
          </a:r>
        </a:p>
        <a:p>
          <a:pPr algn="l"/>
          <a:r>
            <a:rPr lang="pl-PL" sz="1400" b="0" i="0" u="none" strike="noStrike">
              <a:solidFill>
                <a:srgbClr val="000000"/>
              </a:solidFill>
              <a:latin typeface="Calibri"/>
              <a:cs typeface="Calibri"/>
            </a:rPr>
            <a:t>Weight:</a:t>
          </a:r>
          <a:endParaRPr lang="ru-RU" sz="4000" b="1"/>
        </a:p>
      </xdr:txBody>
    </xdr:sp>
    <xdr:clientData/>
  </xdr:twoCellAnchor>
  <xdr:twoCellAnchor>
    <xdr:from>
      <xdr:col>9</xdr:col>
      <xdr:colOff>129540</xdr:colOff>
      <xdr:row>10</xdr:row>
      <xdr:rowOff>38099</xdr:rowOff>
    </xdr:from>
    <xdr:to>
      <xdr:col>11</xdr:col>
      <xdr:colOff>60960</xdr:colOff>
      <xdr:row>15</xdr:row>
      <xdr:rowOff>122254</xdr:rowOff>
    </xdr:to>
    <xdr:graphicFrame macro="">
      <xdr:nvGraphicFramePr>
        <xdr:cNvPr id="65" name="Chart 64">
          <a:extLst>
            <a:ext uri="{FF2B5EF4-FFF2-40B4-BE49-F238E27FC236}">
              <a16:creationId xmlns:a16="http://schemas.microsoft.com/office/drawing/2014/main" id="{00000000-0008-0000-0000-00004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xdr:colOff>
      <xdr:row>10</xdr:row>
      <xdr:rowOff>38099</xdr:rowOff>
    </xdr:from>
    <xdr:to>
      <xdr:col>15</xdr:col>
      <xdr:colOff>548640</xdr:colOff>
      <xdr:row>15</xdr:row>
      <xdr:rowOff>122254</xdr:rowOff>
    </xdr:to>
    <xdr:graphicFrame macro="">
      <xdr:nvGraphicFramePr>
        <xdr:cNvPr id="66" name="Chart 65">
          <a:extLst>
            <a:ext uri="{FF2B5EF4-FFF2-40B4-BE49-F238E27FC236}">
              <a16:creationId xmlns:a16="http://schemas.microsoft.com/office/drawing/2014/main" id="{00000000-0008-0000-00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396240</xdr:colOff>
      <xdr:row>12</xdr:row>
      <xdr:rowOff>10026</xdr:rowOff>
    </xdr:from>
    <xdr:to>
      <xdr:col>10</xdr:col>
      <xdr:colOff>441960</xdr:colOff>
      <xdr:row>13</xdr:row>
      <xdr:rowOff>167640</xdr:rowOff>
    </xdr:to>
    <xdr:sp macro="" textlink="Processing!A37">
      <xdr:nvSpPr>
        <xdr:cNvPr id="67" name="TextBox 66">
          <a:extLst>
            <a:ext uri="{FF2B5EF4-FFF2-40B4-BE49-F238E27FC236}">
              <a16:creationId xmlns:a16="http://schemas.microsoft.com/office/drawing/2014/main" id="{00000000-0008-0000-0000-000043000000}"/>
            </a:ext>
          </a:extLst>
        </xdr:cNvPr>
        <xdr:cNvSpPr txBox="1"/>
      </xdr:nvSpPr>
      <xdr:spPr>
        <a:xfrm>
          <a:off x="5882640" y="2204586"/>
          <a:ext cx="655320" cy="34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E13277-FD6B-46CA-9457-72501116C3ED}" type="TxLink">
            <a:rPr lang="en-US" sz="1400" b="0" i="0" u="none" strike="noStrike">
              <a:solidFill>
                <a:srgbClr val="000000"/>
              </a:solidFill>
              <a:latin typeface="Calibri"/>
              <a:cs typeface="Calibri"/>
            </a:rPr>
            <a:pPr algn="ctr"/>
            <a:t>44%</a:t>
          </a:fld>
          <a:endParaRPr lang="ru-RU" sz="5400" b="1"/>
        </a:p>
      </xdr:txBody>
    </xdr:sp>
    <xdr:clientData/>
  </xdr:twoCellAnchor>
  <xdr:twoCellAnchor>
    <xdr:from>
      <xdr:col>14</xdr:col>
      <xdr:colOff>266700</xdr:colOff>
      <xdr:row>12</xdr:row>
      <xdr:rowOff>10026</xdr:rowOff>
    </xdr:from>
    <xdr:to>
      <xdr:col>15</xdr:col>
      <xdr:colOff>312420</xdr:colOff>
      <xdr:row>13</xdr:row>
      <xdr:rowOff>167640</xdr:rowOff>
    </xdr:to>
    <xdr:sp macro="" textlink="Processing!C40">
      <xdr:nvSpPr>
        <xdr:cNvPr id="68" name="TextBox 67">
          <a:extLst>
            <a:ext uri="{FF2B5EF4-FFF2-40B4-BE49-F238E27FC236}">
              <a16:creationId xmlns:a16="http://schemas.microsoft.com/office/drawing/2014/main" id="{00000000-0008-0000-0000-000044000000}"/>
            </a:ext>
          </a:extLst>
        </xdr:cNvPr>
        <xdr:cNvSpPr txBox="1"/>
      </xdr:nvSpPr>
      <xdr:spPr>
        <a:xfrm>
          <a:off x="8801100" y="2204586"/>
          <a:ext cx="655320" cy="34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A1C445-9E41-4980-9BD2-2C87F567B457}" type="TxLink">
            <a:rPr lang="en-US" sz="1400" b="0" i="0" u="none" strike="noStrike">
              <a:solidFill>
                <a:srgbClr val="000000"/>
              </a:solidFill>
              <a:latin typeface="Calibri"/>
              <a:ea typeface="+mn-ea"/>
              <a:cs typeface="Calibri"/>
            </a:rPr>
            <a:pPr marL="0" indent="0" algn="ctr"/>
            <a:t>71%</a:t>
          </a:fld>
          <a:endParaRPr lang="ru-RU" sz="1400" b="0" i="0" u="none" strike="noStrike">
            <a:solidFill>
              <a:srgbClr val="000000"/>
            </a:solidFill>
            <a:latin typeface="Calibri"/>
            <a:ea typeface="+mn-ea"/>
            <a:cs typeface="Calibri"/>
          </a:endParaRPr>
        </a:p>
      </xdr:txBody>
    </xdr:sp>
    <xdr:clientData/>
  </xdr:twoCellAnchor>
  <xdr:twoCellAnchor>
    <xdr:from>
      <xdr:col>0</xdr:col>
      <xdr:colOff>365760</xdr:colOff>
      <xdr:row>0</xdr:row>
      <xdr:rowOff>178526</xdr:rowOff>
    </xdr:from>
    <xdr:to>
      <xdr:col>22</xdr:col>
      <xdr:colOff>457200</xdr:colOff>
      <xdr:row>35</xdr:row>
      <xdr:rowOff>167640</xdr:rowOff>
    </xdr:to>
    <xdr:sp macro="" textlink="">
      <xdr:nvSpPr>
        <xdr:cNvPr id="72" name="Rectangle: Rounded Corners 71">
          <a:extLst>
            <a:ext uri="{FF2B5EF4-FFF2-40B4-BE49-F238E27FC236}">
              <a16:creationId xmlns:a16="http://schemas.microsoft.com/office/drawing/2014/main" id="{00000000-0008-0000-0000-000048000000}"/>
            </a:ext>
          </a:extLst>
        </xdr:cNvPr>
        <xdr:cNvSpPr/>
      </xdr:nvSpPr>
      <xdr:spPr>
        <a:xfrm>
          <a:off x="365760" y="178526"/>
          <a:ext cx="13502640" cy="6389914"/>
        </a:xfrm>
        <a:prstGeom prst="roundRect">
          <a:avLst>
            <a:gd name="adj" fmla="val 6260"/>
          </a:avLst>
        </a:prstGeom>
        <a:noFill/>
        <a:ln w="101600">
          <a:gradFill flip="none" rotWithShape="1">
            <a:gsLst>
              <a:gs pos="0">
                <a:srgbClr val="EBFBFF"/>
              </a:gs>
              <a:gs pos="100000">
                <a:srgbClr val="BFCFDF"/>
              </a:gs>
            </a:gsLst>
            <a:lin ang="0" scaled="1"/>
            <a:tileRect/>
          </a:gra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415891</xdr:colOff>
      <xdr:row>16</xdr:row>
      <xdr:rowOff>86226</xdr:rowOff>
    </xdr:from>
    <xdr:to>
      <xdr:col>14</xdr:col>
      <xdr:colOff>76200</xdr:colOff>
      <xdr:row>18</xdr:row>
      <xdr:rowOff>60960</xdr:rowOff>
    </xdr:to>
    <xdr:sp macro="" textlink="Processing!C41">
      <xdr:nvSpPr>
        <xdr:cNvPr id="10" name="TextBox 9">
          <a:extLst>
            <a:ext uri="{FF2B5EF4-FFF2-40B4-BE49-F238E27FC236}">
              <a16:creationId xmlns:a16="http://schemas.microsoft.com/office/drawing/2014/main" id="{00000000-0008-0000-0000-00000A000000}"/>
            </a:ext>
          </a:extLst>
        </xdr:cNvPr>
        <xdr:cNvSpPr txBox="1"/>
      </xdr:nvSpPr>
      <xdr:spPr>
        <a:xfrm>
          <a:off x="7121491" y="3054713"/>
          <a:ext cx="1489109" cy="345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63DAE5-7522-4E06-A505-1941596D3820}" type="TxLink">
            <a:rPr lang="en-US" sz="1200" b="1" i="0" u="none" strike="noStrike">
              <a:solidFill>
                <a:srgbClr val="000000"/>
              </a:solidFill>
              <a:latin typeface="Calibri"/>
              <a:cs typeface="Calibri"/>
            </a:rPr>
            <a:pPr algn="ctr"/>
            <a:t>Variable Costs</a:t>
          </a:fld>
          <a:endParaRPr lang="ru-RU" sz="4400" b="1"/>
        </a:p>
      </xdr:txBody>
    </xdr:sp>
    <xdr:clientData/>
  </xdr:twoCellAnchor>
  <xdr:twoCellAnchor>
    <xdr:from>
      <xdr:col>14</xdr:col>
      <xdr:colOff>591151</xdr:colOff>
      <xdr:row>16</xdr:row>
      <xdr:rowOff>86226</xdr:rowOff>
    </xdr:from>
    <xdr:to>
      <xdr:col>17</xdr:col>
      <xdr:colOff>251460</xdr:colOff>
      <xdr:row>18</xdr:row>
      <xdr:rowOff>60960</xdr:rowOff>
    </xdr:to>
    <xdr:sp macro="" textlink="Processing!E41">
      <xdr:nvSpPr>
        <xdr:cNvPr id="12" name="TextBox 11">
          <a:extLst>
            <a:ext uri="{FF2B5EF4-FFF2-40B4-BE49-F238E27FC236}">
              <a16:creationId xmlns:a16="http://schemas.microsoft.com/office/drawing/2014/main" id="{00000000-0008-0000-0000-00000C000000}"/>
            </a:ext>
          </a:extLst>
        </xdr:cNvPr>
        <xdr:cNvSpPr txBox="1"/>
      </xdr:nvSpPr>
      <xdr:spPr>
        <a:xfrm>
          <a:off x="9125551" y="3012306"/>
          <a:ext cx="1489109" cy="34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199F7D-0D2F-42B7-8B08-3193A7B09CA1}" type="TxLink">
            <a:rPr lang="en-US" sz="1100" b="1" i="0" u="none" strike="noStrike">
              <a:solidFill>
                <a:srgbClr val="000000"/>
              </a:solidFill>
              <a:latin typeface="Calibri"/>
              <a:cs typeface="Calibri"/>
            </a:rPr>
            <a:pPr algn="ctr"/>
            <a:t>Fixed Costs</a:t>
          </a:fld>
          <a:endParaRPr lang="ru-RU" sz="4400" b="1"/>
        </a:p>
      </xdr:txBody>
    </xdr:sp>
    <xdr:clientData/>
  </xdr:twoCellAnchor>
  <xdr:twoCellAnchor>
    <xdr:from>
      <xdr:col>11</xdr:col>
      <xdr:colOff>251460</xdr:colOff>
      <xdr:row>16</xdr:row>
      <xdr:rowOff>160022</xdr:rowOff>
    </xdr:from>
    <xdr:to>
      <xdr:col>14</xdr:col>
      <xdr:colOff>434340</xdr:colOff>
      <xdr:row>21</xdr:row>
      <xdr:rowOff>30486</xdr:rowOff>
    </xdr:to>
    <xdr:grpSp>
      <xdr:nvGrpSpPr>
        <xdr:cNvPr id="27" name="Group 26">
          <a:extLst>
            <a:ext uri="{FF2B5EF4-FFF2-40B4-BE49-F238E27FC236}">
              <a16:creationId xmlns:a16="http://schemas.microsoft.com/office/drawing/2014/main" id="{00000000-0008-0000-0000-00001B000000}"/>
            </a:ext>
          </a:extLst>
        </xdr:cNvPr>
        <xdr:cNvGrpSpPr/>
      </xdr:nvGrpSpPr>
      <xdr:grpSpPr>
        <a:xfrm>
          <a:off x="6770793" y="3208022"/>
          <a:ext cx="1960880" cy="822964"/>
          <a:chOff x="6957060" y="3115409"/>
          <a:chExt cx="2011680" cy="786031"/>
        </a:xfrm>
      </xdr:grpSpPr>
      <xdr:sp macro="" textlink="Processing!C42">
        <xdr:nvSpPr>
          <xdr:cNvPr id="25" name="Rectangle 24">
            <a:extLst>
              <a:ext uri="{FF2B5EF4-FFF2-40B4-BE49-F238E27FC236}">
                <a16:creationId xmlns:a16="http://schemas.microsoft.com/office/drawing/2014/main" id="{00000000-0008-0000-0000-000019000000}"/>
              </a:ext>
            </a:extLst>
          </xdr:cNvPr>
          <xdr:cNvSpPr/>
        </xdr:nvSpPr>
        <xdr:spPr>
          <a:xfrm>
            <a:off x="7002780" y="3345180"/>
            <a:ext cx="1965960" cy="556260"/>
          </a:xfrm>
          <a:prstGeom prst="rect">
            <a:avLst/>
          </a:prstGeom>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64A1C50-00AB-4EEE-B9F7-B3AE9C5A83EB}" type="TxLink">
              <a:rPr lang="en-US" sz="1100" b="0" i="0" u="none" strike="noStrike">
                <a:solidFill>
                  <a:srgbClr val="000000"/>
                </a:solidFill>
                <a:latin typeface="Calibri"/>
                <a:cs typeface="Calibri"/>
              </a:rPr>
              <a:pPr algn="l"/>
              <a:t>bonuses</a:t>
            </a:fld>
            <a:endParaRPr lang="en-US" sz="400" b="0" i="0" u="none" strike="noStrike">
              <a:solidFill>
                <a:schemeClr val="lt1"/>
              </a:solidFill>
              <a:latin typeface="+mn-lt"/>
              <a:cs typeface="+mn-cs"/>
            </a:endParaRPr>
          </a:p>
        </xdr:txBody>
      </xdr:sp>
      <xdr:graphicFrame macro="">
        <xdr:nvGraphicFramePr>
          <xdr:cNvPr id="16" name="Chart 15">
            <a:extLst>
              <a:ext uri="{FF2B5EF4-FFF2-40B4-BE49-F238E27FC236}">
                <a16:creationId xmlns:a16="http://schemas.microsoft.com/office/drawing/2014/main" id="{00000000-0008-0000-0000-000010000000}"/>
              </a:ext>
            </a:extLst>
          </xdr:cNvPr>
          <xdr:cNvGraphicFramePr>
            <a:graphicFrameLocks/>
          </xdr:cNvGraphicFramePr>
        </xdr:nvGraphicFramePr>
        <xdr:xfrm>
          <a:off x="7566660" y="3115409"/>
          <a:ext cx="1379220" cy="763995"/>
        </xdr:xfrm>
        <a:graphic>
          <a:graphicData uri="http://schemas.openxmlformats.org/drawingml/2006/chart">
            <c:chart xmlns:c="http://schemas.openxmlformats.org/drawingml/2006/chart" xmlns:r="http://schemas.openxmlformats.org/officeDocument/2006/relationships" r:id="rId7"/>
          </a:graphicData>
        </a:graphic>
      </xdr:graphicFrame>
      <xdr:sp macro="" textlink="Processing!C55">
        <xdr:nvSpPr>
          <xdr:cNvPr id="26" name="TextBox 25">
            <a:extLst>
              <a:ext uri="{FF2B5EF4-FFF2-40B4-BE49-F238E27FC236}">
                <a16:creationId xmlns:a16="http://schemas.microsoft.com/office/drawing/2014/main" id="{00000000-0008-0000-0000-00001A000000}"/>
              </a:ext>
            </a:extLst>
          </xdr:cNvPr>
          <xdr:cNvSpPr txBox="1"/>
        </xdr:nvSpPr>
        <xdr:spPr>
          <a:xfrm>
            <a:off x="6957060" y="3492366"/>
            <a:ext cx="830580" cy="34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5EE6CF-5373-48F0-8392-46F6B4CF1303}" type="TxLink">
              <a:rPr lang="en-US" sz="1100" b="1" i="0" u="none" strike="noStrike">
                <a:solidFill>
                  <a:srgbClr val="000000"/>
                </a:solidFill>
                <a:latin typeface="Calibri"/>
                <a:cs typeface="Calibri"/>
              </a:rPr>
              <a:pPr algn="l"/>
              <a:t> $42,794 </a:t>
            </a:fld>
            <a:endParaRPr lang="ru-RU" sz="4400" b="1"/>
          </a:p>
        </xdr:txBody>
      </xdr:sp>
    </xdr:grpSp>
    <xdr:clientData/>
  </xdr:twoCellAnchor>
  <xdr:twoCellAnchor>
    <xdr:from>
      <xdr:col>11</xdr:col>
      <xdr:colOff>243840</xdr:colOff>
      <xdr:row>20</xdr:row>
      <xdr:rowOff>114300</xdr:rowOff>
    </xdr:from>
    <xdr:to>
      <xdr:col>14</xdr:col>
      <xdr:colOff>434340</xdr:colOff>
      <xdr:row>24</xdr:row>
      <xdr:rowOff>91440</xdr:rowOff>
    </xdr:to>
    <xdr:grpSp>
      <xdr:nvGrpSpPr>
        <xdr:cNvPr id="28" name="Group 27">
          <a:extLst>
            <a:ext uri="{FF2B5EF4-FFF2-40B4-BE49-F238E27FC236}">
              <a16:creationId xmlns:a16="http://schemas.microsoft.com/office/drawing/2014/main" id="{00000000-0008-0000-0000-00001C000000}"/>
            </a:ext>
          </a:extLst>
        </xdr:cNvPr>
        <xdr:cNvGrpSpPr/>
      </xdr:nvGrpSpPr>
      <xdr:grpSpPr>
        <a:xfrm>
          <a:off x="6763173" y="3924300"/>
          <a:ext cx="1968500" cy="739140"/>
          <a:chOff x="6949440" y="3192780"/>
          <a:chExt cx="2019300" cy="708660"/>
        </a:xfrm>
      </xdr:grpSpPr>
      <xdr:sp macro="" textlink="Processing!C56">
        <xdr:nvSpPr>
          <xdr:cNvPr id="29" name="Rectangle 28">
            <a:extLst>
              <a:ext uri="{FF2B5EF4-FFF2-40B4-BE49-F238E27FC236}">
                <a16:creationId xmlns:a16="http://schemas.microsoft.com/office/drawing/2014/main" id="{00000000-0008-0000-0000-00001D000000}"/>
              </a:ext>
            </a:extLst>
          </xdr:cNvPr>
          <xdr:cNvSpPr/>
        </xdr:nvSpPr>
        <xdr:spPr>
          <a:xfrm>
            <a:off x="7002780" y="3345180"/>
            <a:ext cx="1965960" cy="556260"/>
          </a:xfrm>
          <a:prstGeom prst="rect">
            <a:avLst/>
          </a:prstGeom>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5D4A1E6-8E45-4771-8DE8-990C835B078A}" type="TxLink">
              <a:rPr lang="en-US" sz="1100" b="0" i="0" u="none" strike="noStrike">
                <a:solidFill>
                  <a:srgbClr val="000000"/>
                </a:solidFill>
                <a:latin typeface="Calibri"/>
                <a:cs typeface="Calibri"/>
              </a:rPr>
              <a:pPr algn="l"/>
              <a:t>bus trips</a:t>
            </a:fld>
            <a:endParaRPr lang="en-US" sz="1100" b="0" i="0" u="none" strike="noStrike">
              <a:solidFill>
                <a:srgbClr val="000000"/>
              </a:solidFill>
              <a:latin typeface="Calibri"/>
              <a:cs typeface="Calibri"/>
            </a:endParaRPr>
          </a:p>
        </xdr:txBody>
      </xdr:sp>
      <xdr:graphicFrame macro="">
        <xdr:nvGraphicFramePr>
          <xdr:cNvPr id="30" name="Chart 29">
            <a:extLst>
              <a:ext uri="{FF2B5EF4-FFF2-40B4-BE49-F238E27FC236}">
                <a16:creationId xmlns:a16="http://schemas.microsoft.com/office/drawing/2014/main" id="{00000000-0008-0000-0000-00001E000000}"/>
              </a:ext>
            </a:extLst>
          </xdr:cNvPr>
          <xdr:cNvGraphicFramePr>
            <a:graphicFrameLocks/>
          </xdr:cNvGraphicFramePr>
        </xdr:nvGraphicFramePr>
        <xdr:xfrm>
          <a:off x="7566660" y="3192780"/>
          <a:ext cx="1379220" cy="674280"/>
        </xdr:xfrm>
        <a:graphic>
          <a:graphicData uri="http://schemas.openxmlformats.org/drawingml/2006/chart">
            <c:chart xmlns:c="http://schemas.openxmlformats.org/drawingml/2006/chart" xmlns:r="http://schemas.openxmlformats.org/officeDocument/2006/relationships" r:id="rId8"/>
          </a:graphicData>
        </a:graphic>
      </xdr:graphicFrame>
      <xdr:sp macro="" textlink="Processing!C69">
        <xdr:nvSpPr>
          <xdr:cNvPr id="31" name="TextBox 30">
            <a:extLst>
              <a:ext uri="{FF2B5EF4-FFF2-40B4-BE49-F238E27FC236}">
                <a16:creationId xmlns:a16="http://schemas.microsoft.com/office/drawing/2014/main" id="{00000000-0008-0000-0000-00001F000000}"/>
              </a:ext>
            </a:extLst>
          </xdr:cNvPr>
          <xdr:cNvSpPr txBox="1"/>
        </xdr:nvSpPr>
        <xdr:spPr>
          <a:xfrm>
            <a:off x="6949440" y="3492366"/>
            <a:ext cx="830580" cy="34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C1CFB2C-45BC-4C62-8AF4-58DDA6502AE6}" type="TxLink">
              <a:rPr lang="en-US" sz="1100" b="1" i="0" u="none" strike="noStrike">
                <a:solidFill>
                  <a:srgbClr val="000000"/>
                </a:solidFill>
                <a:latin typeface="Calibri"/>
                <a:cs typeface="Calibri"/>
              </a:rPr>
              <a:pPr algn="l"/>
              <a:t> $1,00,000 </a:t>
            </a:fld>
            <a:endParaRPr lang="ru-RU" sz="4800" b="1"/>
          </a:p>
        </xdr:txBody>
      </xdr:sp>
    </xdr:grpSp>
    <xdr:clientData/>
  </xdr:twoCellAnchor>
  <xdr:twoCellAnchor>
    <xdr:from>
      <xdr:col>14</xdr:col>
      <xdr:colOff>495299</xdr:colOff>
      <xdr:row>18</xdr:row>
      <xdr:rowOff>25717</xdr:rowOff>
    </xdr:from>
    <xdr:to>
      <xdr:col>17</xdr:col>
      <xdr:colOff>447674</xdr:colOff>
      <xdr:row>21</xdr:row>
      <xdr:rowOff>33337</xdr:rowOff>
    </xdr:to>
    <xdr:sp macro="" textlink="Processing!E42">
      <xdr:nvSpPr>
        <xdr:cNvPr id="33" name="Rectangle 32">
          <a:extLst>
            <a:ext uri="{FF2B5EF4-FFF2-40B4-BE49-F238E27FC236}">
              <a16:creationId xmlns:a16="http://schemas.microsoft.com/office/drawing/2014/main" id="{00000000-0008-0000-0000-000021000000}"/>
            </a:ext>
          </a:extLst>
        </xdr:cNvPr>
        <xdr:cNvSpPr/>
      </xdr:nvSpPr>
      <xdr:spPr>
        <a:xfrm>
          <a:off x="9029699" y="3283267"/>
          <a:ext cx="1781175" cy="550545"/>
        </a:xfrm>
        <a:prstGeom prst="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4B2FE75-E3E2-4B82-ADFB-C5D8617FBCD2}" type="TxLink">
            <a:rPr lang="en-US" sz="1100" b="0" i="0" u="none" strike="noStrike">
              <a:solidFill>
                <a:srgbClr val="000000"/>
              </a:solidFill>
              <a:latin typeface="Calibri"/>
              <a:cs typeface="Calibri"/>
            </a:rPr>
            <a:pPr algn="ctr"/>
            <a:t>salary</a:t>
          </a:fld>
          <a:endParaRPr lang="ru-RU" sz="400" b="0"/>
        </a:p>
      </xdr:txBody>
    </xdr:sp>
    <xdr:clientData/>
  </xdr:twoCellAnchor>
  <xdr:twoCellAnchor>
    <xdr:from>
      <xdr:col>15</xdr:col>
      <xdr:colOff>387668</xdr:colOff>
      <xdr:row>18</xdr:row>
      <xdr:rowOff>167640</xdr:rowOff>
    </xdr:from>
    <xdr:to>
      <xdr:col>16</xdr:col>
      <xdr:colOff>608648</xdr:colOff>
      <xdr:row>20</xdr:row>
      <xdr:rowOff>141819</xdr:rowOff>
    </xdr:to>
    <xdr:sp macro="" textlink="Processing!E43">
      <xdr:nvSpPr>
        <xdr:cNvPr id="35" name="TextBox 34">
          <a:extLst>
            <a:ext uri="{FF2B5EF4-FFF2-40B4-BE49-F238E27FC236}">
              <a16:creationId xmlns:a16="http://schemas.microsoft.com/office/drawing/2014/main" id="{00000000-0008-0000-0000-000023000000}"/>
            </a:ext>
          </a:extLst>
        </xdr:cNvPr>
        <xdr:cNvSpPr txBox="1"/>
      </xdr:nvSpPr>
      <xdr:spPr>
        <a:xfrm>
          <a:off x="9531668" y="3459480"/>
          <a:ext cx="830580" cy="339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FF3A8C1-0860-4448-95B0-1CCFBBD42E89}" type="TxLink">
            <a:rPr lang="en-US" sz="1200" b="1" i="0" u="none" strike="noStrike">
              <a:solidFill>
                <a:srgbClr val="000000"/>
              </a:solidFill>
              <a:latin typeface="Calibri"/>
              <a:cs typeface="Calibri"/>
            </a:rPr>
            <a:pPr algn="l"/>
            <a:t> $2,00,000 </a:t>
          </a:fld>
          <a:endParaRPr lang="ru-RU" sz="5400" b="1"/>
        </a:p>
      </xdr:txBody>
    </xdr:sp>
    <xdr:clientData/>
  </xdr:twoCellAnchor>
  <xdr:twoCellAnchor>
    <xdr:from>
      <xdr:col>15</xdr:col>
      <xdr:colOff>387668</xdr:colOff>
      <xdr:row>22</xdr:row>
      <xdr:rowOff>47626</xdr:rowOff>
    </xdr:from>
    <xdr:to>
      <xdr:col>16</xdr:col>
      <xdr:colOff>608648</xdr:colOff>
      <xdr:row>24</xdr:row>
      <xdr:rowOff>19900</xdr:rowOff>
    </xdr:to>
    <xdr:sp macro="" textlink="Processing!E57">
      <xdr:nvSpPr>
        <xdr:cNvPr id="36" name="TextBox 35">
          <a:extLst>
            <a:ext uri="{FF2B5EF4-FFF2-40B4-BE49-F238E27FC236}">
              <a16:creationId xmlns:a16="http://schemas.microsoft.com/office/drawing/2014/main" id="{00000000-0008-0000-0000-000024000000}"/>
            </a:ext>
          </a:extLst>
        </xdr:cNvPr>
        <xdr:cNvSpPr txBox="1"/>
      </xdr:nvSpPr>
      <xdr:spPr>
        <a:xfrm>
          <a:off x="9531668" y="4070986"/>
          <a:ext cx="830580" cy="33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74CC085-2677-4D4F-96E0-BCBBBCD915CD}" type="TxLink">
            <a:rPr lang="en-US" sz="1200" b="1" i="0" u="none" strike="noStrike">
              <a:solidFill>
                <a:srgbClr val="000000"/>
              </a:solidFill>
              <a:latin typeface="Calibri"/>
              <a:cs typeface="Calibri"/>
            </a:rPr>
            <a:pPr algn="l"/>
            <a:t> $65,716 </a:t>
          </a:fld>
          <a:endParaRPr lang="ru-RU" sz="6000" b="1"/>
        </a:p>
      </xdr:txBody>
    </xdr:sp>
    <xdr:clientData/>
  </xdr:twoCellAnchor>
  <xdr:twoCellAnchor>
    <xdr:from>
      <xdr:col>14</xdr:col>
      <xdr:colOff>495299</xdr:colOff>
      <xdr:row>21</xdr:row>
      <xdr:rowOff>90529</xdr:rowOff>
    </xdr:from>
    <xdr:to>
      <xdr:col>17</xdr:col>
      <xdr:colOff>447674</xdr:colOff>
      <xdr:row>24</xdr:row>
      <xdr:rowOff>98149</xdr:rowOff>
    </xdr:to>
    <xdr:sp macro="" textlink="Processing!E56">
      <xdr:nvSpPr>
        <xdr:cNvPr id="38" name="Rectangle 37">
          <a:extLst>
            <a:ext uri="{FF2B5EF4-FFF2-40B4-BE49-F238E27FC236}">
              <a16:creationId xmlns:a16="http://schemas.microsoft.com/office/drawing/2014/main" id="{00000000-0008-0000-0000-000026000000}"/>
            </a:ext>
          </a:extLst>
        </xdr:cNvPr>
        <xdr:cNvSpPr/>
      </xdr:nvSpPr>
      <xdr:spPr>
        <a:xfrm>
          <a:off x="9029699" y="3986668"/>
          <a:ext cx="1781175" cy="564211"/>
        </a:xfrm>
        <a:prstGeom prst="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9FE5055-490B-4AAB-9377-B249785F52DE}" type="TxLink">
            <a:rPr lang="en-US" sz="1100" b="0" i="0" u="none" strike="noStrike">
              <a:solidFill>
                <a:srgbClr val="000000"/>
              </a:solidFill>
              <a:latin typeface="Calibri"/>
              <a:cs typeface="Calibri"/>
            </a:rPr>
            <a:pPr algn="ctr"/>
            <a:t>depreciation</a:t>
          </a:fld>
          <a:endParaRPr lang="ru-RU" sz="400" b="0"/>
        </a:p>
      </xdr:txBody>
    </xdr:sp>
    <xdr:clientData/>
  </xdr:twoCellAnchor>
  <xdr:twoCellAnchor>
    <xdr:from>
      <xdr:col>18</xdr:col>
      <xdr:colOff>365760</xdr:colOff>
      <xdr:row>8</xdr:row>
      <xdr:rowOff>25403</xdr:rowOff>
    </xdr:from>
    <xdr:to>
      <xdr:col>22</xdr:col>
      <xdr:colOff>129540</xdr:colOff>
      <xdr:row>17</xdr:row>
      <xdr:rowOff>143089</xdr:rowOff>
    </xdr:to>
    <xdr:graphicFrame macro="">
      <xdr:nvGraphicFramePr>
        <xdr:cNvPr id="39" name="Chart 38">
          <a:extLst>
            <a:ext uri="{FF2B5EF4-FFF2-40B4-BE49-F238E27FC236}">
              <a16:creationId xmlns:a16="http://schemas.microsoft.com/office/drawing/2014/main" id="{00000000-0008-0000-00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396240</xdr:colOff>
      <xdr:row>11</xdr:row>
      <xdr:rowOff>143089</xdr:rowOff>
    </xdr:from>
    <xdr:to>
      <xdr:col>22</xdr:col>
      <xdr:colOff>327660</xdr:colOff>
      <xdr:row>16</xdr:row>
      <xdr:rowOff>2542</xdr:rowOff>
    </xdr:to>
    <xdr:grpSp>
      <xdr:nvGrpSpPr>
        <xdr:cNvPr id="48" name="Group 47">
          <a:extLst>
            <a:ext uri="{FF2B5EF4-FFF2-40B4-BE49-F238E27FC236}">
              <a16:creationId xmlns:a16="http://schemas.microsoft.com/office/drawing/2014/main" id="{00000000-0008-0000-0000-000030000000}"/>
            </a:ext>
          </a:extLst>
        </xdr:cNvPr>
        <xdr:cNvGrpSpPr/>
      </xdr:nvGrpSpPr>
      <xdr:grpSpPr>
        <a:xfrm>
          <a:off x="12842240" y="2238589"/>
          <a:ext cx="524087" cy="811953"/>
          <a:chOff x="13228320" y="2682240"/>
          <a:chExt cx="541020" cy="777240"/>
        </a:xfrm>
      </xdr:grpSpPr>
      <xdr:sp macro="" textlink="Processing!F31">
        <xdr:nvSpPr>
          <xdr:cNvPr id="40" name="TextBox 39">
            <a:extLst>
              <a:ext uri="{FF2B5EF4-FFF2-40B4-BE49-F238E27FC236}">
                <a16:creationId xmlns:a16="http://schemas.microsoft.com/office/drawing/2014/main" id="{00000000-0008-0000-0000-000028000000}"/>
              </a:ext>
            </a:extLst>
          </xdr:cNvPr>
          <xdr:cNvSpPr txBox="1"/>
        </xdr:nvSpPr>
        <xdr:spPr>
          <a:xfrm>
            <a:off x="13228320" y="2682240"/>
            <a:ext cx="5410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CFB37BA-2787-41BD-BB42-FEE915BB6B01}" type="TxLink">
              <a:rPr lang="en-US" sz="1100" b="0" i="0" u="none" strike="noStrike">
                <a:solidFill>
                  <a:srgbClr val="000000"/>
                </a:solidFill>
                <a:latin typeface="Calibri"/>
                <a:cs typeface="Calibri"/>
              </a:rPr>
              <a:pPr algn="r"/>
              <a:t>61%</a:t>
            </a:fld>
            <a:endParaRPr lang="ru-RU" sz="1100">
              <a:solidFill>
                <a:sysClr val="windowText" lastClr="000000"/>
              </a:solidFill>
            </a:endParaRPr>
          </a:p>
        </xdr:txBody>
      </xdr:sp>
      <xdr:sp macro="" textlink="Processing!F32">
        <xdr:nvSpPr>
          <xdr:cNvPr id="44" name="TextBox 43">
            <a:extLst>
              <a:ext uri="{FF2B5EF4-FFF2-40B4-BE49-F238E27FC236}">
                <a16:creationId xmlns:a16="http://schemas.microsoft.com/office/drawing/2014/main" id="{00000000-0008-0000-0000-00002C000000}"/>
              </a:ext>
            </a:extLst>
          </xdr:cNvPr>
          <xdr:cNvSpPr txBox="1"/>
        </xdr:nvSpPr>
        <xdr:spPr>
          <a:xfrm>
            <a:off x="13228320" y="2922270"/>
            <a:ext cx="5410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60330FC9-4350-4A9C-AE1C-0463AF4DCCF9}" type="TxLink">
              <a:rPr lang="en-US" sz="1100" b="0" i="0" u="none" strike="noStrike">
                <a:solidFill>
                  <a:srgbClr val="000000"/>
                </a:solidFill>
                <a:latin typeface="Calibri"/>
                <a:cs typeface="Calibri"/>
              </a:rPr>
              <a:pPr algn="r"/>
              <a:t>24%</a:t>
            </a:fld>
            <a:endParaRPr lang="ru-RU" sz="1100">
              <a:solidFill>
                <a:sysClr val="windowText" lastClr="000000"/>
              </a:solidFill>
            </a:endParaRPr>
          </a:p>
        </xdr:txBody>
      </xdr:sp>
      <xdr:sp macro="" textlink="Processing!F33">
        <xdr:nvSpPr>
          <xdr:cNvPr id="45" name="TextBox 44">
            <a:extLst>
              <a:ext uri="{FF2B5EF4-FFF2-40B4-BE49-F238E27FC236}">
                <a16:creationId xmlns:a16="http://schemas.microsoft.com/office/drawing/2014/main" id="{00000000-0008-0000-0000-00002D000000}"/>
              </a:ext>
            </a:extLst>
          </xdr:cNvPr>
          <xdr:cNvSpPr txBox="1"/>
        </xdr:nvSpPr>
        <xdr:spPr>
          <a:xfrm>
            <a:off x="13228320" y="3162300"/>
            <a:ext cx="5410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23F8263-E2C0-403B-8007-E113F1DAA5EB}" type="TxLink">
              <a:rPr lang="en-US" sz="1100" b="0" i="0" u="none" strike="noStrike">
                <a:solidFill>
                  <a:srgbClr val="000000"/>
                </a:solidFill>
                <a:latin typeface="Calibri"/>
                <a:cs typeface="Calibri"/>
              </a:rPr>
              <a:pPr algn="r"/>
              <a:t>15%</a:t>
            </a:fld>
            <a:endParaRPr lang="ru-RU" sz="1100">
              <a:solidFill>
                <a:sysClr val="windowText" lastClr="000000"/>
              </a:solidFill>
            </a:endParaRPr>
          </a:p>
        </xdr:txBody>
      </xdr:sp>
    </xdr:grpSp>
    <xdr:clientData/>
  </xdr:twoCellAnchor>
  <xdr:twoCellAnchor>
    <xdr:from>
      <xdr:col>18</xdr:col>
      <xdr:colOff>441960</xdr:colOff>
      <xdr:row>17</xdr:row>
      <xdr:rowOff>76200</xdr:rowOff>
    </xdr:from>
    <xdr:to>
      <xdr:col>22</xdr:col>
      <xdr:colOff>373380</xdr:colOff>
      <xdr:row>26</xdr:row>
      <xdr:rowOff>45720</xdr:rowOff>
    </xdr:to>
    <xdr:graphicFrame macro="">
      <xdr:nvGraphicFramePr>
        <xdr:cNvPr id="56" name="Chart 55">
          <a:extLst>
            <a:ext uri="{FF2B5EF4-FFF2-40B4-BE49-F238E27FC236}">
              <a16:creationId xmlns:a16="http://schemas.microsoft.com/office/drawing/2014/main" id="{00000000-0008-0000-00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487680</xdr:colOff>
      <xdr:row>26</xdr:row>
      <xdr:rowOff>0</xdr:rowOff>
    </xdr:from>
    <xdr:to>
      <xdr:col>22</xdr:col>
      <xdr:colOff>350520</xdr:colOff>
      <xdr:row>35</xdr:row>
      <xdr:rowOff>129540</xdr:rowOff>
    </xdr:to>
    <xdr:graphicFrame macro="">
      <xdr:nvGraphicFramePr>
        <xdr:cNvPr id="74" name="Chart 73">
          <a:extLst>
            <a:ext uri="{FF2B5EF4-FFF2-40B4-BE49-F238E27FC236}">
              <a16:creationId xmlns:a16="http://schemas.microsoft.com/office/drawing/2014/main" id="{00000000-0008-0000-00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385411</xdr:colOff>
      <xdr:row>11</xdr:row>
      <xdr:rowOff>170046</xdr:rowOff>
    </xdr:from>
    <xdr:to>
      <xdr:col>17</xdr:col>
      <xdr:colOff>251460</xdr:colOff>
      <xdr:row>13</xdr:row>
      <xdr:rowOff>144780</xdr:rowOff>
    </xdr:to>
    <xdr:sp macro="" textlink="Processing!C39">
      <xdr:nvSpPr>
        <xdr:cNvPr id="83" name="TextBox 82">
          <a:extLst>
            <a:ext uri="{FF2B5EF4-FFF2-40B4-BE49-F238E27FC236}">
              <a16:creationId xmlns:a16="http://schemas.microsoft.com/office/drawing/2014/main" id="{00000000-0008-0000-0000-000053000000}"/>
            </a:ext>
          </a:extLst>
        </xdr:cNvPr>
        <xdr:cNvSpPr txBox="1"/>
      </xdr:nvSpPr>
      <xdr:spPr>
        <a:xfrm>
          <a:off x="9529411" y="2181726"/>
          <a:ext cx="1085249" cy="34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378FC03-91D8-4209-A987-8DA25AFF7D86}" type="TxLink">
            <a:rPr lang="en-US" sz="1600" b="1" i="0" u="none" strike="noStrike">
              <a:solidFill>
                <a:srgbClr val="034E73"/>
              </a:solidFill>
              <a:latin typeface="Calibri"/>
              <a:ea typeface="+mn-ea"/>
              <a:cs typeface="Calibri"/>
            </a:rPr>
            <a:pPr marL="0" indent="0" algn="l"/>
            <a:t> $71,057 </a:t>
          </a:fld>
          <a:endParaRPr lang="ru-RU" sz="1600" b="1" i="0" u="none" strike="noStrike">
            <a:solidFill>
              <a:srgbClr val="034E73"/>
            </a:solidFill>
            <a:latin typeface="Calibri"/>
            <a:ea typeface="+mn-ea"/>
            <a:cs typeface="Calibri"/>
          </a:endParaRPr>
        </a:p>
      </xdr:txBody>
    </xdr:sp>
    <xdr:clientData/>
  </xdr:twoCellAnchor>
  <xdr:twoCellAnchor>
    <xdr:from>
      <xdr:col>10</xdr:col>
      <xdr:colOff>507331</xdr:colOff>
      <xdr:row>11</xdr:row>
      <xdr:rowOff>170046</xdr:rowOff>
    </xdr:from>
    <xdr:to>
      <xdr:col>12</xdr:col>
      <xdr:colOff>373380</xdr:colOff>
      <xdr:row>13</xdr:row>
      <xdr:rowOff>144780</xdr:rowOff>
    </xdr:to>
    <xdr:sp macro="" textlink="Processing!C37">
      <xdr:nvSpPr>
        <xdr:cNvPr id="84" name="TextBox 83">
          <a:extLst>
            <a:ext uri="{FF2B5EF4-FFF2-40B4-BE49-F238E27FC236}">
              <a16:creationId xmlns:a16="http://schemas.microsoft.com/office/drawing/2014/main" id="{00000000-0008-0000-0000-000054000000}"/>
            </a:ext>
          </a:extLst>
        </xdr:cNvPr>
        <xdr:cNvSpPr txBox="1"/>
      </xdr:nvSpPr>
      <xdr:spPr>
        <a:xfrm>
          <a:off x="6603331" y="2181726"/>
          <a:ext cx="1085249" cy="34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72D6C63-ACD6-4064-86E8-1B4578AFF7C3}" type="TxLink">
            <a:rPr lang="en-US" sz="1600" b="1" i="0" u="none" strike="noStrike">
              <a:solidFill>
                <a:srgbClr val="034E73"/>
              </a:solidFill>
              <a:latin typeface="Calibri"/>
              <a:ea typeface="+mn-ea"/>
              <a:cs typeface="Calibri"/>
            </a:rPr>
            <a:pPr marL="0" indent="0" algn="l"/>
            <a:t> $4,79,567 </a:t>
          </a:fld>
          <a:endParaRPr lang="ru-RU" sz="1600" b="1" i="0" u="none" strike="noStrike">
            <a:solidFill>
              <a:srgbClr val="034E73"/>
            </a:solidFill>
            <a:latin typeface="Calibri"/>
            <a:ea typeface="+mn-ea"/>
            <a:cs typeface="Calibri"/>
          </a:endParaRPr>
        </a:p>
      </xdr:txBody>
    </xdr:sp>
    <xdr:clientData/>
  </xdr:twoCellAnchor>
  <xdr:twoCellAnchor>
    <xdr:from>
      <xdr:col>15</xdr:col>
      <xdr:colOff>441960</xdr:colOff>
      <xdr:row>13</xdr:row>
      <xdr:rowOff>106680</xdr:rowOff>
    </xdr:from>
    <xdr:to>
      <xdr:col>17</xdr:col>
      <xdr:colOff>449580</xdr:colOff>
      <xdr:row>15</xdr:row>
      <xdr:rowOff>114300</xdr:rowOff>
    </xdr:to>
    <xdr:sp macro="" textlink="">
      <xdr:nvSpPr>
        <xdr:cNvPr id="85" name="TextBox 84">
          <a:extLst>
            <a:ext uri="{FF2B5EF4-FFF2-40B4-BE49-F238E27FC236}">
              <a16:creationId xmlns:a16="http://schemas.microsoft.com/office/drawing/2014/main" id="{00000000-0008-0000-0000-000055000000}"/>
            </a:ext>
          </a:extLst>
        </xdr:cNvPr>
        <xdr:cNvSpPr txBox="1"/>
      </xdr:nvSpPr>
      <xdr:spPr>
        <a:xfrm>
          <a:off x="9585960" y="2484120"/>
          <a:ext cx="12268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1">
                  <a:lumMod val="75000"/>
                  <a:lumOff val="25000"/>
                </a:schemeClr>
              </a:solidFill>
            </a:rPr>
            <a:t>Share of fuel</a:t>
          </a:r>
          <a:r>
            <a:rPr lang="ru-RU" sz="1000">
              <a:solidFill>
                <a:schemeClr val="tx1">
                  <a:lumMod val="75000"/>
                  <a:lumOff val="25000"/>
                </a:schemeClr>
              </a:solidFill>
            </a:rPr>
            <a:t> </a:t>
          </a:r>
          <a:r>
            <a:rPr lang="en-US" sz="1000">
              <a:solidFill>
                <a:schemeClr val="tx1">
                  <a:lumMod val="75000"/>
                  <a:lumOff val="25000"/>
                </a:schemeClr>
              </a:solidFill>
            </a:rPr>
            <a:t>used</a:t>
          </a:r>
          <a:endParaRPr lang="ru-RU" sz="1000">
            <a:solidFill>
              <a:schemeClr val="tx1">
                <a:lumMod val="75000"/>
                <a:lumOff val="25000"/>
              </a:schemeClr>
            </a:solidFill>
          </a:endParaRPr>
        </a:p>
      </xdr:txBody>
    </xdr:sp>
    <xdr:clientData/>
  </xdr:twoCellAnchor>
  <xdr:twoCellAnchor>
    <xdr:from>
      <xdr:col>10</xdr:col>
      <xdr:colOff>556260</xdr:colOff>
      <xdr:row>13</xdr:row>
      <xdr:rowOff>106680</xdr:rowOff>
    </xdr:from>
    <xdr:to>
      <xdr:col>12</xdr:col>
      <xdr:colOff>563880</xdr:colOff>
      <xdr:row>15</xdr:row>
      <xdr:rowOff>160020</xdr:rowOff>
    </xdr:to>
    <xdr:sp macro="" textlink="">
      <xdr:nvSpPr>
        <xdr:cNvPr id="86" name="TextBox 85">
          <a:extLst>
            <a:ext uri="{FF2B5EF4-FFF2-40B4-BE49-F238E27FC236}">
              <a16:creationId xmlns:a16="http://schemas.microsoft.com/office/drawing/2014/main" id="{00000000-0008-0000-0000-000056000000}"/>
            </a:ext>
          </a:extLst>
        </xdr:cNvPr>
        <xdr:cNvSpPr txBox="1"/>
      </xdr:nvSpPr>
      <xdr:spPr>
        <a:xfrm>
          <a:off x="6652260" y="2484120"/>
          <a:ext cx="12268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1">
                  <a:lumMod val="75000"/>
                  <a:lumOff val="25000"/>
                </a:schemeClr>
              </a:solidFill>
            </a:rPr>
            <a:t>Share of all costs</a:t>
          </a:r>
          <a:endParaRPr lang="ru-RU" sz="1000">
            <a:solidFill>
              <a:schemeClr val="tx1">
                <a:lumMod val="75000"/>
                <a:lumOff val="25000"/>
              </a:schemeClr>
            </a:solidFill>
          </a:endParaRPr>
        </a:p>
      </xdr:txBody>
    </xdr:sp>
    <xdr:clientData/>
  </xdr:twoCellAnchor>
  <xdr:twoCellAnchor>
    <xdr:from>
      <xdr:col>17</xdr:col>
      <xdr:colOff>68580</xdr:colOff>
      <xdr:row>1</xdr:row>
      <xdr:rowOff>152400</xdr:rowOff>
    </xdr:from>
    <xdr:to>
      <xdr:col>18</xdr:col>
      <xdr:colOff>579120</xdr:colOff>
      <xdr:row>9</xdr:row>
      <xdr:rowOff>30480</xdr:rowOff>
    </xdr:to>
    <xdr:sp macro="" textlink="Processing!F4">
      <xdr:nvSpPr>
        <xdr:cNvPr id="115" name="TextBox 114">
          <a:extLst>
            <a:ext uri="{FF2B5EF4-FFF2-40B4-BE49-F238E27FC236}">
              <a16:creationId xmlns:a16="http://schemas.microsoft.com/office/drawing/2014/main" id="{00000000-0008-0000-0000-000073000000}"/>
            </a:ext>
          </a:extLst>
        </xdr:cNvPr>
        <xdr:cNvSpPr txBox="1"/>
      </xdr:nvSpPr>
      <xdr:spPr>
        <a:xfrm>
          <a:off x="10431780" y="335280"/>
          <a:ext cx="1120140" cy="1341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311A47-424B-4AE8-8CBA-D031720EE43A}" type="TxLink">
            <a:rPr lang="en-US" sz="1400" b="0" i="0" u="none" strike="noStrike">
              <a:solidFill>
                <a:srgbClr val="91D9FD"/>
              </a:solidFill>
              <a:latin typeface="Calibri"/>
              <a:cs typeface="Calibri"/>
            </a:rPr>
            <a:pPr/>
            <a:t>Route 1
Route 2
Route 3
Route 4
Route 5</a:t>
          </a:fld>
          <a:endParaRPr lang="ru-RU" sz="1400">
            <a:solidFill>
              <a:srgbClr val="91D9FD"/>
            </a:solidFill>
          </a:endParaRPr>
        </a:p>
      </xdr:txBody>
    </xdr:sp>
    <xdr:clientData/>
  </xdr:twoCellAnchor>
  <xdr:twoCellAnchor>
    <xdr:from>
      <xdr:col>18</xdr:col>
      <xdr:colOff>411480</xdr:colOff>
      <xdr:row>4</xdr:row>
      <xdr:rowOff>45720</xdr:rowOff>
    </xdr:from>
    <xdr:to>
      <xdr:col>20</xdr:col>
      <xdr:colOff>53340</xdr:colOff>
      <xdr:row>9</xdr:row>
      <xdr:rowOff>38100</xdr:rowOff>
    </xdr:to>
    <xdr:sp macro="" textlink="Processing!F5">
      <xdr:nvSpPr>
        <xdr:cNvPr id="87" name="TextBox 86">
          <a:extLst>
            <a:ext uri="{FF2B5EF4-FFF2-40B4-BE49-F238E27FC236}">
              <a16:creationId xmlns:a16="http://schemas.microsoft.com/office/drawing/2014/main" id="{00000000-0008-0000-0000-000057000000}"/>
            </a:ext>
          </a:extLst>
        </xdr:cNvPr>
        <xdr:cNvSpPr txBox="1"/>
      </xdr:nvSpPr>
      <xdr:spPr>
        <a:xfrm>
          <a:off x="11384280" y="777240"/>
          <a:ext cx="861060" cy="906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E26F07-B916-4DCA-A6AD-804266E8B77B}" type="TxLink">
            <a:rPr lang="en-US" sz="1400" b="0" i="0" u="none" strike="noStrike">
              <a:solidFill>
                <a:srgbClr val="000000"/>
              </a:solidFill>
              <a:latin typeface="Calibri"/>
              <a:cs typeface="Calibri"/>
            </a:rPr>
            <a:pPr/>
            <a:t>Driver 1
Driver 2
Driver 3
</a:t>
          </a:fld>
          <a:endParaRPr lang="ru-RU" sz="1800" b="0">
            <a:solidFill>
              <a:srgbClr val="91D9FD"/>
            </a:solidFill>
          </a:endParaRPr>
        </a:p>
      </xdr:txBody>
    </xdr:sp>
    <xdr:clientData/>
  </xdr:twoCellAnchor>
  <xdr:twoCellAnchor editAs="oneCell">
    <xdr:from>
      <xdr:col>0</xdr:col>
      <xdr:colOff>419100</xdr:colOff>
      <xdr:row>23</xdr:row>
      <xdr:rowOff>152401</xdr:rowOff>
    </xdr:from>
    <xdr:to>
      <xdr:col>3</xdr:col>
      <xdr:colOff>426720</xdr:colOff>
      <xdr:row>31</xdr:row>
      <xdr:rowOff>139339</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19100" y="4358641"/>
              <a:ext cx="1836420" cy="144997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396240</xdr:colOff>
      <xdr:row>1</xdr:row>
      <xdr:rowOff>152400</xdr:rowOff>
    </xdr:from>
    <xdr:to>
      <xdr:col>20</xdr:col>
      <xdr:colOff>464820</xdr:colOff>
      <xdr:row>3</xdr:row>
      <xdr:rowOff>83820</xdr:rowOff>
    </xdr:to>
    <xdr:sp macro="" textlink="Processing!L26">
      <xdr:nvSpPr>
        <xdr:cNvPr id="88" name="TextBox 87">
          <a:extLst>
            <a:ext uri="{FF2B5EF4-FFF2-40B4-BE49-F238E27FC236}">
              <a16:creationId xmlns:a16="http://schemas.microsoft.com/office/drawing/2014/main" id="{00000000-0008-0000-0000-000058000000}"/>
            </a:ext>
          </a:extLst>
        </xdr:cNvPr>
        <xdr:cNvSpPr txBox="1"/>
      </xdr:nvSpPr>
      <xdr:spPr>
        <a:xfrm>
          <a:off x="11369040" y="335280"/>
          <a:ext cx="12877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6BF5FE-A626-4D65-9751-1737FF5CFD40}" type="TxLink">
            <a:rPr lang="en-US" sz="1400" b="1" i="0" u="none" strike="noStrike">
              <a:solidFill>
                <a:srgbClr val="000000"/>
              </a:solidFill>
              <a:latin typeface="Calibri"/>
              <a:cs typeface="Calibri"/>
            </a:rPr>
            <a:pPr/>
            <a:t>Volvo FM</a:t>
          </a:fld>
          <a:endParaRPr lang="ru-RU" sz="2400" b="1">
            <a:solidFill>
              <a:srgbClr val="91D9FD"/>
            </a:solidFill>
          </a:endParaRPr>
        </a:p>
      </xdr:txBody>
    </xdr:sp>
    <xdr:clientData/>
  </xdr:twoCellAnchor>
  <xdr:twoCellAnchor editAs="oneCell">
    <xdr:from>
      <xdr:col>1</xdr:col>
      <xdr:colOff>167640</xdr:colOff>
      <xdr:row>8</xdr:row>
      <xdr:rowOff>114301</xdr:rowOff>
    </xdr:from>
    <xdr:to>
      <xdr:col>3</xdr:col>
      <xdr:colOff>82440</xdr:colOff>
      <xdr:row>15</xdr:row>
      <xdr:rowOff>22861</xdr:rowOff>
    </xdr:to>
    <mc:AlternateContent xmlns:mc="http://schemas.openxmlformats.org/markup-compatibility/2006" xmlns:a14="http://schemas.microsoft.com/office/drawing/2010/main">
      <mc:Choice Requires="a14">
        <xdr:graphicFrame macro="">
          <xdr:nvGraphicFramePr>
            <xdr:cNvPr id="89" name="Drivers">
              <a:extLst>
                <a:ext uri="{FF2B5EF4-FFF2-40B4-BE49-F238E27FC236}">
                  <a16:creationId xmlns:a16="http://schemas.microsoft.com/office/drawing/2014/main" id="{00000000-0008-0000-0000-000059000000}"/>
                </a:ext>
              </a:extLst>
            </xdr:cNvPr>
            <xdr:cNvGraphicFramePr/>
          </xdr:nvGraphicFramePr>
          <xdr:xfrm>
            <a:off x="0" y="0"/>
            <a:ext cx="0" cy="0"/>
          </xdr:xfrm>
          <a:graphic>
            <a:graphicData uri="http://schemas.microsoft.com/office/drawing/2010/slicer">
              <sle:slicer xmlns:sle="http://schemas.microsoft.com/office/drawing/2010/slicer" name="Drivers"/>
            </a:graphicData>
          </a:graphic>
        </xdr:graphicFrame>
      </mc:Choice>
      <mc:Fallback xmlns="">
        <xdr:sp macro="" textlink="">
          <xdr:nvSpPr>
            <xdr:cNvPr id="0" name=""/>
            <xdr:cNvSpPr>
              <a:spLocks noTextEdit="1"/>
            </xdr:cNvSpPr>
          </xdr:nvSpPr>
          <xdr:spPr>
            <a:xfrm>
              <a:off x="777240" y="1577341"/>
              <a:ext cx="1134000" cy="1188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167640</xdr:colOff>
      <xdr:row>14</xdr:row>
      <xdr:rowOff>148592</xdr:rowOff>
    </xdr:from>
    <xdr:to>
      <xdr:col>3</xdr:col>
      <xdr:colOff>82440</xdr:colOff>
      <xdr:row>24</xdr:row>
      <xdr:rowOff>17721</xdr:rowOff>
    </xdr:to>
    <mc:AlternateContent xmlns:mc="http://schemas.openxmlformats.org/markup-compatibility/2006" xmlns:a14="http://schemas.microsoft.com/office/drawing/2010/main">
      <mc:Choice Requires="a14">
        <xdr:graphicFrame macro="">
          <xdr:nvGraphicFramePr>
            <xdr:cNvPr id="90" name="Routes">
              <a:extLst>
                <a:ext uri="{FF2B5EF4-FFF2-40B4-BE49-F238E27FC236}">
                  <a16:creationId xmlns:a16="http://schemas.microsoft.com/office/drawing/2014/main" id="{00000000-0008-0000-0000-00005A000000}"/>
                </a:ext>
              </a:extLst>
            </xdr:cNvPr>
            <xdr:cNvGraphicFramePr/>
          </xdr:nvGraphicFramePr>
          <xdr:xfrm>
            <a:off x="0" y="0"/>
            <a:ext cx="0" cy="0"/>
          </xdr:xfrm>
          <a:graphic>
            <a:graphicData uri="http://schemas.microsoft.com/office/drawing/2010/slicer">
              <sle:slicer xmlns:sle="http://schemas.microsoft.com/office/drawing/2010/slicer" name="Routes"/>
            </a:graphicData>
          </a:graphic>
        </xdr:graphicFrame>
      </mc:Choice>
      <mc:Fallback xmlns="">
        <xdr:sp macro="" textlink="">
          <xdr:nvSpPr>
            <xdr:cNvPr id="0" name=""/>
            <xdr:cNvSpPr>
              <a:spLocks noTextEdit="1"/>
            </xdr:cNvSpPr>
          </xdr:nvSpPr>
          <xdr:spPr>
            <a:xfrm>
              <a:off x="777240" y="2708912"/>
              <a:ext cx="1134000" cy="170687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586740</xdr:colOff>
      <xdr:row>1</xdr:row>
      <xdr:rowOff>167640</xdr:rowOff>
    </xdr:from>
    <xdr:to>
      <xdr:col>12</xdr:col>
      <xdr:colOff>114300</xdr:colOff>
      <xdr:row>7</xdr:row>
      <xdr:rowOff>30480</xdr:rowOff>
    </xdr:to>
    <xdr:sp macro="" textlink="">
      <xdr:nvSpPr>
        <xdr:cNvPr id="91" name="TextBox 90">
          <a:extLst>
            <a:ext uri="{FF2B5EF4-FFF2-40B4-BE49-F238E27FC236}">
              <a16:creationId xmlns:a16="http://schemas.microsoft.com/office/drawing/2014/main" id="{00000000-0008-0000-0000-00005B000000}"/>
            </a:ext>
          </a:extLst>
        </xdr:cNvPr>
        <xdr:cNvSpPr txBox="1"/>
      </xdr:nvSpPr>
      <xdr:spPr>
        <a:xfrm>
          <a:off x="2415540" y="350520"/>
          <a:ext cx="5013960" cy="960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Transportation Management</a:t>
          </a:r>
        </a:p>
        <a:p>
          <a:r>
            <a:rPr lang="en-US" sz="2000">
              <a:solidFill>
                <a:schemeClr val="bg1"/>
              </a:solidFill>
            </a:rPr>
            <a:t>MS Excel Solution</a:t>
          </a:r>
          <a:endParaRPr lang="ru-RU" sz="2400">
            <a:solidFill>
              <a:schemeClr val="bg1"/>
            </a:solidFill>
          </a:endParaRPr>
        </a:p>
      </xdr:txBody>
    </xdr:sp>
    <xdr:clientData/>
  </xdr:twoCellAnchor>
  <xdr:twoCellAnchor>
    <xdr:from>
      <xdr:col>13</xdr:col>
      <xdr:colOff>605389</xdr:colOff>
      <xdr:row>10</xdr:row>
      <xdr:rowOff>34313</xdr:rowOff>
    </xdr:from>
    <xdr:to>
      <xdr:col>15</xdr:col>
      <xdr:colOff>536809</xdr:colOff>
      <xdr:row>15</xdr:row>
      <xdr:rowOff>118940</xdr:rowOff>
    </xdr:to>
    <xdr:graphicFrame macro="">
      <xdr:nvGraphicFramePr>
        <xdr:cNvPr id="92" name="Chart 91">
          <a:extLst>
            <a:ext uri="{FF2B5EF4-FFF2-40B4-BE49-F238E27FC236}">
              <a16:creationId xmlns:a16="http://schemas.microsoft.com/office/drawing/2014/main" id="{00000000-0008-0000-0000-00005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348342</xdr:colOff>
      <xdr:row>0</xdr:row>
      <xdr:rowOff>178526</xdr:rowOff>
    </xdr:from>
    <xdr:to>
      <xdr:col>22</xdr:col>
      <xdr:colOff>439782</xdr:colOff>
      <xdr:row>35</xdr:row>
      <xdr:rowOff>160020</xdr:rowOff>
    </xdr:to>
    <xdr:sp macro="" textlink="">
      <xdr:nvSpPr>
        <xdr:cNvPr id="4151" name="Freeform: Shape 4150">
          <a:extLst>
            <a:ext uri="{FF2B5EF4-FFF2-40B4-BE49-F238E27FC236}">
              <a16:creationId xmlns:a16="http://schemas.microsoft.com/office/drawing/2014/main" id="{00000000-0008-0000-0100-000037100000}"/>
            </a:ext>
          </a:extLst>
        </xdr:cNvPr>
        <xdr:cNvSpPr/>
      </xdr:nvSpPr>
      <xdr:spPr>
        <a:xfrm>
          <a:off x="348342" y="178526"/>
          <a:ext cx="13502640" cy="6382294"/>
        </a:xfrm>
        <a:custGeom>
          <a:avLst/>
          <a:gdLst>
            <a:gd name="connsiteX0" fmla="*/ 404779 w 13502640"/>
            <a:gd name="connsiteY0" fmla="*/ 0 h 6466114"/>
            <a:gd name="connsiteX1" fmla="*/ 13097861 w 13502640"/>
            <a:gd name="connsiteY1" fmla="*/ 0 h 6466114"/>
            <a:gd name="connsiteX2" fmla="*/ 13502640 w 13502640"/>
            <a:gd name="connsiteY2" fmla="*/ 404779 h 6466114"/>
            <a:gd name="connsiteX3" fmla="*/ 13502640 w 13502640"/>
            <a:gd name="connsiteY3" fmla="*/ 6061335 h 6466114"/>
            <a:gd name="connsiteX4" fmla="*/ 13097861 w 13502640"/>
            <a:gd name="connsiteY4" fmla="*/ 6466114 h 6466114"/>
            <a:gd name="connsiteX5" fmla="*/ 12027615 w 13502640"/>
            <a:gd name="connsiteY5" fmla="*/ 6466114 h 6466114"/>
            <a:gd name="connsiteX6" fmla="*/ 12027615 w 13502640"/>
            <a:gd name="connsiteY6" fmla="*/ 3046021 h 6466114"/>
            <a:gd name="connsiteX7" fmla="*/ 1412702 w 13502640"/>
            <a:gd name="connsiteY7" fmla="*/ 3046021 h 6466114"/>
            <a:gd name="connsiteX8" fmla="*/ 1412702 w 13502640"/>
            <a:gd name="connsiteY8" fmla="*/ 6466114 h 6466114"/>
            <a:gd name="connsiteX9" fmla="*/ 404779 w 13502640"/>
            <a:gd name="connsiteY9" fmla="*/ 6466114 h 6466114"/>
            <a:gd name="connsiteX10" fmla="*/ 0 w 13502640"/>
            <a:gd name="connsiteY10" fmla="*/ 6061335 h 6466114"/>
            <a:gd name="connsiteX11" fmla="*/ 0 w 13502640"/>
            <a:gd name="connsiteY11" fmla="*/ 404779 h 6466114"/>
            <a:gd name="connsiteX12" fmla="*/ 404779 w 13502640"/>
            <a:gd name="connsiteY12" fmla="*/ 0 h 64661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3502640" h="6466114">
              <a:moveTo>
                <a:pt x="404779" y="0"/>
              </a:moveTo>
              <a:lnTo>
                <a:pt x="13097861" y="0"/>
              </a:lnTo>
              <a:cubicBezTo>
                <a:pt x="13321414" y="0"/>
                <a:pt x="13502640" y="181226"/>
                <a:pt x="13502640" y="404779"/>
              </a:cubicBezTo>
              <a:lnTo>
                <a:pt x="13502640" y="6061335"/>
              </a:lnTo>
              <a:cubicBezTo>
                <a:pt x="13502640" y="6284888"/>
                <a:pt x="13321414" y="6466114"/>
                <a:pt x="13097861" y="6466114"/>
              </a:cubicBezTo>
              <a:lnTo>
                <a:pt x="12027615" y="6466114"/>
              </a:lnTo>
              <a:lnTo>
                <a:pt x="12027615" y="3046021"/>
              </a:lnTo>
              <a:lnTo>
                <a:pt x="1412702" y="3046021"/>
              </a:lnTo>
              <a:lnTo>
                <a:pt x="1412702" y="6466114"/>
              </a:lnTo>
              <a:lnTo>
                <a:pt x="404779" y="6466114"/>
              </a:lnTo>
              <a:cubicBezTo>
                <a:pt x="181226" y="6466114"/>
                <a:pt x="0" y="6284888"/>
                <a:pt x="0" y="6061335"/>
              </a:cubicBezTo>
              <a:lnTo>
                <a:pt x="0" y="404779"/>
              </a:lnTo>
              <a:cubicBezTo>
                <a:pt x="0" y="181226"/>
                <a:pt x="181226" y="0"/>
                <a:pt x="404779" y="0"/>
              </a:cubicBezTo>
              <a:close/>
            </a:path>
          </a:pathLst>
        </a:custGeom>
        <a:solidFill>
          <a:srgbClr val="89B9C7"/>
        </a:solidFill>
        <a:ln w="101600">
          <a:gradFill flip="none" rotWithShape="1">
            <a:gsLst>
              <a:gs pos="0">
                <a:srgbClr val="EBFBFF"/>
              </a:gs>
              <a:gs pos="100000">
                <a:srgbClr val="96C0C9"/>
              </a:gs>
            </a:gsLst>
            <a:lin ang="0" scaled="1"/>
            <a:tileRect/>
          </a:grad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18</xdr:col>
      <xdr:colOff>350519</xdr:colOff>
      <xdr:row>1</xdr:row>
      <xdr:rowOff>30480</xdr:rowOff>
    </xdr:from>
    <xdr:to>
      <xdr:col>22</xdr:col>
      <xdr:colOff>454510</xdr:colOff>
      <xdr:row>35</xdr:row>
      <xdr:rowOff>166560</xdr:rowOff>
    </xdr:to>
    <xdr:sp macro="" textlink="">
      <xdr:nvSpPr>
        <xdr:cNvPr id="3" name="Freeform: Shape 2">
          <a:extLst>
            <a:ext uri="{FF2B5EF4-FFF2-40B4-BE49-F238E27FC236}">
              <a16:creationId xmlns:a16="http://schemas.microsoft.com/office/drawing/2014/main" id="{00000000-0008-0000-0100-000003000000}"/>
            </a:ext>
          </a:extLst>
        </xdr:cNvPr>
        <xdr:cNvSpPr/>
      </xdr:nvSpPr>
      <xdr:spPr>
        <a:xfrm>
          <a:off x="11323319" y="213360"/>
          <a:ext cx="2542391" cy="6354000"/>
        </a:xfrm>
        <a:custGeom>
          <a:avLst/>
          <a:gdLst>
            <a:gd name="connsiteX0" fmla="*/ 0 w 2554494"/>
            <a:gd name="connsiteY0" fmla="*/ 0 h 6389914"/>
            <a:gd name="connsiteX1" fmla="*/ 2154485 w 2554494"/>
            <a:gd name="connsiteY1" fmla="*/ 0 h 6389914"/>
            <a:gd name="connsiteX2" fmla="*/ 2554494 w 2554494"/>
            <a:gd name="connsiteY2" fmla="*/ 400009 h 6389914"/>
            <a:gd name="connsiteX3" fmla="*/ 2554494 w 2554494"/>
            <a:gd name="connsiteY3" fmla="*/ 5989905 h 6389914"/>
            <a:gd name="connsiteX4" fmla="*/ 2154485 w 2554494"/>
            <a:gd name="connsiteY4" fmla="*/ 6389914 h 6389914"/>
            <a:gd name="connsiteX5" fmla="*/ 0 w 2554494"/>
            <a:gd name="connsiteY5" fmla="*/ 6389914 h 6389914"/>
            <a:gd name="connsiteX6" fmla="*/ 0 w 2554494"/>
            <a:gd name="connsiteY6" fmla="*/ 0 h 6389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54494" h="6389914">
              <a:moveTo>
                <a:pt x="0" y="0"/>
              </a:moveTo>
              <a:lnTo>
                <a:pt x="2154485" y="0"/>
              </a:lnTo>
              <a:cubicBezTo>
                <a:pt x="2375404" y="0"/>
                <a:pt x="2554494" y="179090"/>
                <a:pt x="2554494" y="400009"/>
              </a:cubicBezTo>
              <a:lnTo>
                <a:pt x="2554494" y="5989905"/>
              </a:lnTo>
              <a:cubicBezTo>
                <a:pt x="2554494" y="6210824"/>
                <a:pt x="2375404" y="6389914"/>
                <a:pt x="2154485" y="6389914"/>
              </a:cubicBezTo>
              <a:lnTo>
                <a:pt x="0" y="6389914"/>
              </a:lnTo>
              <a:lnTo>
                <a:pt x="0" y="0"/>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3</xdr:col>
      <xdr:colOff>426720</xdr:colOff>
      <xdr:row>1</xdr:row>
      <xdr:rowOff>30480</xdr:rowOff>
    </xdr:from>
    <xdr:to>
      <xdr:col>18</xdr:col>
      <xdr:colOff>358140</xdr:colOff>
      <xdr:row>14</xdr:row>
      <xdr:rowOff>0</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2255520" y="213360"/>
          <a:ext cx="9075420" cy="2346960"/>
        </a:xfrm>
        <a:prstGeom prst="rect">
          <a:avLst/>
        </a:prstGeom>
        <a:gradFill flip="none" rotWithShape="1">
          <a:gsLst>
            <a:gs pos="6000">
              <a:srgbClr val="011119"/>
            </a:gs>
            <a:gs pos="100000">
              <a:srgbClr val="013047"/>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426720</xdr:colOff>
      <xdr:row>1</xdr:row>
      <xdr:rowOff>22860</xdr:rowOff>
    </xdr:from>
    <xdr:to>
      <xdr:col>18</xdr:col>
      <xdr:colOff>354720</xdr:colOff>
      <xdr:row>20</xdr:row>
      <xdr:rowOff>60960</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2255520" y="205740"/>
          <a:ext cx="9072000" cy="3512820"/>
        </a:xfrm>
        <a:prstGeom prst="rect">
          <a:avLst/>
        </a:prstGeom>
        <a:solidFill>
          <a:srgbClr val="0C12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373380</xdr:colOff>
      <xdr:row>1</xdr:row>
      <xdr:rowOff>22860</xdr:rowOff>
    </xdr:from>
    <xdr:to>
      <xdr:col>3</xdr:col>
      <xdr:colOff>429410</xdr:colOff>
      <xdr:row>35</xdr:row>
      <xdr:rowOff>144540</xdr:rowOff>
    </xdr:to>
    <xdr:sp macro="" textlink="">
      <xdr:nvSpPr>
        <xdr:cNvPr id="7" name="Freeform: Shape 6">
          <a:extLst>
            <a:ext uri="{FF2B5EF4-FFF2-40B4-BE49-F238E27FC236}">
              <a16:creationId xmlns:a16="http://schemas.microsoft.com/office/drawing/2014/main" id="{00000000-0008-0000-0100-000007000000}"/>
            </a:ext>
          </a:extLst>
        </xdr:cNvPr>
        <xdr:cNvSpPr/>
      </xdr:nvSpPr>
      <xdr:spPr>
        <a:xfrm>
          <a:off x="373380" y="205740"/>
          <a:ext cx="1884830" cy="6339600"/>
        </a:xfrm>
        <a:custGeom>
          <a:avLst/>
          <a:gdLst>
            <a:gd name="connsiteX0" fmla="*/ 400009 w 1884830"/>
            <a:gd name="connsiteY0" fmla="*/ 0 h 6389914"/>
            <a:gd name="connsiteX1" fmla="*/ 1884830 w 1884830"/>
            <a:gd name="connsiteY1" fmla="*/ 0 h 6389914"/>
            <a:gd name="connsiteX2" fmla="*/ 1884830 w 1884830"/>
            <a:gd name="connsiteY2" fmla="*/ 6389914 h 6389914"/>
            <a:gd name="connsiteX3" fmla="*/ 400009 w 1884830"/>
            <a:gd name="connsiteY3" fmla="*/ 6389914 h 6389914"/>
            <a:gd name="connsiteX4" fmla="*/ 0 w 1884830"/>
            <a:gd name="connsiteY4" fmla="*/ 5989905 h 6389914"/>
            <a:gd name="connsiteX5" fmla="*/ 0 w 1884830"/>
            <a:gd name="connsiteY5" fmla="*/ 400009 h 6389914"/>
            <a:gd name="connsiteX6" fmla="*/ 400009 w 1884830"/>
            <a:gd name="connsiteY6" fmla="*/ 0 h 6389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884830" h="6389914">
              <a:moveTo>
                <a:pt x="400009" y="0"/>
              </a:moveTo>
              <a:lnTo>
                <a:pt x="1884830" y="0"/>
              </a:lnTo>
              <a:lnTo>
                <a:pt x="1884830" y="6389914"/>
              </a:lnTo>
              <a:lnTo>
                <a:pt x="400009" y="6389914"/>
              </a:lnTo>
              <a:cubicBezTo>
                <a:pt x="179090" y="6389914"/>
                <a:pt x="0" y="6210824"/>
                <a:pt x="0" y="5989905"/>
              </a:cubicBezTo>
              <a:lnTo>
                <a:pt x="0" y="400009"/>
              </a:lnTo>
              <a:cubicBezTo>
                <a:pt x="0" y="179090"/>
                <a:pt x="179090" y="0"/>
                <a:pt x="400009" y="0"/>
              </a:cubicBezTo>
              <a:close/>
            </a:path>
          </a:pathLst>
        </a:custGeom>
        <a:gradFill>
          <a:gsLst>
            <a:gs pos="87000">
              <a:srgbClr val="2395C3"/>
            </a:gs>
            <a:gs pos="0">
              <a:srgbClr val="024E74"/>
            </a:gs>
            <a:gs pos="100000">
              <a:srgbClr val="1A7092"/>
            </a:gs>
            <a:gs pos="64000">
              <a:srgbClr val="2395C3"/>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xdr:col>
      <xdr:colOff>175260</xdr:colOff>
      <xdr:row>3</xdr:row>
      <xdr:rowOff>30480</xdr:rowOff>
    </xdr:from>
    <xdr:to>
      <xdr:col>3</xdr:col>
      <xdr:colOff>91440</xdr:colOff>
      <xdr:row>4</xdr:row>
      <xdr:rowOff>167640</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00000000-0008-0000-0100-00000B000000}"/>
            </a:ext>
          </a:extLst>
        </xdr:cNvPr>
        <xdr:cNvSpPr/>
      </xdr:nvSpPr>
      <xdr:spPr>
        <a:xfrm>
          <a:off x="784860" y="579120"/>
          <a:ext cx="1135380" cy="320040"/>
        </a:xfrm>
        <a:prstGeom prst="roundRect">
          <a:avLst/>
        </a:prstGeom>
        <a:solidFill>
          <a:srgbClr val="3094C6">
            <a:alpha val="5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bg1"/>
              </a:solidFill>
            </a:rPr>
            <a:t>Dashboard</a:t>
          </a:r>
          <a:endParaRPr lang="ru-RU" sz="1200" b="0">
            <a:solidFill>
              <a:schemeClr val="bg1"/>
            </a:solidFill>
          </a:endParaRPr>
        </a:p>
      </xdr:txBody>
    </xdr:sp>
    <xdr:clientData/>
  </xdr:twoCellAnchor>
  <xdr:twoCellAnchor>
    <xdr:from>
      <xdr:col>1</xdr:col>
      <xdr:colOff>175260</xdr:colOff>
      <xdr:row>5</xdr:row>
      <xdr:rowOff>30480</xdr:rowOff>
    </xdr:from>
    <xdr:to>
      <xdr:col>3</xdr:col>
      <xdr:colOff>91440</xdr:colOff>
      <xdr:row>6</xdr:row>
      <xdr:rowOff>167640</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784860" y="944880"/>
          <a:ext cx="1135380" cy="320040"/>
        </a:xfrm>
        <a:prstGeom prst="roundRect">
          <a:avLst/>
        </a:prstGeom>
        <a:solidFill>
          <a:srgbClr val="3094C6">
            <a:alpha val="5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bg1"/>
              </a:solidFill>
            </a:rPr>
            <a:t>Routes</a:t>
          </a:r>
          <a:endParaRPr lang="ru-RU" sz="1200" b="0">
            <a:solidFill>
              <a:schemeClr val="bg1"/>
            </a:solidFill>
          </a:endParaRPr>
        </a:p>
      </xdr:txBody>
    </xdr:sp>
    <xdr:clientData/>
  </xdr:twoCellAnchor>
  <xdr:twoCellAnchor>
    <xdr:from>
      <xdr:col>0</xdr:col>
      <xdr:colOff>441960</xdr:colOff>
      <xdr:row>5</xdr:row>
      <xdr:rowOff>58260</xdr:rowOff>
    </xdr:from>
    <xdr:to>
      <xdr:col>0</xdr:col>
      <xdr:colOff>495960</xdr:colOff>
      <xdr:row>6</xdr:row>
      <xdr:rowOff>109380</xdr:rowOff>
    </xdr:to>
    <xdr:sp macro="" textlink="">
      <xdr:nvSpPr>
        <xdr:cNvPr id="13" name="Rectangle: Rounded Corners 12">
          <a:extLst>
            <a:ext uri="{FF2B5EF4-FFF2-40B4-BE49-F238E27FC236}">
              <a16:creationId xmlns:a16="http://schemas.microsoft.com/office/drawing/2014/main" id="{00000000-0008-0000-0100-00000D000000}"/>
            </a:ext>
          </a:extLst>
        </xdr:cNvPr>
        <xdr:cNvSpPr/>
      </xdr:nvSpPr>
      <xdr:spPr>
        <a:xfrm>
          <a:off x="441960" y="972660"/>
          <a:ext cx="54000" cy="234000"/>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20</xdr:col>
      <xdr:colOff>213360</xdr:colOff>
      <xdr:row>3</xdr:row>
      <xdr:rowOff>7620</xdr:rowOff>
    </xdr:from>
    <xdr:to>
      <xdr:col>25</xdr:col>
      <xdr:colOff>329932</xdr:colOff>
      <xdr:row>10</xdr:row>
      <xdr:rowOff>171151</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
          <a:alphaModFix/>
        </a:blip>
        <a:stretch>
          <a:fillRect/>
        </a:stretch>
      </xdr:blipFill>
      <xdr:spPr>
        <a:xfrm>
          <a:off x="12405360" y="556260"/>
          <a:ext cx="3164572" cy="1443691"/>
        </a:xfrm>
        <a:prstGeom prst="rect">
          <a:avLst/>
        </a:prstGeom>
      </xdr:spPr>
    </xdr:pic>
    <xdr:clientData/>
  </xdr:twoCellAnchor>
  <xdr:twoCellAnchor editAs="oneCell">
    <xdr:from>
      <xdr:col>20</xdr:col>
      <xdr:colOff>198120</xdr:colOff>
      <xdr:row>13</xdr:row>
      <xdr:rowOff>164764</xdr:rowOff>
    </xdr:from>
    <xdr:to>
      <xdr:col>24</xdr:col>
      <xdr:colOff>38398</xdr:colOff>
      <xdr:row>22</xdr:row>
      <xdr:rowOff>9751</xdr:rowOff>
    </xdr:to>
    <xdr:pic>
      <xdr:nvPicPr>
        <xdr:cNvPr id="45" name="Picture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3">
          <a:alphaModFix/>
        </a:blip>
        <a:stretch>
          <a:fillRect/>
        </a:stretch>
      </xdr:blipFill>
      <xdr:spPr>
        <a:xfrm>
          <a:off x="12390120" y="2542204"/>
          <a:ext cx="2278678" cy="1490907"/>
        </a:xfrm>
        <a:prstGeom prst="rect">
          <a:avLst/>
        </a:prstGeom>
      </xdr:spPr>
    </xdr:pic>
    <xdr:clientData/>
  </xdr:twoCellAnchor>
  <xdr:twoCellAnchor editAs="oneCell">
    <xdr:from>
      <xdr:col>20</xdr:col>
      <xdr:colOff>243840</xdr:colOff>
      <xdr:row>25</xdr:row>
      <xdr:rowOff>40941</xdr:rowOff>
    </xdr:from>
    <xdr:to>
      <xdr:col>24</xdr:col>
      <xdr:colOff>241593</xdr:colOff>
      <xdr:row>33</xdr:row>
      <xdr:rowOff>37895</xdr:rowOff>
    </xdr:to>
    <xdr:pic>
      <xdr:nvPicPr>
        <xdr:cNvPr id="52" name="Picture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4">
          <a:alphaModFix/>
        </a:blip>
        <a:stretch>
          <a:fillRect/>
        </a:stretch>
      </xdr:blipFill>
      <xdr:spPr>
        <a:xfrm>
          <a:off x="12435840" y="4612941"/>
          <a:ext cx="2436153" cy="1459994"/>
        </a:xfrm>
        <a:prstGeom prst="rect">
          <a:avLst/>
        </a:prstGeom>
      </xdr:spPr>
    </xdr:pic>
    <xdr:clientData/>
  </xdr:twoCellAnchor>
  <xdr:twoCellAnchor>
    <xdr:from>
      <xdr:col>22</xdr:col>
      <xdr:colOff>114300</xdr:colOff>
      <xdr:row>3</xdr:row>
      <xdr:rowOff>53340</xdr:rowOff>
    </xdr:from>
    <xdr:to>
      <xdr:col>22</xdr:col>
      <xdr:colOff>449580</xdr:colOff>
      <xdr:row>33</xdr:row>
      <xdr:rowOff>106680</xdr:rowOff>
    </xdr:to>
    <xdr:sp macro="" textlink="">
      <xdr:nvSpPr>
        <xdr:cNvPr id="47" name="Rectangle 46">
          <a:extLst>
            <a:ext uri="{FF2B5EF4-FFF2-40B4-BE49-F238E27FC236}">
              <a16:creationId xmlns:a16="http://schemas.microsoft.com/office/drawing/2014/main" id="{00000000-0008-0000-0100-00002F000000}"/>
            </a:ext>
          </a:extLst>
        </xdr:cNvPr>
        <xdr:cNvSpPr/>
      </xdr:nvSpPr>
      <xdr:spPr>
        <a:xfrm>
          <a:off x="13525500" y="601980"/>
          <a:ext cx="335280" cy="5539740"/>
        </a:xfrm>
        <a:prstGeom prst="rect">
          <a:avLst/>
        </a:prstGeom>
        <a:gradFill>
          <a:gsLst>
            <a:gs pos="9000">
              <a:schemeClr val="bg1">
                <a:alpha val="1000"/>
              </a:schemeClr>
            </a:gs>
            <a:gs pos="100000">
              <a:schemeClr val="bg1"/>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510540</xdr:colOff>
      <xdr:row>0</xdr:row>
      <xdr:rowOff>160020</xdr:rowOff>
    </xdr:from>
    <xdr:to>
      <xdr:col>26</xdr:col>
      <xdr:colOff>35411</xdr:colOff>
      <xdr:row>36</xdr:row>
      <xdr:rowOff>30480</xdr:rowOff>
    </xdr:to>
    <xdr:sp macro="" textlink="">
      <xdr:nvSpPr>
        <xdr:cNvPr id="46" name="Rectangle 45">
          <a:extLst>
            <a:ext uri="{FF2B5EF4-FFF2-40B4-BE49-F238E27FC236}">
              <a16:creationId xmlns:a16="http://schemas.microsoft.com/office/drawing/2014/main" id="{00000000-0008-0000-0100-00002E000000}"/>
            </a:ext>
          </a:extLst>
        </xdr:cNvPr>
        <xdr:cNvSpPr/>
      </xdr:nvSpPr>
      <xdr:spPr>
        <a:xfrm>
          <a:off x="13921740" y="160020"/>
          <a:ext cx="1963271" cy="6454140"/>
        </a:xfrm>
        <a:prstGeom prst="rect">
          <a:avLst/>
        </a:prstGeom>
        <a:solidFill>
          <a:srgbClr val="DFE7E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365760</xdr:colOff>
      <xdr:row>0</xdr:row>
      <xdr:rowOff>178526</xdr:rowOff>
    </xdr:from>
    <xdr:to>
      <xdr:col>22</xdr:col>
      <xdr:colOff>457200</xdr:colOff>
      <xdr:row>35</xdr:row>
      <xdr:rowOff>167640</xdr:rowOff>
    </xdr:to>
    <xdr:sp macro="" textlink="">
      <xdr:nvSpPr>
        <xdr:cNvPr id="50" name="Rectangle: Rounded Corners 49">
          <a:extLst>
            <a:ext uri="{FF2B5EF4-FFF2-40B4-BE49-F238E27FC236}">
              <a16:creationId xmlns:a16="http://schemas.microsoft.com/office/drawing/2014/main" id="{00000000-0008-0000-0100-000032000000}"/>
            </a:ext>
          </a:extLst>
        </xdr:cNvPr>
        <xdr:cNvSpPr/>
      </xdr:nvSpPr>
      <xdr:spPr>
        <a:xfrm>
          <a:off x="365760" y="178526"/>
          <a:ext cx="13502640" cy="6389914"/>
        </a:xfrm>
        <a:prstGeom prst="roundRect">
          <a:avLst>
            <a:gd name="adj" fmla="val 6260"/>
          </a:avLst>
        </a:prstGeom>
        <a:noFill/>
        <a:ln w="101600">
          <a:gradFill flip="none" rotWithShape="1">
            <a:gsLst>
              <a:gs pos="0">
                <a:srgbClr val="EBFBFF"/>
              </a:gs>
              <a:gs pos="100000">
                <a:srgbClr val="BFCFDF"/>
              </a:gs>
            </a:gsLst>
            <a:lin ang="0" scaled="1"/>
            <a:tileRect/>
          </a:gra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304800</xdr:colOff>
      <xdr:row>1</xdr:row>
      <xdr:rowOff>60960</xdr:rowOff>
    </xdr:from>
    <xdr:to>
      <xdr:col>17</xdr:col>
      <xdr:colOff>290400</xdr:colOff>
      <xdr:row>19</xdr:row>
      <xdr:rowOff>53340</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468576</xdr:colOff>
      <xdr:row>4</xdr:row>
      <xdr:rowOff>101461</xdr:rowOff>
    </xdr:from>
    <xdr:to>
      <xdr:col>15</xdr:col>
      <xdr:colOff>340894</xdr:colOff>
      <xdr:row>14</xdr:row>
      <xdr:rowOff>130142</xdr:rowOff>
    </xdr:to>
    <xdr:grpSp>
      <xdr:nvGrpSpPr>
        <xdr:cNvPr id="4100" name="Group 4099">
          <a:extLst>
            <a:ext uri="{FF2B5EF4-FFF2-40B4-BE49-F238E27FC236}">
              <a16:creationId xmlns:a16="http://schemas.microsoft.com/office/drawing/2014/main" id="{00000000-0008-0000-0100-000004100000}"/>
            </a:ext>
          </a:extLst>
        </xdr:cNvPr>
        <xdr:cNvGrpSpPr/>
      </xdr:nvGrpSpPr>
      <xdr:grpSpPr>
        <a:xfrm>
          <a:off x="5209909" y="863461"/>
          <a:ext cx="4020985" cy="1933681"/>
          <a:chOff x="5345376" y="832981"/>
          <a:chExt cx="4139518" cy="1857481"/>
        </a:xfrm>
      </xdr:grpSpPr>
      <xdr:sp macro="" textlink="Processing!H4">
        <xdr:nvSpPr>
          <xdr:cNvPr id="96" name="TextBox 95">
            <a:extLst>
              <a:ext uri="{FF2B5EF4-FFF2-40B4-BE49-F238E27FC236}">
                <a16:creationId xmlns:a16="http://schemas.microsoft.com/office/drawing/2014/main" id="{00000000-0008-0000-0100-000060000000}"/>
              </a:ext>
            </a:extLst>
          </xdr:cNvPr>
          <xdr:cNvSpPr txBox="1"/>
        </xdr:nvSpPr>
        <xdr:spPr>
          <a:xfrm rot="5400000">
            <a:off x="8794120" y="999847"/>
            <a:ext cx="159399" cy="1222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328737B-CEFB-442A-8E47-29773A6647B5}" type="TxLink">
              <a:rPr lang="en-US" sz="20000" b="1" i="0" u="none" strike="noStrike">
                <a:solidFill>
                  <a:srgbClr val="0C121E"/>
                </a:solidFill>
                <a:latin typeface="Calibri"/>
                <a:cs typeface="Calibri"/>
              </a:rPr>
              <a:pPr algn="ctr"/>
              <a:t> </a:t>
            </a:fld>
            <a:endParaRPr lang="ru-RU" sz="20000" b="1">
              <a:solidFill>
                <a:srgbClr val="0C121E"/>
              </a:solidFill>
            </a:endParaRPr>
          </a:p>
        </xdr:txBody>
      </xdr:sp>
      <xdr:sp macro="" textlink="Processing!H5">
        <xdr:nvSpPr>
          <xdr:cNvPr id="97" name="TextBox 96">
            <a:extLst>
              <a:ext uri="{FF2B5EF4-FFF2-40B4-BE49-F238E27FC236}">
                <a16:creationId xmlns:a16="http://schemas.microsoft.com/office/drawing/2014/main" id="{00000000-0008-0000-0100-000061000000}"/>
              </a:ext>
            </a:extLst>
          </xdr:cNvPr>
          <xdr:cNvSpPr txBox="1"/>
        </xdr:nvSpPr>
        <xdr:spPr>
          <a:xfrm rot="5075059">
            <a:off x="7769511" y="1012423"/>
            <a:ext cx="157357" cy="1316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81B6CF4-209F-4BAA-85BD-5F0065A0CD8F}" type="TxLink">
              <a:rPr lang="en-US" sz="20000" b="1" i="0" u="none" strike="noStrike">
                <a:solidFill>
                  <a:srgbClr val="0C121E"/>
                </a:solidFill>
                <a:latin typeface="Calibri"/>
                <a:cs typeface="Calibri"/>
              </a:rPr>
              <a:pPr algn="ctr"/>
              <a:t> </a:t>
            </a:fld>
            <a:endParaRPr lang="ru-RU" sz="20000" b="1">
              <a:solidFill>
                <a:srgbClr val="0C121E"/>
              </a:solidFill>
            </a:endParaRPr>
          </a:p>
        </xdr:txBody>
      </xdr:sp>
      <xdr:sp macro="" textlink="Processing!H6">
        <xdr:nvSpPr>
          <xdr:cNvPr id="98" name="TextBox 97">
            <a:extLst>
              <a:ext uri="{FF2B5EF4-FFF2-40B4-BE49-F238E27FC236}">
                <a16:creationId xmlns:a16="http://schemas.microsoft.com/office/drawing/2014/main" id="{00000000-0008-0000-0100-000062000000}"/>
              </a:ext>
            </a:extLst>
          </xdr:cNvPr>
          <xdr:cNvSpPr txBox="1"/>
        </xdr:nvSpPr>
        <xdr:spPr>
          <a:xfrm rot="1486814">
            <a:off x="8240096" y="1592261"/>
            <a:ext cx="180368" cy="803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17E3A07-7856-4B21-A16D-A6796A883BAD}" type="TxLink">
              <a:rPr lang="en-US" sz="20000" b="1" i="0" u="none" strike="noStrike">
                <a:solidFill>
                  <a:srgbClr val="0C121E"/>
                </a:solidFill>
                <a:latin typeface="Calibri"/>
                <a:cs typeface="Calibri"/>
              </a:rPr>
              <a:pPr algn="ctr"/>
              <a:t> </a:t>
            </a:fld>
            <a:endParaRPr lang="ru-RU" sz="20000" b="1">
              <a:solidFill>
                <a:srgbClr val="0C121E"/>
              </a:solidFill>
            </a:endParaRPr>
          </a:p>
        </xdr:txBody>
      </xdr:sp>
      <xdr:sp macro="" textlink="Processing!H5">
        <xdr:nvSpPr>
          <xdr:cNvPr id="99" name="TextBox 98">
            <a:extLst>
              <a:ext uri="{FF2B5EF4-FFF2-40B4-BE49-F238E27FC236}">
                <a16:creationId xmlns:a16="http://schemas.microsoft.com/office/drawing/2014/main" id="{00000000-0008-0000-0100-000063000000}"/>
              </a:ext>
            </a:extLst>
          </xdr:cNvPr>
          <xdr:cNvSpPr txBox="1"/>
        </xdr:nvSpPr>
        <xdr:spPr>
          <a:xfrm rot="6100341">
            <a:off x="6924920" y="899962"/>
            <a:ext cx="372279" cy="1372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10727C1-4A4B-4479-9363-5D23F85847BD}" type="TxLink">
              <a:rPr lang="en-US" sz="30000" b="1" i="0" u="none" strike="noStrike">
                <a:solidFill>
                  <a:srgbClr val="0C121E"/>
                </a:solidFill>
                <a:latin typeface="Calibri"/>
                <a:cs typeface="Calibri"/>
              </a:rPr>
              <a:pPr algn="ctr"/>
              <a:t> </a:t>
            </a:fld>
            <a:endParaRPr lang="ru-RU" sz="30000" b="1">
              <a:solidFill>
                <a:srgbClr val="0C121E"/>
              </a:solidFill>
            </a:endParaRPr>
          </a:p>
        </xdr:txBody>
      </xdr:sp>
      <xdr:sp macro="" textlink="Processing!H7">
        <xdr:nvSpPr>
          <xdr:cNvPr id="102" name="TextBox 101">
            <a:extLst>
              <a:ext uri="{FF2B5EF4-FFF2-40B4-BE49-F238E27FC236}">
                <a16:creationId xmlns:a16="http://schemas.microsoft.com/office/drawing/2014/main" id="{00000000-0008-0000-0100-000066000000}"/>
              </a:ext>
            </a:extLst>
          </xdr:cNvPr>
          <xdr:cNvSpPr txBox="1"/>
        </xdr:nvSpPr>
        <xdr:spPr>
          <a:xfrm rot="7716961">
            <a:off x="5984667" y="193690"/>
            <a:ext cx="427222" cy="1705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898B4F17-6917-45E9-B72A-4455BBE84F64}" type="TxLink">
              <a:rPr lang="en-US" sz="23000" b="1" i="0" u="none" strike="noStrike">
                <a:solidFill>
                  <a:srgbClr val="0C121E"/>
                </a:solidFill>
                <a:latin typeface="Calibri"/>
                <a:cs typeface="Calibri"/>
              </a:rPr>
              <a:pPr algn="ctr"/>
              <a:t> </a:t>
            </a:fld>
            <a:endParaRPr lang="ru-RU" sz="23000" b="1">
              <a:solidFill>
                <a:srgbClr val="0C121E"/>
              </a:solidFill>
            </a:endParaRPr>
          </a:p>
        </xdr:txBody>
      </xdr:sp>
      <xdr:sp macro="" textlink="Processing!H8">
        <xdr:nvSpPr>
          <xdr:cNvPr id="103" name="TextBox 102">
            <a:extLst>
              <a:ext uri="{FF2B5EF4-FFF2-40B4-BE49-F238E27FC236}">
                <a16:creationId xmlns:a16="http://schemas.microsoft.com/office/drawing/2014/main" id="{00000000-0008-0000-0100-000067000000}"/>
              </a:ext>
            </a:extLst>
          </xdr:cNvPr>
          <xdr:cNvSpPr txBox="1"/>
        </xdr:nvSpPr>
        <xdr:spPr>
          <a:xfrm rot="8258604">
            <a:off x="5469496" y="1245325"/>
            <a:ext cx="126966" cy="106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AAB76E4-B72E-460B-970F-641BA1C9FA11}" type="TxLink">
              <a:rPr lang="en-US" sz="20000" b="0" i="0" u="none" strike="noStrike">
                <a:solidFill>
                  <a:srgbClr val="0C121E"/>
                </a:solidFill>
                <a:latin typeface="Calibri"/>
                <a:cs typeface="Calibri"/>
              </a:rPr>
              <a:pPr algn="ctr"/>
              <a:t> </a:t>
            </a:fld>
            <a:endParaRPr lang="ru-RU" sz="20000" b="1">
              <a:solidFill>
                <a:srgbClr val="0C121E"/>
              </a:solidFill>
            </a:endParaRPr>
          </a:p>
        </xdr:txBody>
      </xdr:sp>
      <xdr:sp macro="" textlink="Processing!H9">
        <xdr:nvSpPr>
          <xdr:cNvPr id="104" name="TextBox 103">
            <a:extLst>
              <a:ext uri="{FF2B5EF4-FFF2-40B4-BE49-F238E27FC236}">
                <a16:creationId xmlns:a16="http://schemas.microsoft.com/office/drawing/2014/main" id="{00000000-0008-0000-0100-000068000000}"/>
              </a:ext>
            </a:extLst>
          </xdr:cNvPr>
          <xdr:cNvSpPr txBox="1"/>
        </xdr:nvSpPr>
        <xdr:spPr>
          <a:xfrm rot="3556160">
            <a:off x="6091060" y="1331451"/>
            <a:ext cx="205157" cy="1257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C9B24C9-FBB9-4A07-A284-4DEAD10BCBE3}" type="TxLink">
              <a:rPr lang="en-US" sz="20000" b="1" i="0" u="none" strike="noStrike">
                <a:solidFill>
                  <a:srgbClr val="0C121E"/>
                </a:solidFill>
                <a:latin typeface="Calibri"/>
                <a:cs typeface="Calibri"/>
              </a:rPr>
              <a:pPr algn="ctr"/>
              <a:t> </a:t>
            </a:fld>
            <a:endParaRPr lang="ru-RU" sz="20000" b="1">
              <a:solidFill>
                <a:srgbClr val="0C121E"/>
              </a:solidFill>
            </a:endParaRPr>
          </a:p>
        </xdr:txBody>
      </xdr:sp>
      <xdr:sp macro="" textlink="Processing!H12">
        <xdr:nvSpPr>
          <xdr:cNvPr id="105" name="TextBox 104">
            <a:extLst>
              <a:ext uri="{FF2B5EF4-FFF2-40B4-BE49-F238E27FC236}">
                <a16:creationId xmlns:a16="http://schemas.microsoft.com/office/drawing/2014/main" id="{00000000-0008-0000-0100-000069000000}"/>
              </a:ext>
            </a:extLst>
          </xdr:cNvPr>
          <xdr:cNvSpPr txBox="1"/>
        </xdr:nvSpPr>
        <xdr:spPr>
          <a:xfrm rot="5969719">
            <a:off x="6247225" y="1561108"/>
            <a:ext cx="240269" cy="15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8534933-0E8F-4C9F-8826-95C6A5A2CFFF}" type="TxLink">
              <a:rPr lang="en-US" sz="20000" b="1" i="0" u="none" strike="noStrike">
                <a:solidFill>
                  <a:srgbClr val="0C121E"/>
                </a:solidFill>
                <a:latin typeface="Calibri"/>
                <a:cs typeface="Calibri"/>
              </a:rPr>
              <a:pPr algn="ctr"/>
              <a:t> </a:t>
            </a:fld>
            <a:endParaRPr lang="ru-RU" sz="20000" b="1">
              <a:solidFill>
                <a:srgbClr val="0C121E"/>
              </a:solidFill>
            </a:endParaRPr>
          </a:p>
        </xdr:txBody>
      </xdr:sp>
      <xdr:sp macro="" textlink="Processing!H13">
        <xdr:nvSpPr>
          <xdr:cNvPr id="106" name="TextBox 105">
            <a:extLst>
              <a:ext uri="{FF2B5EF4-FFF2-40B4-BE49-F238E27FC236}">
                <a16:creationId xmlns:a16="http://schemas.microsoft.com/office/drawing/2014/main" id="{00000000-0008-0000-0100-00006A000000}"/>
              </a:ext>
            </a:extLst>
          </xdr:cNvPr>
          <xdr:cNvSpPr txBox="1"/>
        </xdr:nvSpPr>
        <xdr:spPr>
          <a:xfrm rot="4075784">
            <a:off x="7725813" y="1833747"/>
            <a:ext cx="286115" cy="1060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99711EB-FC3B-4817-8FB7-AC939D5F55DA}" type="TxLink">
              <a:rPr lang="en-US" sz="20000" b="1" i="0" u="none" strike="noStrike">
                <a:solidFill>
                  <a:srgbClr val="0C121E"/>
                </a:solidFill>
                <a:latin typeface="Calibri"/>
                <a:cs typeface="Calibri"/>
              </a:rPr>
              <a:pPr algn="ctr"/>
              <a:t> </a:t>
            </a:fld>
            <a:endParaRPr lang="ru-RU" sz="20000" b="1">
              <a:solidFill>
                <a:srgbClr val="0C121E"/>
              </a:solidFill>
            </a:endParaRPr>
          </a:p>
        </xdr:txBody>
      </xdr:sp>
      <xdr:sp macro="" textlink="Processing!H10">
        <xdr:nvSpPr>
          <xdr:cNvPr id="107" name="TextBox 106">
            <a:extLst>
              <a:ext uri="{FF2B5EF4-FFF2-40B4-BE49-F238E27FC236}">
                <a16:creationId xmlns:a16="http://schemas.microsoft.com/office/drawing/2014/main" id="{00000000-0008-0000-0100-00006B000000}"/>
              </a:ext>
            </a:extLst>
          </xdr:cNvPr>
          <xdr:cNvSpPr txBox="1"/>
        </xdr:nvSpPr>
        <xdr:spPr>
          <a:xfrm rot="4043461">
            <a:off x="8599777" y="1436643"/>
            <a:ext cx="268494" cy="1305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B35E81B-4422-4085-83C8-C547CA6D534C}" type="TxLink">
              <a:rPr lang="en-US" sz="20000" b="1" i="0" u="none" strike="noStrike">
                <a:solidFill>
                  <a:srgbClr val="0C121E"/>
                </a:solidFill>
                <a:latin typeface="Calibri"/>
                <a:cs typeface="Calibri"/>
              </a:rPr>
              <a:pPr algn="ctr"/>
              <a:t> </a:t>
            </a:fld>
            <a:endParaRPr lang="ru-RU" sz="20000" b="1">
              <a:solidFill>
                <a:srgbClr val="0C121E"/>
              </a:solidFill>
            </a:endParaRPr>
          </a:p>
        </xdr:txBody>
      </xdr:sp>
      <xdr:sp macro="" textlink="Processing!H11">
        <xdr:nvSpPr>
          <xdr:cNvPr id="108" name="TextBox 107">
            <a:extLst>
              <a:ext uri="{FF2B5EF4-FFF2-40B4-BE49-F238E27FC236}">
                <a16:creationId xmlns:a16="http://schemas.microsoft.com/office/drawing/2014/main" id="{00000000-0008-0000-0100-00006C000000}"/>
              </a:ext>
            </a:extLst>
          </xdr:cNvPr>
          <xdr:cNvSpPr txBox="1"/>
        </xdr:nvSpPr>
        <xdr:spPr>
          <a:xfrm rot="19264272">
            <a:off x="6893401" y="1656148"/>
            <a:ext cx="238808" cy="906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E3E66B0-CFA8-44BB-844B-210403D9D399}" type="TxLink">
              <a:rPr lang="en-US" sz="22000" b="1" i="0" u="none" strike="noStrike">
                <a:solidFill>
                  <a:srgbClr val="0C121E"/>
                </a:solidFill>
                <a:latin typeface="Calibri"/>
                <a:cs typeface="Calibri"/>
              </a:rPr>
              <a:pPr algn="ctr"/>
              <a:t> </a:t>
            </a:fld>
            <a:endParaRPr lang="ru-RU" sz="22000" b="1">
              <a:solidFill>
                <a:srgbClr val="0C121E"/>
              </a:solidFill>
            </a:endParaRPr>
          </a:p>
        </xdr:txBody>
      </xdr:sp>
      <xdr:sp macro="" textlink="Processing!H11">
        <xdr:nvSpPr>
          <xdr:cNvPr id="119" name="TextBox 118">
            <a:extLst>
              <a:ext uri="{FF2B5EF4-FFF2-40B4-BE49-F238E27FC236}">
                <a16:creationId xmlns:a16="http://schemas.microsoft.com/office/drawing/2014/main" id="{00000000-0008-0000-0100-000077000000}"/>
              </a:ext>
            </a:extLst>
          </xdr:cNvPr>
          <xdr:cNvSpPr txBox="1"/>
        </xdr:nvSpPr>
        <xdr:spPr>
          <a:xfrm rot="16660793">
            <a:off x="7259722" y="1689190"/>
            <a:ext cx="361488" cy="1042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E3E66B0-CFA8-44BB-844B-210403D9D399}" type="TxLink">
              <a:rPr lang="en-US" sz="22000" b="1" i="0" u="none" strike="noStrike">
                <a:solidFill>
                  <a:srgbClr val="0C121E"/>
                </a:solidFill>
                <a:latin typeface="Calibri"/>
                <a:cs typeface="Calibri"/>
              </a:rPr>
              <a:pPr algn="ctr"/>
              <a:t> </a:t>
            </a:fld>
            <a:endParaRPr lang="ru-RU" sz="22000" b="1">
              <a:solidFill>
                <a:srgbClr val="0C121E"/>
              </a:solidFill>
            </a:endParaRPr>
          </a:p>
        </xdr:txBody>
      </xdr:sp>
      <xdr:sp macro="" textlink="Processing!H12">
        <xdr:nvSpPr>
          <xdr:cNvPr id="120" name="TextBox 119">
            <a:extLst>
              <a:ext uri="{FF2B5EF4-FFF2-40B4-BE49-F238E27FC236}">
                <a16:creationId xmlns:a16="http://schemas.microsoft.com/office/drawing/2014/main" id="{00000000-0008-0000-0100-000078000000}"/>
              </a:ext>
            </a:extLst>
          </xdr:cNvPr>
          <xdr:cNvSpPr txBox="1"/>
        </xdr:nvSpPr>
        <xdr:spPr>
          <a:xfrm rot="14723411">
            <a:off x="7239309" y="1988291"/>
            <a:ext cx="361488" cy="1042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F45E25B-0D4F-4910-9A77-414319C08FB1}" type="TxLink">
              <a:rPr lang="en-US" sz="22000" b="1" i="0" u="none" strike="noStrike">
                <a:solidFill>
                  <a:srgbClr val="0C121E"/>
                </a:solidFill>
                <a:latin typeface="Calibri"/>
                <a:cs typeface="Calibri"/>
              </a:rPr>
              <a:pPr algn="ctr"/>
              <a:t> </a:t>
            </a:fld>
            <a:endParaRPr lang="ru-RU" sz="22000" b="1">
              <a:solidFill>
                <a:srgbClr val="0C121E"/>
              </a:solidFill>
            </a:endParaRPr>
          </a:p>
        </xdr:txBody>
      </xdr:sp>
      <xdr:sp macro="" textlink="Processing!H10">
        <xdr:nvSpPr>
          <xdr:cNvPr id="121" name="TextBox 120">
            <a:extLst>
              <a:ext uri="{FF2B5EF4-FFF2-40B4-BE49-F238E27FC236}">
                <a16:creationId xmlns:a16="http://schemas.microsoft.com/office/drawing/2014/main" id="{00000000-0008-0000-0100-000079000000}"/>
              </a:ext>
            </a:extLst>
          </xdr:cNvPr>
          <xdr:cNvSpPr txBox="1"/>
        </xdr:nvSpPr>
        <xdr:spPr>
          <a:xfrm rot="5218868">
            <a:off x="9036136" y="1552600"/>
            <a:ext cx="278524" cy="59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B35E81B-4422-4085-83C8-C547CA6D534C}" type="TxLink">
              <a:rPr lang="en-US" sz="20000" b="1" i="0" u="none" strike="noStrike">
                <a:solidFill>
                  <a:srgbClr val="0C121E"/>
                </a:solidFill>
                <a:latin typeface="Calibri"/>
                <a:cs typeface="Calibri"/>
              </a:rPr>
              <a:pPr algn="ctr"/>
              <a:t> </a:t>
            </a:fld>
            <a:endParaRPr lang="ru-RU" sz="20000" b="1">
              <a:solidFill>
                <a:srgbClr val="0C121E"/>
              </a:solidFill>
            </a:endParaRPr>
          </a:p>
        </xdr:txBody>
      </xdr:sp>
    </xdr:grpSp>
    <xdr:clientData/>
  </xdr:twoCellAnchor>
  <xdr:twoCellAnchor>
    <xdr:from>
      <xdr:col>8</xdr:col>
      <xdr:colOff>220980</xdr:colOff>
      <xdr:row>1</xdr:row>
      <xdr:rowOff>81228</xdr:rowOff>
    </xdr:from>
    <xdr:to>
      <xdr:col>17</xdr:col>
      <xdr:colOff>278511</xdr:colOff>
      <xdr:row>20</xdr:row>
      <xdr:rowOff>15240</xdr:rowOff>
    </xdr:to>
    <xdr:grpSp>
      <xdr:nvGrpSpPr>
        <xdr:cNvPr id="85" name="Group 84">
          <a:extLst>
            <a:ext uri="{FF2B5EF4-FFF2-40B4-BE49-F238E27FC236}">
              <a16:creationId xmlns:a16="http://schemas.microsoft.com/office/drawing/2014/main" id="{00000000-0008-0000-0100-000055000000}"/>
            </a:ext>
          </a:extLst>
        </xdr:cNvPr>
        <xdr:cNvGrpSpPr/>
      </xdr:nvGrpSpPr>
      <xdr:grpSpPr>
        <a:xfrm>
          <a:off x="4962313" y="271728"/>
          <a:ext cx="5391531" cy="3553512"/>
          <a:chOff x="2293622" y="708660"/>
          <a:chExt cx="7795259" cy="4792980"/>
        </a:xfrm>
        <a:solidFill>
          <a:srgbClr val="0C121E"/>
        </a:solidFill>
      </xdr:grpSpPr>
      <xdr:sp macro="" textlink="">
        <xdr:nvSpPr>
          <xdr:cNvPr id="86" name="Freeform: Shape 85">
            <a:extLst>
              <a:ext uri="{FF2B5EF4-FFF2-40B4-BE49-F238E27FC236}">
                <a16:creationId xmlns:a16="http://schemas.microsoft.com/office/drawing/2014/main" id="{00000000-0008-0000-0100-000056000000}"/>
              </a:ext>
            </a:extLst>
          </xdr:cNvPr>
          <xdr:cNvSpPr/>
        </xdr:nvSpPr>
        <xdr:spPr>
          <a:xfrm>
            <a:off x="2293622" y="708660"/>
            <a:ext cx="7795259" cy="4792980"/>
          </a:xfrm>
          <a:custGeom>
            <a:avLst/>
            <a:gdLst>
              <a:gd name="connsiteX0" fmla="*/ 1166676 w 7795259"/>
              <a:gd name="connsiteY0" fmla="*/ 412118 h 4792980"/>
              <a:gd name="connsiteX1" fmla="*/ 1182393 w 7795259"/>
              <a:gd name="connsiteY1" fmla="*/ 496414 h 4792980"/>
              <a:gd name="connsiteX2" fmla="*/ 1178909 w 7795259"/>
              <a:gd name="connsiteY2" fmla="*/ 534989 h 4792980"/>
              <a:gd name="connsiteX3" fmla="*/ 1161213 w 7795259"/>
              <a:gd name="connsiteY3" fmla="*/ 539938 h 4792980"/>
              <a:gd name="connsiteX4" fmla="*/ 1159891 w 7795259"/>
              <a:gd name="connsiteY4" fmla="*/ 533800 h 4792980"/>
              <a:gd name="connsiteX5" fmla="*/ 1166676 w 7795259"/>
              <a:gd name="connsiteY5" fmla="*/ 499748 h 4792980"/>
              <a:gd name="connsiteX6" fmla="*/ 1150990 w 7795259"/>
              <a:gd name="connsiteY6" fmla="*/ 502487 h 4792980"/>
              <a:gd name="connsiteX7" fmla="*/ 1150553 w 7795259"/>
              <a:gd name="connsiteY7" fmla="*/ 503092 h 4792980"/>
              <a:gd name="connsiteX8" fmla="*/ 1159993 w 7795259"/>
              <a:gd name="connsiteY8" fmla="*/ 540279 h 4792980"/>
              <a:gd name="connsiteX9" fmla="*/ 1132600 w 7795259"/>
              <a:gd name="connsiteY9" fmla="*/ 547938 h 4792980"/>
              <a:gd name="connsiteX10" fmla="*/ 1122429 w 7795259"/>
              <a:gd name="connsiteY10" fmla="*/ 508172 h 4792980"/>
              <a:gd name="connsiteX11" fmla="*/ 1115162 w 7795259"/>
              <a:gd name="connsiteY11" fmla="*/ 518163 h 4792980"/>
              <a:gd name="connsiteX12" fmla="*/ 1094526 w 7795259"/>
              <a:gd name="connsiteY12" fmla="*/ 534356 h 4792980"/>
              <a:gd name="connsiteX13" fmla="*/ 918889 w 7795259"/>
              <a:gd name="connsiteY13" fmla="*/ 446726 h 4792980"/>
              <a:gd name="connsiteX14" fmla="*/ 940962 w 7795259"/>
              <a:gd name="connsiteY14" fmla="*/ 679136 h 4792980"/>
              <a:gd name="connsiteX15" fmla="*/ 911210 w 7795259"/>
              <a:gd name="connsiteY15" fmla="*/ 686756 h 4792980"/>
              <a:gd name="connsiteX16" fmla="*/ 925607 w 7795259"/>
              <a:gd name="connsiteY16" fmla="*/ 730571 h 4792980"/>
              <a:gd name="connsiteX17" fmla="*/ 917928 w 7795259"/>
              <a:gd name="connsiteY17" fmla="*/ 802961 h 4792980"/>
              <a:gd name="connsiteX18" fmla="*/ 888176 w 7795259"/>
              <a:gd name="connsiteY18" fmla="*/ 824868 h 4792980"/>
              <a:gd name="connsiteX19" fmla="*/ 682784 w 7795259"/>
              <a:gd name="connsiteY19" fmla="*/ 1268733 h 4792980"/>
              <a:gd name="connsiteX20" fmla="*/ 668386 w 7795259"/>
              <a:gd name="connsiteY20" fmla="*/ 1378271 h 4792980"/>
              <a:gd name="connsiteX21" fmla="*/ 580088 w 7795259"/>
              <a:gd name="connsiteY21" fmla="*/ 1662116 h 4792980"/>
              <a:gd name="connsiteX22" fmla="*/ 594485 w 7795259"/>
              <a:gd name="connsiteY22" fmla="*/ 1880238 h 4792980"/>
              <a:gd name="connsiteX23" fmla="*/ 653030 w 7795259"/>
              <a:gd name="connsiteY23" fmla="*/ 2004063 h 4792980"/>
              <a:gd name="connsiteX24" fmla="*/ 689502 w 7795259"/>
              <a:gd name="connsiteY24" fmla="*/ 2091693 h 4792980"/>
              <a:gd name="connsiteX25" fmla="*/ 680263 w 7795259"/>
              <a:gd name="connsiteY25" fmla="*/ 2189444 h 4792980"/>
              <a:gd name="connsiteX26" fmla="*/ 687625 w 7795259"/>
              <a:gd name="connsiteY26" fmla="*/ 2203444 h 4792980"/>
              <a:gd name="connsiteX27" fmla="*/ 723296 w 7795259"/>
              <a:gd name="connsiteY27" fmla="*/ 2217447 h 4792980"/>
              <a:gd name="connsiteX28" fmla="*/ 735149 w 7795259"/>
              <a:gd name="connsiteY28" fmla="*/ 2248180 h 4792980"/>
              <a:gd name="connsiteX29" fmla="*/ 711005 w 7795259"/>
              <a:gd name="connsiteY29" fmla="*/ 2239400 h 4792980"/>
              <a:gd name="connsiteX30" fmla="*/ 725592 w 7795259"/>
              <a:gd name="connsiteY30" fmla="*/ 2267354 h 4792980"/>
              <a:gd name="connsiteX31" fmla="*/ 756682 w 7795259"/>
              <a:gd name="connsiteY31" fmla="*/ 2295289 h 4792980"/>
              <a:gd name="connsiteX32" fmla="*/ 720486 w 7795259"/>
              <a:gd name="connsiteY32" fmla="*/ 2345772 h 4792980"/>
              <a:gd name="connsiteX33" fmla="*/ 822405 w 7795259"/>
              <a:gd name="connsiteY33" fmla="*/ 2600089 h 4792980"/>
              <a:gd name="connsiteX34" fmla="*/ 814785 w 7795259"/>
              <a:gd name="connsiteY34" fmla="*/ 2702007 h 4792980"/>
              <a:gd name="connsiteX35" fmla="*/ 1047194 w 7795259"/>
              <a:gd name="connsiteY35" fmla="*/ 2840119 h 4792980"/>
              <a:gd name="connsiteX36" fmla="*/ 1047194 w 7795259"/>
              <a:gd name="connsiteY36" fmla="*/ 2876314 h 4792980"/>
              <a:gd name="connsiteX37" fmla="*/ 1156731 w 7795259"/>
              <a:gd name="connsiteY37" fmla="*/ 3080149 h 4792980"/>
              <a:gd name="connsiteX38" fmla="*/ 1469152 w 7795259"/>
              <a:gd name="connsiteY38" fmla="*/ 3130632 h 4792980"/>
              <a:gd name="connsiteX39" fmla="*/ 1454864 w 7795259"/>
              <a:gd name="connsiteY39" fmla="*/ 3160159 h 4792980"/>
              <a:gd name="connsiteX40" fmla="*/ 1782525 w 7795259"/>
              <a:gd name="connsiteY40" fmla="*/ 3356374 h 4792980"/>
              <a:gd name="connsiteX41" fmla="*/ 2284491 w 7795259"/>
              <a:gd name="connsiteY41" fmla="*/ 3480199 h 4792980"/>
              <a:gd name="connsiteX42" fmla="*/ 2298779 w 7795259"/>
              <a:gd name="connsiteY42" fmla="*/ 3407809 h 4792980"/>
              <a:gd name="connsiteX43" fmla="*/ 2516901 w 7795259"/>
              <a:gd name="connsiteY43" fmla="*/ 3437337 h 4792980"/>
              <a:gd name="connsiteX44" fmla="*/ 2684541 w 7795259"/>
              <a:gd name="connsiteY44" fmla="*/ 3611644 h 4792980"/>
              <a:gd name="connsiteX45" fmla="*/ 2728356 w 7795259"/>
              <a:gd name="connsiteY45" fmla="*/ 3764044 h 4792980"/>
              <a:gd name="connsiteX46" fmla="*/ 2917904 w 7795259"/>
              <a:gd name="connsiteY46" fmla="*/ 3909777 h 4792980"/>
              <a:gd name="connsiteX47" fmla="*/ 3041729 w 7795259"/>
              <a:gd name="connsiteY47" fmla="*/ 3779284 h 4792980"/>
              <a:gd name="connsiteX48" fmla="*/ 3296046 w 7795259"/>
              <a:gd name="connsiteY48" fmla="*/ 4041222 h 4792980"/>
              <a:gd name="connsiteX49" fmla="*/ 3412251 w 7795259"/>
              <a:gd name="connsiteY49" fmla="*/ 4165047 h 4792980"/>
              <a:gd name="connsiteX50" fmla="*/ 3710384 w 7795259"/>
              <a:gd name="connsiteY50" fmla="*/ 4419364 h 4792980"/>
              <a:gd name="connsiteX51" fmla="*/ 3702764 w 7795259"/>
              <a:gd name="connsiteY51" fmla="*/ 4121232 h 4792980"/>
              <a:gd name="connsiteX52" fmla="*/ 4074239 w 7795259"/>
              <a:gd name="connsiteY52" fmla="*/ 3873582 h 4792980"/>
              <a:gd name="connsiteX53" fmla="*/ 4466669 w 7795259"/>
              <a:gd name="connsiteY53" fmla="*/ 3851674 h 4792980"/>
              <a:gd name="connsiteX54" fmla="*/ 4408566 w 7795259"/>
              <a:gd name="connsiteY54" fmla="*/ 3822147 h 4792980"/>
              <a:gd name="connsiteX55" fmla="*/ 4532391 w 7795259"/>
              <a:gd name="connsiteY55" fmla="*/ 3858342 h 4792980"/>
              <a:gd name="connsiteX56" fmla="*/ 4524771 w 7795259"/>
              <a:gd name="connsiteY56" fmla="*/ 3887869 h 4792980"/>
              <a:gd name="connsiteX57" fmla="*/ 4604781 w 7795259"/>
              <a:gd name="connsiteY57" fmla="*/ 3917397 h 4792980"/>
              <a:gd name="connsiteX58" fmla="*/ 4662884 w 7795259"/>
              <a:gd name="connsiteY58" fmla="*/ 3881202 h 4792980"/>
              <a:gd name="connsiteX59" fmla="*/ 4662884 w 7795259"/>
              <a:gd name="connsiteY59" fmla="*/ 3917397 h 4792980"/>
              <a:gd name="connsiteX60" fmla="*/ 4720986 w 7795259"/>
              <a:gd name="connsiteY60" fmla="*/ 3845007 h 4792980"/>
              <a:gd name="connsiteX61" fmla="*/ 4837191 w 7795259"/>
              <a:gd name="connsiteY61" fmla="*/ 3874534 h 4792980"/>
              <a:gd name="connsiteX62" fmla="*/ 4742894 w 7795259"/>
              <a:gd name="connsiteY62" fmla="*/ 3824052 h 4792980"/>
              <a:gd name="connsiteX63" fmla="*/ 4779089 w 7795259"/>
              <a:gd name="connsiteY63" fmla="*/ 3744042 h 4792980"/>
              <a:gd name="connsiteX64" fmla="*/ 4720986 w 7795259"/>
              <a:gd name="connsiteY64" fmla="*/ 3773569 h 4792980"/>
              <a:gd name="connsiteX65" fmla="*/ 4931489 w 7795259"/>
              <a:gd name="connsiteY65" fmla="*/ 3693559 h 4792980"/>
              <a:gd name="connsiteX66" fmla="*/ 4961016 w 7795259"/>
              <a:gd name="connsiteY66" fmla="*/ 3643077 h 4792980"/>
              <a:gd name="connsiteX67" fmla="*/ 4968636 w 7795259"/>
              <a:gd name="connsiteY67" fmla="*/ 3708799 h 4792980"/>
              <a:gd name="connsiteX68" fmla="*/ 5324871 w 7795259"/>
              <a:gd name="connsiteY68" fmla="*/ 3752614 h 4792980"/>
              <a:gd name="connsiteX69" fmla="*/ 5455364 w 7795259"/>
              <a:gd name="connsiteY69" fmla="*/ 3680224 h 4792980"/>
              <a:gd name="connsiteX70" fmla="*/ 5673486 w 7795259"/>
              <a:gd name="connsiteY70" fmla="*/ 3796429 h 4792980"/>
              <a:gd name="connsiteX71" fmla="*/ 5723969 w 7795259"/>
              <a:gd name="connsiteY71" fmla="*/ 4028839 h 4792980"/>
              <a:gd name="connsiteX72" fmla="*/ 5723969 w 7795259"/>
              <a:gd name="connsiteY72" fmla="*/ 3978357 h 4792980"/>
              <a:gd name="connsiteX73" fmla="*/ 5753496 w 7795259"/>
              <a:gd name="connsiteY73" fmla="*/ 3985977 h 4792980"/>
              <a:gd name="connsiteX74" fmla="*/ 5723969 w 7795259"/>
              <a:gd name="connsiteY74" fmla="*/ 4051699 h 4792980"/>
              <a:gd name="connsiteX75" fmla="*/ 5818266 w 7795259"/>
              <a:gd name="connsiteY75" fmla="*/ 4197432 h 4792980"/>
              <a:gd name="connsiteX76" fmla="*/ 5854461 w 7795259"/>
              <a:gd name="connsiteY76" fmla="*/ 4189812 h 4792980"/>
              <a:gd name="connsiteX77" fmla="*/ 5890656 w 7795259"/>
              <a:gd name="connsiteY77" fmla="*/ 4269822 h 4792980"/>
              <a:gd name="connsiteX78" fmla="*/ 6000194 w 7795259"/>
              <a:gd name="connsiteY78" fmla="*/ 4379359 h 4792980"/>
              <a:gd name="connsiteX79" fmla="*/ 6094491 w 7795259"/>
              <a:gd name="connsiteY79" fmla="*/ 4349832 h 4792980"/>
              <a:gd name="connsiteX80" fmla="*/ 6014481 w 7795259"/>
              <a:gd name="connsiteY80" fmla="*/ 4444129 h 4792980"/>
              <a:gd name="connsiteX81" fmla="*/ 6124019 w 7795259"/>
              <a:gd name="connsiteY81" fmla="*/ 4291729 h 4792980"/>
              <a:gd name="connsiteX82" fmla="*/ 6102111 w 7795259"/>
              <a:gd name="connsiteY82" fmla="*/ 4313637 h 4792980"/>
              <a:gd name="connsiteX83" fmla="*/ 5985906 w 7795259"/>
              <a:gd name="connsiteY83" fmla="*/ 3877392 h 4792980"/>
              <a:gd name="connsiteX84" fmla="*/ 6000194 w 7795259"/>
              <a:gd name="connsiteY84" fmla="*/ 3847864 h 4792980"/>
              <a:gd name="connsiteX85" fmla="*/ 5840174 w 7795259"/>
              <a:gd name="connsiteY85" fmla="*/ 3360184 h 4792980"/>
              <a:gd name="connsiteX86" fmla="*/ 5905896 w 7795259"/>
              <a:gd name="connsiteY86" fmla="*/ 3243979 h 4792980"/>
              <a:gd name="connsiteX87" fmla="*/ 6051629 w 7795259"/>
              <a:gd name="connsiteY87" fmla="*/ 3113487 h 4792980"/>
              <a:gd name="connsiteX88" fmla="*/ 6182121 w 7795259"/>
              <a:gd name="connsiteY88" fmla="*/ 2967754 h 4792980"/>
              <a:gd name="connsiteX89" fmla="*/ 6364049 w 7795259"/>
              <a:gd name="connsiteY89" fmla="*/ 2757252 h 4792980"/>
              <a:gd name="connsiteX90" fmla="*/ 6291659 w 7795259"/>
              <a:gd name="connsiteY90" fmla="*/ 2757252 h 4792980"/>
              <a:gd name="connsiteX91" fmla="*/ 6313566 w 7795259"/>
              <a:gd name="connsiteY91" fmla="*/ 2706769 h 4792980"/>
              <a:gd name="connsiteX92" fmla="*/ 6415484 w 7795259"/>
              <a:gd name="connsiteY92" fmla="*/ 2648667 h 4792980"/>
              <a:gd name="connsiteX93" fmla="*/ 6357381 w 7795259"/>
              <a:gd name="connsiteY93" fmla="*/ 2641047 h 4792980"/>
              <a:gd name="connsiteX94" fmla="*/ 6407864 w 7795259"/>
              <a:gd name="connsiteY94" fmla="*/ 2619139 h 4792980"/>
              <a:gd name="connsiteX95" fmla="*/ 6404054 w 7795259"/>
              <a:gd name="connsiteY95" fmla="*/ 2608662 h 4792980"/>
              <a:gd name="connsiteX96" fmla="*/ 6414531 w 7795259"/>
              <a:gd name="connsiteY96" fmla="*/ 2612472 h 4792980"/>
              <a:gd name="connsiteX97" fmla="*/ 6334521 w 7795259"/>
              <a:gd name="connsiteY97" fmla="*/ 2460072 h 4792980"/>
              <a:gd name="connsiteX98" fmla="*/ 6288801 w 7795259"/>
              <a:gd name="connsiteY98" fmla="*/ 2463882 h 4792980"/>
              <a:gd name="connsiteX99" fmla="*/ 6269751 w 7795259"/>
              <a:gd name="connsiteY99" fmla="*/ 2394349 h 4792980"/>
              <a:gd name="connsiteX100" fmla="*/ 6284039 w 7795259"/>
              <a:gd name="connsiteY100" fmla="*/ 2401969 h 4792980"/>
              <a:gd name="connsiteX101" fmla="*/ 6225936 w 7795259"/>
              <a:gd name="connsiteY101" fmla="*/ 2285764 h 4792980"/>
              <a:gd name="connsiteX102" fmla="*/ 6247844 w 7795259"/>
              <a:gd name="connsiteY102" fmla="*/ 2263857 h 4792980"/>
              <a:gd name="connsiteX103" fmla="*/ 6240224 w 7795259"/>
              <a:gd name="connsiteY103" fmla="*/ 2089549 h 4792980"/>
              <a:gd name="connsiteX104" fmla="*/ 6225936 w 7795259"/>
              <a:gd name="connsiteY104" fmla="*/ 2191467 h 4792980"/>
              <a:gd name="connsiteX105" fmla="*/ 6240224 w 7795259"/>
              <a:gd name="connsiteY105" fmla="*/ 2241949 h 4792980"/>
              <a:gd name="connsiteX106" fmla="*/ 6298326 w 7795259"/>
              <a:gd name="connsiteY106" fmla="*/ 2307672 h 4792980"/>
              <a:gd name="connsiteX107" fmla="*/ 6290706 w 7795259"/>
              <a:gd name="connsiteY107" fmla="*/ 2257189 h 4792980"/>
              <a:gd name="connsiteX108" fmla="*/ 6334521 w 7795259"/>
              <a:gd name="connsiteY108" fmla="*/ 2431497 h 4792980"/>
              <a:gd name="connsiteX109" fmla="*/ 6378336 w 7795259"/>
              <a:gd name="connsiteY109" fmla="*/ 2147652 h 4792980"/>
              <a:gd name="connsiteX110" fmla="*/ 6290706 w 7795259"/>
              <a:gd name="connsiteY110" fmla="*/ 2038114 h 4792980"/>
              <a:gd name="connsiteX111" fmla="*/ 6385004 w 7795259"/>
              <a:gd name="connsiteY111" fmla="*/ 2088597 h 4792980"/>
              <a:gd name="connsiteX112" fmla="*/ 6377384 w 7795259"/>
              <a:gd name="connsiteY112" fmla="*/ 2124792 h 4792980"/>
              <a:gd name="connsiteX113" fmla="*/ 6449774 w 7795259"/>
              <a:gd name="connsiteY113" fmla="*/ 1870474 h 4792980"/>
              <a:gd name="connsiteX114" fmla="*/ 6441707 w 7795259"/>
              <a:gd name="connsiteY114" fmla="*/ 1864863 h 4792980"/>
              <a:gd name="connsiteX115" fmla="*/ 6431676 w 7795259"/>
              <a:gd name="connsiteY115" fmla="*/ 1868450 h 4792980"/>
              <a:gd name="connsiteX116" fmla="*/ 6427148 w 7795259"/>
              <a:gd name="connsiteY116" fmla="*/ 1869666 h 4792980"/>
              <a:gd name="connsiteX117" fmla="*/ 6416626 w 7795259"/>
              <a:gd name="connsiteY117" fmla="*/ 1835143 h 4792980"/>
              <a:gd name="connsiteX118" fmla="*/ 6424443 w 7795259"/>
              <a:gd name="connsiteY118" fmla="*/ 1824720 h 4792980"/>
              <a:gd name="connsiteX119" fmla="*/ 6421619 w 7795259"/>
              <a:gd name="connsiteY119" fmla="*/ 1821818 h 4792980"/>
              <a:gd name="connsiteX120" fmla="*/ 6432891 w 7795259"/>
              <a:gd name="connsiteY120" fmla="*/ 1813456 h 4792980"/>
              <a:gd name="connsiteX121" fmla="*/ 6441440 w 7795259"/>
              <a:gd name="connsiteY121" fmla="*/ 1802057 h 4792980"/>
              <a:gd name="connsiteX122" fmla="*/ 6449936 w 7795259"/>
              <a:gd name="connsiteY122" fmla="*/ 1793561 h 4792980"/>
              <a:gd name="connsiteX123" fmla="*/ 6447336 w 7795259"/>
              <a:gd name="connsiteY123" fmla="*/ 1779908 h 4792980"/>
              <a:gd name="connsiteX124" fmla="*/ 6457814 w 7795259"/>
              <a:gd name="connsiteY124" fmla="*/ 1762763 h 4792980"/>
              <a:gd name="connsiteX125" fmla="*/ 6748326 w 7795259"/>
              <a:gd name="connsiteY125" fmla="*/ 1588456 h 4792980"/>
              <a:gd name="connsiteX126" fmla="*/ 6777854 w 7795259"/>
              <a:gd name="connsiteY126" fmla="*/ 1544641 h 4792980"/>
              <a:gd name="connsiteX127" fmla="*/ 6763566 w 7795259"/>
              <a:gd name="connsiteY127" fmla="*/ 1588456 h 4792980"/>
              <a:gd name="connsiteX128" fmla="*/ 6857864 w 7795259"/>
              <a:gd name="connsiteY128" fmla="*/ 1530353 h 4792980"/>
              <a:gd name="connsiteX129" fmla="*/ 6807381 w 7795259"/>
              <a:gd name="connsiteY129" fmla="*/ 1464631 h 4792980"/>
              <a:gd name="connsiteX130" fmla="*/ 6843576 w 7795259"/>
              <a:gd name="connsiteY130" fmla="*/ 1508446 h 4792980"/>
              <a:gd name="connsiteX131" fmla="*/ 6719751 w 7795259"/>
              <a:gd name="connsiteY131" fmla="*/ 1457963 h 4792980"/>
              <a:gd name="connsiteX132" fmla="*/ 6749279 w 7795259"/>
              <a:gd name="connsiteY132" fmla="*/ 1210313 h 4792980"/>
              <a:gd name="connsiteX133" fmla="*/ 6851196 w 7795259"/>
              <a:gd name="connsiteY133" fmla="*/ 1152211 h 4792980"/>
              <a:gd name="connsiteX134" fmla="*/ 6851196 w 7795259"/>
              <a:gd name="connsiteY134" fmla="*/ 1079821 h 4792980"/>
              <a:gd name="connsiteX135" fmla="*/ 6880724 w 7795259"/>
              <a:gd name="connsiteY135" fmla="*/ 1109348 h 4792980"/>
              <a:gd name="connsiteX136" fmla="*/ 6866436 w 7795259"/>
              <a:gd name="connsiteY136" fmla="*/ 1145543 h 4792980"/>
              <a:gd name="connsiteX137" fmla="*/ 6910251 w 7795259"/>
              <a:gd name="connsiteY137" fmla="*/ 1065533 h 4792980"/>
              <a:gd name="connsiteX138" fmla="*/ 6932159 w 7795259"/>
              <a:gd name="connsiteY138" fmla="*/ 1095061 h 4792980"/>
              <a:gd name="connsiteX139" fmla="*/ 6917871 w 7795259"/>
              <a:gd name="connsiteY139" fmla="*/ 1051246 h 4792980"/>
              <a:gd name="connsiteX140" fmla="*/ 7015979 w 7795259"/>
              <a:gd name="connsiteY140" fmla="*/ 906466 h 4792980"/>
              <a:gd name="connsiteX141" fmla="*/ 6972164 w 7795259"/>
              <a:gd name="connsiteY141" fmla="*/ 906466 h 4792980"/>
              <a:gd name="connsiteX142" fmla="*/ 6964544 w 7795259"/>
              <a:gd name="connsiteY142" fmla="*/ 855983 h 4792980"/>
              <a:gd name="connsiteX143" fmla="*/ 6914061 w 7795259"/>
              <a:gd name="connsiteY143" fmla="*/ 848363 h 4792980"/>
              <a:gd name="connsiteX144" fmla="*/ 6855959 w 7795259"/>
              <a:gd name="connsiteY144" fmla="*/ 637861 h 4792980"/>
              <a:gd name="connsiteX145" fmla="*/ 6790236 w 7795259"/>
              <a:gd name="connsiteY145" fmla="*/ 615953 h 4792980"/>
              <a:gd name="connsiteX146" fmla="*/ 6732134 w 7795259"/>
              <a:gd name="connsiteY146" fmla="*/ 659768 h 4792980"/>
              <a:gd name="connsiteX147" fmla="*/ 6695939 w 7795259"/>
              <a:gd name="connsiteY147" fmla="*/ 630241 h 4792980"/>
              <a:gd name="connsiteX148" fmla="*/ 6652124 w 7795259"/>
              <a:gd name="connsiteY148" fmla="*/ 899798 h 4792980"/>
              <a:gd name="connsiteX149" fmla="*/ 6615929 w 7795259"/>
              <a:gd name="connsiteY149" fmla="*/ 1009336 h 4792980"/>
              <a:gd name="connsiteX150" fmla="*/ 6565446 w 7795259"/>
              <a:gd name="connsiteY150" fmla="*/ 1009336 h 4792980"/>
              <a:gd name="connsiteX151" fmla="*/ 6535919 w 7795259"/>
              <a:gd name="connsiteY151" fmla="*/ 1067438 h 4792980"/>
              <a:gd name="connsiteX152" fmla="*/ 6295889 w 7795259"/>
              <a:gd name="connsiteY152" fmla="*/ 1133161 h 4792980"/>
              <a:gd name="connsiteX153" fmla="*/ 6186351 w 7795259"/>
              <a:gd name="connsiteY153" fmla="*/ 1155068 h 4792980"/>
              <a:gd name="connsiteX154" fmla="*/ 6113961 w 7795259"/>
              <a:gd name="connsiteY154" fmla="*/ 1264606 h 4792980"/>
              <a:gd name="connsiteX155" fmla="*/ 6070146 w 7795259"/>
              <a:gd name="connsiteY155" fmla="*/ 1330328 h 4792980"/>
              <a:gd name="connsiteX156" fmla="*/ 6099674 w 7795259"/>
              <a:gd name="connsiteY156" fmla="*/ 1402718 h 4792980"/>
              <a:gd name="connsiteX157" fmla="*/ 5793921 w 7795259"/>
              <a:gd name="connsiteY157" fmla="*/ 1504636 h 4792980"/>
              <a:gd name="connsiteX158" fmla="*/ 5830116 w 7795259"/>
              <a:gd name="connsiteY158" fmla="*/ 1577026 h 4792980"/>
              <a:gd name="connsiteX159" fmla="*/ 5451974 w 7795259"/>
              <a:gd name="connsiteY159" fmla="*/ 1860871 h 4792980"/>
              <a:gd name="connsiteX160" fmla="*/ 5342436 w 7795259"/>
              <a:gd name="connsiteY160" fmla="*/ 1810388 h 4792980"/>
              <a:gd name="connsiteX161" fmla="*/ 5430066 w 7795259"/>
              <a:gd name="connsiteY161" fmla="*/ 1679896 h 4792980"/>
              <a:gd name="connsiteX162" fmla="*/ 5350056 w 7795259"/>
              <a:gd name="connsiteY162" fmla="*/ 1454153 h 4792980"/>
              <a:gd name="connsiteX163" fmla="*/ 5270046 w 7795259"/>
              <a:gd name="connsiteY163" fmla="*/ 1534163 h 4792980"/>
              <a:gd name="connsiteX164" fmla="*/ 5248139 w 7795259"/>
              <a:gd name="connsiteY164" fmla="*/ 1483681 h 4792980"/>
              <a:gd name="connsiteX165" fmla="*/ 5291954 w 7795259"/>
              <a:gd name="connsiteY165" fmla="*/ 1294133 h 4792980"/>
              <a:gd name="connsiteX166" fmla="*/ 5270046 w 7795259"/>
              <a:gd name="connsiteY166" fmla="*/ 1264606 h 4792980"/>
              <a:gd name="connsiteX167" fmla="*/ 5080499 w 7795259"/>
              <a:gd name="connsiteY167" fmla="*/ 1256986 h 4792980"/>
              <a:gd name="connsiteX168" fmla="*/ 5102406 w 7795259"/>
              <a:gd name="connsiteY168" fmla="*/ 1286513 h 4792980"/>
              <a:gd name="connsiteX169" fmla="*/ 5058591 w 7795259"/>
              <a:gd name="connsiteY169" fmla="*/ 1300801 h 4792980"/>
              <a:gd name="connsiteX170" fmla="*/ 5036684 w 7795259"/>
              <a:gd name="connsiteY170" fmla="*/ 1380811 h 4792980"/>
              <a:gd name="connsiteX171" fmla="*/ 5036684 w 7795259"/>
              <a:gd name="connsiteY171" fmla="*/ 1308421 h 4792980"/>
              <a:gd name="connsiteX172" fmla="*/ 4956674 w 7795259"/>
              <a:gd name="connsiteY172" fmla="*/ 1584646 h 4792980"/>
              <a:gd name="connsiteX173" fmla="*/ 4906191 w 7795259"/>
              <a:gd name="connsiteY173" fmla="*/ 1890398 h 4792980"/>
              <a:gd name="connsiteX174" fmla="*/ 4876664 w 7795259"/>
              <a:gd name="connsiteY174" fmla="*/ 1316041 h 4792980"/>
              <a:gd name="connsiteX175" fmla="*/ 4782366 w 7795259"/>
              <a:gd name="connsiteY175" fmla="*/ 1432246 h 4792980"/>
              <a:gd name="connsiteX176" fmla="*/ 4869996 w 7795259"/>
              <a:gd name="connsiteY176" fmla="*/ 1236031 h 4792980"/>
              <a:gd name="connsiteX177" fmla="*/ 5044304 w 7795259"/>
              <a:gd name="connsiteY177" fmla="*/ 1185548 h 4792980"/>
              <a:gd name="connsiteX178" fmla="*/ 5211944 w 7795259"/>
              <a:gd name="connsiteY178" fmla="*/ 1177928 h 4792980"/>
              <a:gd name="connsiteX179" fmla="*/ 5175749 w 7795259"/>
              <a:gd name="connsiteY179" fmla="*/ 1097918 h 4792980"/>
              <a:gd name="connsiteX180" fmla="*/ 5073831 w 7795259"/>
              <a:gd name="connsiteY180" fmla="*/ 1112206 h 4792980"/>
              <a:gd name="connsiteX181" fmla="*/ 5073831 w 7795259"/>
              <a:gd name="connsiteY181" fmla="*/ 1068391 h 4792980"/>
              <a:gd name="connsiteX182" fmla="*/ 4819514 w 7795259"/>
              <a:gd name="connsiteY182" fmla="*/ 1134113 h 4792980"/>
              <a:gd name="connsiteX183" fmla="*/ 4703309 w 7795259"/>
              <a:gd name="connsiteY183" fmla="*/ 1090298 h 4792980"/>
              <a:gd name="connsiteX184" fmla="*/ 4775699 w 7795259"/>
              <a:gd name="connsiteY184" fmla="*/ 988381 h 4792980"/>
              <a:gd name="connsiteX185" fmla="*/ 4645206 w 7795259"/>
              <a:gd name="connsiteY185" fmla="*/ 1076011 h 4792980"/>
              <a:gd name="connsiteX186" fmla="*/ 4492806 w 7795259"/>
              <a:gd name="connsiteY186" fmla="*/ 1156021 h 4792980"/>
              <a:gd name="connsiteX187" fmla="*/ 4442324 w 7795259"/>
              <a:gd name="connsiteY187" fmla="*/ 1141733 h 4792980"/>
              <a:gd name="connsiteX188" fmla="*/ 4464231 w 7795259"/>
              <a:gd name="connsiteY188" fmla="*/ 1097918 h 4792980"/>
              <a:gd name="connsiteX189" fmla="*/ 4326119 w 7795259"/>
              <a:gd name="connsiteY189" fmla="*/ 1127446 h 4792980"/>
              <a:gd name="connsiteX190" fmla="*/ 4449944 w 7795259"/>
              <a:gd name="connsiteY190" fmla="*/ 996953 h 4792980"/>
              <a:gd name="connsiteX191" fmla="*/ 4580436 w 7795259"/>
              <a:gd name="connsiteY191" fmla="*/ 924563 h 4792980"/>
              <a:gd name="connsiteX192" fmla="*/ 4442324 w 7795259"/>
              <a:gd name="connsiteY192" fmla="*/ 895036 h 4792980"/>
              <a:gd name="connsiteX193" fmla="*/ 4318499 w 7795259"/>
              <a:gd name="connsiteY193" fmla="*/ 880748 h 4792980"/>
              <a:gd name="connsiteX194" fmla="*/ 4144191 w 7795259"/>
              <a:gd name="connsiteY194" fmla="*/ 866461 h 4792980"/>
              <a:gd name="connsiteX195" fmla="*/ 4049894 w 7795259"/>
              <a:gd name="connsiteY195" fmla="*/ 836933 h 4792980"/>
              <a:gd name="connsiteX196" fmla="*/ 3991791 w 7795259"/>
              <a:gd name="connsiteY196" fmla="*/ 735016 h 4792980"/>
              <a:gd name="connsiteX197" fmla="*/ 3977504 w 7795259"/>
              <a:gd name="connsiteY197" fmla="*/ 793118 h 4792980"/>
              <a:gd name="connsiteX198" fmla="*/ 1166676 w 7795259"/>
              <a:gd name="connsiteY198" fmla="*/ 412118 h 4792980"/>
              <a:gd name="connsiteX199" fmla="*/ 0 w 7795259"/>
              <a:gd name="connsiteY199" fmla="*/ 0 h 4792980"/>
              <a:gd name="connsiteX200" fmla="*/ 7795259 w 7795259"/>
              <a:gd name="connsiteY200" fmla="*/ 0 h 4792980"/>
              <a:gd name="connsiteX201" fmla="*/ 7795259 w 7795259"/>
              <a:gd name="connsiteY201" fmla="*/ 4792980 h 4792980"/>
              <a:gd name="connsiteX202" fmla="*/ 0 w 7795259"/>
              <a:gd name="connsiteY202" fmla="*/ 4792980 h 47929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Lst>
            <a:rect l="l" t="t" r="r" b="b"/>
            <a:pathLst>
              <a:path w="7795259" h="4792980">
                <a:moveTo>
                  <a:pt x="1166676" y="412118"/>
                </a:moveTo>
                <a:cubicBezTo>
                  <a:pt x="1183821" y="438788"/>
                  <a:pt x="1184536" y="468316"/>
                  <a:pt x="1182393" y="496414"/>
                </a:cubicBezTo>
                <a:lnTo>
                  <a:pt x="1178909" y="534989"/>
                </a:lnTo>
                <a:lnTo>
                  <a:pt x="1161213" y="539938"/>
                </a:lnTo>
                <a:lnTo>
                  <a:pt x="1159891" y="533800"/>
                </a:lnTo>
                <a:cubicBezTo>
                  <a:pt x="1160247" y="521894"/>
                  <a:pt x="1165248" y="510702"/>
                  <a:pt x="1166676" y="499748"/>
                </a:cubicBezTo>
                <a:cubicBezTo>
                  <a:pt x="1159295" y="498558"/>
                  <a:pt x="1154472" y="499867"/>
                  <a:pt x="1150990" y="502487"/>
                </a:cubicBezTo>
                <a:lnTo>
                  <a:pt x="1150553" y="503092"/>
                </a:lnTo>
                <a:lnTo>
                  <a:pt x="1159993" y="540279"/>
                </a:lnTo>
                <a:lnTo>
                  <a:pt x="1132600" y="547938"/>
                </a:lnTo>
                <a:lnTo>
                  <a:pt x="1122429" y="508172"/>
                </a:lnTo>
                <a:lnTo>
                  <a:pt x="1115162" y="518163"/>
                </a:lnTo>
                <a:cubicBezTo>
                  <a:pt x="1111082" y="526260"/>
                  <a:pt x="1107483" y="534832"/>
                  <a:pt x="1094526" y="534356"/>
                </a:cubicBezTo>
                <a:cubicBezTo>
                  <a:pt x="1018704" y="521973"/>
                  <a:pt x="977434" y="475301"/>
                  <a:pt x="918889" y="446726"/>
                </a:cubicBezTo>
                <a:cubicBezTo>
                  <a:pt x="913130" y="514353"/>
                  <a:pt x="907370" y="627701"/>
                  <a:pt x="940962" y="679136"/>
                </a:cubicBezTo>
                <a:cubicBezTo>
                  <a:pt x="928486" y="678183"/>
                  <a:pt x="917928" y="681041"/>
                  <a:pt x="911210" y="686756"/>
                </a:cubicBezTo>
                <a:cubicBezTo>
                  <a:pt x="903531" y="714378"/>
                  <a:pt x="929445" y="707711"/>
                  <a:pt x="925607" y="730571"/>
                </a:cubicBezTo>
                <a:cubicBezTo>
                  <a:pt x="894894" y="749621"/>
                  <a:pt x="884337" y="786768"/>
                  <a:pt x="917928" y="802961"/>
                </a:cubicBezTo>
                <a:cubicBezTo>
                  <a:pt x="893935" y="796293"/>
                  <a:pt x="902572" y="822011"/>
                  <a:pt x="888176" y="824868"/>
                </a:cubicBezTo>
                <a:cubicBezTo>
                  <a:pt x="837307" y="990603"/>
                  <a:pt x="777801" y="1146813"/>
                  <a:pt x="682784" y="1268733"/>
                </a:cubicBezTo>
                <a:cubicBezTo>
                  <a:pt x="684704" y="1311596"/>
                  <a:pt x="675106" y="1343028"/>
                  <a:pt x="668386" y="1378271"/>
                </a:cubicBezTo>
                <a:cubicBezTo>
                  <a:pt x="712536" y="1490666"/>
                  <a:pt x="614640" y="1579248"/>
                  <a:pt x="580088" y="1662116"/>
                </a:cubicBezTo>
                <a:cubicBezTo>
                  <a:pt x="662629" y="1714503"/>
                  <a:pt x="585847" y="1809753"/>
                  <a:pt x="594485" y="1880238"/>
                </a:cubicBezTo>
                <a:cubicBezTo>
                  <a:pt x="598323" y="1910718"/>
                  <a:pt x="651110" y="1956438"/>
                  <a:pt x="653030" y="2004063"/>
                </a:cubicBezTo>
                <a:cubicBezTo>
                  <a:pt x="654950" y="2050736"/>
                  <a:pt x="659750" y="2065023"/>
                  <a:pt x="689502" y="2091693"/>
                </a:cubicBezTo>
                <a:cubicBezTo>
                  <a:pt x="670306" y="2122650"/>
                  <a:pt x="670066" y="2158368"/>
                  <a:pt x="680263" y="2189444"/>
                </a:cubicBezTo>
                <a:lnTo>
                  <a:pt x="687625" y="2203444"/>
                </a:lnTo>
                <a:lnTo>
                  <a:pt x="723296" y="2217447"/>
                </a:lnTo>
                <a:lnTo>
                  <a:pt x="735149" y="2248180"/>
                </a:lnTo>
                <a:lnTo>
                  <a:pt x="711005" y="2239400"/>
                </a:lnTo>
                <a:lnTo>
                  <a:pt x="725592" y="2267354"/>
                </a:lnTo>
                <a:cubicBezTo>
                  <a:pt x="734775" y="2279394"/>
                  <a:pt x="745490" y="2289098"/>
                  <a:pt x="756682" y="2295289"/>
                </a:cubicBezTo>
                <a:cubicBezTo>
                  <a:pt x="752872" y="2320054"/>
                  <a:pt x="723345" y="2320054"/>
                  <a:pt x="720486" y="2345772"/>
                </a:cubicBezTo>
                <a:cubicBezTo>
                  <a:pt x="723345" y="2441022"/>
                  <a:pt x="815736" y="2517222"/>
                  <a:pt x="822405" y="2600089"/>
                </a:cubicBezTo>
                <a:cubicBezTo>
                  <a:pt x="825261" y="2638189"/>
                  <a:pt x="787162" y="2665812"/>
                  <a:pt x="814785" y="2702007"/>
                </a:cubicBezTo>
                <a:cubicBezTo>
                  <a:pt x="942420" y="2698197"/>
                  <a:pt x="955755" y="2808687"/>
                  <a:pt x="1047194" y="2840119"/>
                </a:cubicBezTo>
                <a:cubicBezTo>
                  <a:pt x="1051956" y="2862979"/>
                  <a:pt x="1033859" y="2862979"/>
                  <a:pt x="1047194" y="2876314"/>
                </a:cubicBezTo>
                <a:cubicBezTo>
                  <a:pt x="1131967" y="2896317"/>
                  <a:pt x="1162446" y="2969659"/>
                  <a:pt x="1156731" y="3080149"/>
                </a:cubicBezTo>
                <a:cubicBezTo>
                  <a:pt x="1246267" y="3112534"/>
                  <a:pt x="1368186" y="3110629"/>
                  <a:pt x="1469152" y="3130632"/>
                </a:cubicBezTo>
                <a:cubicBezTo>
                  <a:pt x="1469152" y="3144919"/>
                  <a:pt x="1449149" y="3140157"/>
                  <a:pt x="1454864" y="3160159"/>
                </a:cubicBezTo>
                <a:cubicBezTo>
                  <a:pt x="1569164" y="3216357"/>
                  <a:pt x="1676796" y="3294462"/>
                  <a:pt x="1782525" y="3356374"/>
                </a:cubicBezTo>
                <a:cubicBezTo>
                  <a:pt x="1917779" y="3436384"/>
                  <a:pt x="2078751" y="3455434"/>
                  <a:pt x="2284491" y="3480199"/>
                </a:cubicBezTo>
                <a:cubicBezTo>
                  <a:pt x="2288301" y="3454482"/>
                  <a:pt x="2287349" y="3424954"/>
                  <a:pt x="2298779" y="3407809"/>
                </a:cubicBezTo>
                <a:cubicBezTo>
                  <a:pt x="2370216" y="3419239"/>
                  <a:pt x="2439749" y="3431622"/>
                  <a:pt x="2516901" y="3437337"/>
                </a:cubicBezTo>
                <a:cubicBezTo>
                  <a:pt x="2567384" y="3501154"/>
                  <a:pt x="2605484" y="3576402"/>
                  <a:pt x="2684541" y="3611644"/>
                </a:cubicBezTo>
                <a:cubicBezTo>
                  <a:pt x="2725499" y="3655459"/>
                  <a:pt x="2712164" y="3703084"/>
                  <a:pt x="2728356" y="3764044"/>
                </a:cubicBezTo>
                <a:cubicBezTo>
                  <a:pt x="2749311" y="3845007"/>
                  <a:pt x="2851229" y="3864057"/>
                  <a:pt x="2917904" y="3909777"/>
                </a:cubicBezTo>
                <a:cubicBezTo>
                  <a:pt x="2970291" y="3876439"/>
                  <a:pt x="2963624" y="3784999"/>
                  <a:pt x="3041729" y="3779284"/>
                </a:cubicBezTo>
                <a:cubicBezTo>
                  <a:pt x="3196034" y="3797382"/>
                  <a:pt x="3271281" y="3894537"/>
                  <a:pt x="3296046" y="4041222"/>
                </a:cubicBezTo>
                <a:cubicBezTo>
                  <a:pt x="3348434" y="4068844"/>
                  <a:pt x="3361769" y="4135519"/>
                  <a:pt x="3412251" y="4165047"/>
                </a:cubicBezTo>
                <a:cubicBezTo>
                  <a:pt x="3379866" y="4347927"/>
                  <a:pt x="3586559" y="4392694"/>
                  <a:pt x="3710384" y="4419364"/>
                </a:cubicBezTo>
                <a:cubicBezTo>
                  <a:pt x="3687524" y="4322209"/>
                  <a:pt x="3692286" y="4226959"/>
                  <a:pt x="3702764" y="4121232"/>
                </a:cubicBezTo>
                <a:cubicBezTo>
                  <a:pt x="3825636" y="4037412"/>
                  <a:pt x="3975179" y="3981214"/>
                  <a:pt x="4074239" y="3873582"/>
                </a:cubicBezTo>
                <a:cubicBezTo>
                  <a:pt x="4178061" y="3786904"/>
                  <a:pt x="4359989" y="3850722"/>
                  <a:pt x="4466669" y="3851674"/>
                </a:cubicBezTo>
                <a:cubicBezTo>
                  <a:pt x="4462859" y="3810717"/>
                  <a:pt x="4418091" y="3850722"/>
                  <a:pt x="4408566" y="3822147"/>
                </a:cubicBezTo>
                <a:cubicBezTo>
                  <a:pt x="4454286" y="3780237"/>
                  <a:pt x="4490481" y="3850722"/>
                  <a:pt x="4532391" y="3858342"/>
                </a:cubicBezTo>
                <a:cubicBezTo>
                  <a:pt x="4534296" y="3871677"/>
                  <a:pt x="4523819" y="3874534"/>
                  <a:pt x="4524771" y="3887869"/>
                </a:cubicBezTo>
                <a:cubicBezTo>
                  <a:pt x="4550489" y="3899299"/>
                  <a:pt x="4569539" y="3915492"/>
                  <a:pt x="4604781" y="3917397"/>
                </a:cubicBezTo>
                <a:cubicBezTo>
                  <a:pt x="4622879" y="3904062"/>
                  <a:pt x="4632404" y="3882154"/>
                  <a:pt x="4662884" y="3881202"/>
                </a:cubicBezTo>
                <a:cubicBezTo>
                  <a:pt x="4686696" y="3895489"/>
                  <a:pt x="4644786" y="3912634"/>
                  <a:pt x="4662884" y="3917397"/>
                </a:cubicBezTo>
                <a:cubicBezTo>
                  <a:pt x="4720986" y="3899299"/>
                  <a:pt x="4676219" y="3862152"/>
                  <a:pt x="4720986" y="3845007"/>
                </a:cubicBezTo>
                <a:cubicBezTo>
                  <a:pt x="4732416" y="3879297"/>
                  <a:pt x="4829571" y="3925969"/>
                  <a:pt x="4837191" y="3874534"/>
                </a:cubicBezTo>
                <a:cubicBezTo>
                  <a:pt x="4817189" y="3846912"/>
                  <a:pt x="4756229" y="3858342"/>
                  <a:pt x="4742894" y="3824052"/>
                </a:cubicBezTo>
                <a:cubicBezTo>
                  <a:pt x="4765754" y="3805002"/>
                  <a:pt x="4794329" y="3798334"/>
                  <a:pt x="4779089" y="3744042"/>
                </a:cubicBezTo>
                <a:cubicBezTo>
                  <a:pt x="4746704" y="3741184"/>
                  <a:pt x="4760991" y="3784047"/>
                  <a:pt x="4720986" y="3773569"/>
                </a:cubicBezTo>
                <a:cubicBezTo>
                  <a:pt x="4753371" y="3686892"/>
                  <a:pt x="4829571" y="3698322"/>
                  <a:pt x="4931489" y="3693559"/>
                </a:cubicBezTo>
                <a:cubicBezTo>
                  <a:pt x="4945776" y="3681177"/>
                  <a:pt x="4934346" y="3643077"/>
                  <a:pt x="4961016" y="3643077"/>
                </a:cubicBezTo>
                <a:cubicBezTo>
                  <a:pt x="4976256" y="3655459"/>
                  <a:pt x="4996259" y="3696417"/>
                  <a:pt x="4968636" y="3708799"/>
                </a:cubicBezTo>
                <a:cubicBezTo>
                  <a:pt x="5088651" y="3669747"/>
                  <a:pt x="5263911" y="3637362"/>
                  <a:pt x="5324871" y="3752614"/>
                </a:cubicBezTo>
                <a:cubicBezTo>
                  <a:pt x="5389641" y="3746899"/>
                  <a:pt x="5447744" y="3720229"/>
                  <a:pt x="5455364" y="3680224"/>
                </a:cubicBezTo>
                <a:cubicBezTo>
                  <a:pt x="5580141" y="3666889"/>
                  <a:pt x="5571569" y="3786904"/>
                  <a:pt x="5673486" y="3796429"/>
                </a:cubicBezTo>
                <a:cubicBezTo>
                  <a:pt x="5734446" y="3845959"/>
                  <a:pt x="5664914" y="3981214"/>
                  <a:pt x="5723969" y="4028839"/>
                </a:cubicBezTo>
                <a:cubicBezTo>
                  <a:pt x="5742066" y="4008837"/>
                  <a:pt x="5718254" y="3980262"/>
                  <a:pt x="5723969" y="3978357"/>
                </a:cubicBezTo>
                <a:cubicBezTo>
                  <a:pt x="5734446" y="3979309"/>
                  <a:pt x="5750639" y="3975499"/>
                  <a:pt x="5753496" y="3985977"/>
                </a:cubicBezTo>
                <a:cubicBezTo>
                  <a:pt x="5756354" y="4020267"/>
                  <a:pt x="5725874" y="4021219"/>
                  <a:pt x="5723969" y="4051699"/>
                </a:cubicBezTo>
                <a:cubicBezTo>
                  <a:pt x="5762069" y="4093609"/>
                  <a:pt x="5792549" y="4143139"/>
                  <a:pt x="5818266" y="4197432"/>
                </a:cubicBezTo>
                <a:cubicBezTo>
                  <a:pt x="5839221" y="4203147"/>
                  <a:pt x="5837316" y="4186954"/>
                  <a:pt x="5854461" y="4189812"/>
                </a:cubicBezTo>
                <a:cubicBezTo>
                  <a:pt x="5869701" y="4213624"/>
                  <a:pt x="5877321" y="4245057"/>
                  <a:pt x="5890656" y="4269822"/>
                </a:cubicBezTo>
                <a:cubicBezTo>
                  <a:pt x="5954474" y="4255534"/>
                  <a:pt x="5982096" y="4325067"/>
                  <a:pt x="6000194" y="4379359"/>
                </a:cubicBezTo>
                <a:cubicBezTo>
                  <a:pt x="6027816" y="4370787"/>
                  <a:pt x="6075441" y="4343164"/>
                  <a:pt x="6094491" y="4349832"/>
                </a:cubicBezTo>
                <a:cubicBezTo>
                  <a:pt x="6084966" y="4393647"/>
                  <a:pt x="6011624" y="4412697"/>
                  <a:pt x="6014481" y="4444129"/>
                </a:cubicBezTo>
                <a:cubicBezTo>
                  <a:pt x="6064964" y="4407934"/>
                  <a:pt x="6111636" y="4366977"/>
                  <a:pt x="6124019" y="4291729"/>
                </a:cubicBezTo>
                <a:cubicBezTo>
                  <a:pt x="6098301" y="4280299"/>
                  <a:pt x="6119256" y="4316494"/>
                  <a:pt x="6102111" y="4313637"/>
                </a:cubicBezTo>
                <a:cubicBezTo>
                  <a:pt x="6157356" y="4123137"/>
                  <a:pt x="6051629" y="3992644"/>
                  <a:pt x="5985906" y="3877392"/>
                </a:cubicBezTo>
                <a:cubicBezTo>
                  <a:pt x="5985906" y="3863104"/>
                  <a:pt x="6005909" y="3867867"/>
                  <a:pt x="6000194" y="3847864"/>
                </a:cubicBezTo>
                <a:cubicBezTo>
                  <a:pt x="5889704" y="3748804"/>
                  <a:pt x="5773499" y="3551637"/>
                  <a:pt x="5840174" y="3360184"/>
                </a:cubicBezTo>
                <a:cubicBezTo>
                  <a:pt x="5855414" y="3315417"/>
                  <a:pt x="5904944" y="3290652"/>
                  <a:pt x="5905896" y="3243979"/>
                </a:cubicBezTo>
                <a:cubicBezTo>
                  <a:pt x="5975429" y="3221119"/>
                  <a:pt x="5993526" y="3146824"/>
                  <a:pt x="6051629" y="3113487"/>
                </a:cubicBezTo>
                <a:cubicBezTo>
                  <a:pt x="6047819" y="3017284"/>
                  <a:pt x="6100206" y="2977279"/>
                  <a:pt x="6182121" y="2967754"/>
                </a:cubicBezTo>
                <a:cubicBezTo>
                  <a:pt x="6175454" y="2823927"/>
                  <a:pt x="6359286" y="2851549"/>
                  <a:pt x="6364049" y="2757252"/>
                </a:cubicBezTo>
                <a:cubicBezTo>
                  <a:pt x="6358334" y="2769634"/>
                  <a:pt x="6301184" y="2779159"/>
                  <a:pt x="6291659" y="2757252"/>
                </a:cubicBezTo>
                <a:cubicBezTo>
                  <a:pt x="6322139" y="2781064"/>
                  <a:pt x="6342141" y="2718199"/>
                  <a:pt x="6313566" y="2706769"/>
                </a:cubicBezTo>
                <a:cubicBezTo>
                  <a:pt x="6360239" y="2720104"/>
                  <a:pt x="6410721" y="2699149"/>
                  <a:pt x="6415484" y="2648667"/>
                </a:cubicBezTo>
                <a:cubicBezTo>
                  <a:pt x="6404054" y="2628664"/>
                  <a:pt x="6370716" y="2665812"/>
                  <a:pt x="6357381" y="2641047"/>
                </a:cubicBezTo>
                <a:cubicBezTo>
                  <a:pt x="6383099" y="2642952"/>
                  <a:pt x="6401196" y="2636284"/>
                  <a:pt x="6407864" y="2619139"/>
                </a:cubicBezTo>
                <a:lnTo>
                  <a:pt x="6404054" y="2608662"/>
                </a:lnTo>
                <a:lnTo>
                  <a:pt x="6414531" y="2612472"/>
                </a:lnTo>
                <a:cubicBezTo>
                  <a:pt x="6384051" y="2565799"/>
                  <a:pt x="6359286" y="2512459"/>
                  <a:pt x="6334521" y="2460072"/>
                </a:cubicBezTo>
                <a:cubicBezTo>
                  <a:pt x="6318329" y="2460072"/>
                  <a:pt x="6299279" y="2458167"/>
                  <a:pt x="6288801" y="2463882"/>
                </a:cubicBezTo>
                <a:cubicBezTo>
                  <a:pt x="6317376" y="2440069"/>
                  <a:pt x="6255464" y="2411494"/>
                  <a:pt x="6269751" y="2394349"/>
                </a:cubicBezTo>
                <a:cubicBezTo>
                  <a:pt x="6277371" y="2394349"/>
                  <a:pt x="6278324" y="2400064"/>
                  <a:pt x="6284039" y="2401969"/>
                </a:cubicBezTo>
                <a:cubicBezTo>
                  <a:pt x="6280229" y="2347677"/>
                  <a:pt x="6264036" y="2305767"/>
                  <a:pt x="6225936" y="2285764"/>
                </a:cubicBezTo>
                <a:cubicBezTo>
                  <a:pt x="6245939" y="2290527"/>
                  <a:pt x="6240224" y="2270524"/>
                  <a:pt x="6247844" y="2263857"/>
                </a:cubicBezTo>
                <a:cubicBezTo>
                  <a:pt x="6197361" y="2231472"/>
                  <a:pt x="6189741" y="2096217"/>
                  <a:pt x="6240224" y="2089549"/>
                </a:cubicBezTo>
                <a:cubicBezTo>
                  <a:pt x="6206886" y="2120029"/>
                  <a:pt x="6261179" y="2156224"/>
                  <a:pt x="6225936" y="2191467"/>
                </a:cubicBezTo>
                <a:cubicBezTo>
                  <a:pt x="6258321" y="2191467"/>
                  <a:pt x="6238319" y="2201944"/>
                  <a:pt x="6240224" y="2241949"/>
                </a:cubicBezTo>
                <a:cubicBezTo>
                  <a:pt x="6279276" y="2244807"/>
                  <a:pt x="6270704" y="2293384"/>
                  <a:pt x="6298326" y="2307672"/>
                </a:cubicBezTo>
                <a:cubicBezTo>
                  <a:pt x="6308804" y="2281954"/>
                  <a:pt x="6274514" y="2263857"/>
                  <a:pt x="6290706" y="2257189"/>
                </a:cubicBezTo>
                <a:cubicBezTo>
                  <a:pt x="6366906" y="2283859"/>
                  <a:pt x="6276419" y="2390539"/>
                  <a:pt x="6334521" y="2431497"/>
                </a:cubicBezTo>
                <a:cubicBezTo>
                  <a:pt x="6348809" y="2337199"/>
                  <a:pt x="6416436" y="2249569"/>
                  <a:pt x="6378336" y="2147652"/>
                </a:cubicBezTo>
                <a:cubicBezTo>
                  <a:pt x="6326901" y="2133364"/>
                  <a:pt x="6320234" y="2075262"/>
                  <a:pt x="6290706" y="2038114"/>
                </a:cubicBezTo>
                <a:cubicBezTo>
                  <a:pt x="6310709" y="2066689"/>
                  <a:pt x="6338331" y="2087644"/>
                  <a:pt x="6385004" y="2088597"/>
                </a:cubicBezTo>
                <a:cubicBezTo>
                  <a:pt x="6387861" y="2105742"/>
                  <a:pt x="6371669" y="2104789"/>
                  <a:pt x="6377384" y="2124792"/>
                </a:cubicBezTo>
                <a:cubicBezTo>
                  <a:pt x="6431676" y="2073357"/>
                  <a:pt x="6475491" y="1978107"/>
                  <a:pt x="6449774" y="1870474"/>
                </a:cubicBezTo>
                <a:cubicBezTo>
                  <a:pt x="6447631" y="1865950"/>
                  <a:pt x="6444833" y="1864640"/>
                  <a:pt x="6441707" y="1864863"/>
                </a:cubicBezTo>
                <a:cubicBezTo>
                  <a:pt x="6438582" y="1865087"/>
                  <a:pt x="6435129" y="1866843"/>
                  <a:pt x="6431676" y="1868450"/>
                </a:cubicBezTo>
                <a:lnTo>
                  <a:pt x="6427148" y="1869666"/>
                </a:lnTo>
                <a:lnTo>
                  <a:pt x="6416626" y="1835143"/>
                </a:lnTo>
                <a:lnTo>
                  <a:pt x="6424443" y="1824720"/>
                </a:lnTo>
                <a:lnTo>
                  <a:pt x="6421619" y="1821818"/>
                </a:lnTo>
                <a:lnTo>
                  <a:pt x="6432891" y="1813456"/>
                </a:lnTo>
                <a:lnTo>
                  <a:pt x="6441440" y="1802057"/>
                </a:lnTo>
                <a:lnTo>
                  <a:pt x="6449936" y="1793561"/>
                </a:lnTo>
                <a:lnTo>
                  <a:pt x="6447336" y="1779908"/>
                </a:lnTo>
                <a:lnTo>
                  <a:pt x="6457814" y="1762763"/>
                </a:lnTo>
                <a:cubicBezTo>
                  <a:pt x="6509249" y="1658941"/>
                  <a:pt x="6658791" y="1653226"/>
                  <a:pt x="6748326" y="1588456"/>
                </a:cubicBezTo>
                <a:cubicBezTo>
                  <a:pt x="6757851" y="1566548"/>
                  <a:pt x="6744516" y="1552261"/>
                  <a:pt x="6777854" y="1544641"/>
                </a:cubicBezTo>
                <a:cubicBezTo>
                  <a:pt x="6781664" y="1568453"/>
                  <a:pt x="6775949" y="1580836"/>
                  <a:pt x="6763566" y="1588456"/>
                </a:cubicBezTo>
                <a:cubicBezTo>
                  <a:pt x="6796904" y="1570358"/>
                  <a:pt x="6812144" y="1535116"/>
                  <a:pt x="6857864" y="1530353"/>
                </a:cubicBezTo>
                <a:cubicBezTo>
                  <a:pt x="6856911" y="1492253"/>
                  <a:pt x="6846434" y="1463678"/>
                  <a:pt x="6807381" y="1464631"/>
                </a:cubicBezTo>
                <a:cubicBezTo>
                  <a:pt x="6811191" y="1487491"/>
                  <a:pt x="6844529" y="1480823"/>
                  <a:pt x="6843576" y="1508446"/>
                </a:cubicBezTo>
                <a:cubicBezTo>
                  <a:pt x="6780711" y="1564643"/>
                  <a:pt x="6767376" y="1440818"/>
                  <a:pt x="6719751" y="1457963"/>
                </a:cubicBezTo>
                <a:cubicBezTo>
                  <a:pt x="6724514" y="1394146"/>
                  <a:pt x="6715941" y="1305563"/>
                  <a:pt x="6749279" y="1210313"/>
                </a:cubicBezTo>
                <a:cubicBezTo>
                  <a:pt x="6790236" y="1216981"/>
                  <a:pt x="6816906" y="1173166"/>
                  <a:pt x="6851196" y="1152211"/>
                </a:cubicBezTo>
                <a:cubicBezTo>
                  <a:pt x="6856911" y="1127446"/>
                  <a:pt x="6843576" y="1083631"/>
                  <a:pt x="6851196" y="1079821"/>
                </a:cubicBezTo>
                <a:cubicBezTo>
                  <a:pt x="6859769" y="1090298"/>
                  <a:pt x="6881676" y="1088393"/>
                  <a:pt x="6880724" y="1109348"/>
                </a:cubicBezTo>
                <a:cubicBezTo>
                  <a:pt x="6863579" y="1120778"/>
                  <a:pt x="6854054" y="1120778"/>
                  <a:pt x="6866436" y="1145543"/>
                </a:cubicBezTo>
                <a:cubicBezTo>
                  <a:pt x="6902631" y="1136971"/>
                  <a:pt x="6886439" y="1086488"/>
                  <a:pt x="6910251" y="1065533"/>
                </a:cubicBezTo>
                <a:cubicBezTo>
                  <a:pt x="6908346" y="1084583"/>
                  <a:pt x="6907394" y="1101728"/>
                  <a:pt x="6932159" y="1095061"/>
                </a:cubicBezTo>
                <a:cubicBezTo>
                  <a:pt x="6945494" y="1052198"/>
                  <a:pt x="6923586" y="1075058"/>
                  <a:pt x="6917871" y="1051246"/>
                </a:cubicBezTo>
                <a:cubicBezTo>
                  <a:pt x="6975974" y="1072201"/>
                  <a:pt x="7083606" y="960758"/>
                  <a:pt x="7015979" y="906466"/>
                </a:cubicBezTo>
                <a:cubicBezTo>
                  <a:pt x="6993119" y="902656"/>
                  <a:pt x="6987404" y="922658"/>
                  <a:pt x="6972164" y="906466"/>
                </a:cubicBezTo>
                <a:cubicBezTo>
                  <a:pt x="6977879" y="881701"/>
                  <a:pt x="6961686" y="878843"/>
                  <a:pt x="6964544" y="855983"/>
                </a:cubicBezTo>
                <a:cubicBezTo>
                  <a:pt x="6945494" y="855983"/>
                  <a:pt x="6922634" y="858841"/>
                  <a:pt x="6914061" y="848363"/>
                </a:cubicBezTo>
                <a:cubicBezTo>
                  <a:pt x="6901679" y="771211"/>
                  <a:pt x="6871199" y="712156"/>
                  <a:pt x="6855959" y="637861"/>
                </a:cubicBezTo>
                <a:cubicBezTo>
                  <a:pt x="6827384" y="637861"/>
                  <a:pt x="6814049" y="621668"/>
                  <a:pt x="6790236" y="615953"/>
                </a:cubicBezTo>
                <a:cubicBezTo>
                  <a:pt x="6772139" y="632146"/>
                  <a:pt x="6758804" y="652148"/>
                  <a:pt x="6732134" y="659768"/>
                </a:cubicBezTo>
                <a:cubicBezTo>
                  <a:pt x="6711179" y="658816"/>
                  <a:pt x="6722609" y="625478"/>
                  <a:pt x="6695939" y="630241"/>
                </a:cubicBezTo>
                <a:cubicBezTo>
                  <a:pt x="6667364" y="700726"/>
                  <a:pt x="6615929" y="811216"/>
                  <a:pt x="6652124" y="899798"/>
                </a:cubicBezTo>
                <a:cubicBezTo>
                  <a:pt x="6633074" y="929326"/>
                  <a:pt x="6614024" y="958853"/>
                  <a:pt x="6615929" y="1009336"/>
                </a:cubicBezTo>
                <a:cubicBezTo>
                  <a:pt x="6590211" y="1003621"/>
                  <a:pt x="6580686" y="1025528"/>
                  <a:pt x="6565446" y="1009336"/>
                </a:cubicBezTo>
                <a:cubicBezTo>
                  <a:pt x="6557826" y="1031243"/>
                  <a:pt x="6559731" y="1061723"/>
                  <a:pt x="6535919" y="1067438"/>
                </a:cubicBezTo>
                <a:cubicBezTo>
                  <a:pt x="6460671" y="1080773"/>
                  <a:pt x="6375899" y="1115063"/>
                  <a:pt x="6295889" y="1133161"/>
                </a:cubicBezTo>
                <a:cubicBezTo>
                  <a:pt x="6257789" y="1141733"/>
                  <a:pt x="6216831" y="1135066"/>
                  <a:pt x="6186351" y="1155068"/>
                </a:cubicBezTo>
                <a:cubicBezTo>
                  <a:pt x="6151109" y="1177928"/>
                  <a:pt x="6138726" y="1229363"/>
                  <a:pt x="6113961" y="1264606"/>
                </a:cubicBezTo>
                <a:cubicBezTo>
                  <a:pt x="6096816" y="1288418"/>
                  <a:pt x="6060621" y="1292228"/>
                  <a:pt x="6070146" y="1330328"/>
                </a:cubicBezTo>
                <a:cubicBezTo>
                  <a:pt x="6103484" y="1341758"/>
                  <a:pt x="6097769" y="1380811"/>
                  <a:pt x="6099674" y="1402718"/>
                </a:cubicBezTo>
                <a:cubicBezTo>
                  <a:pt x="6031094" y="1501778"/>
                  <a:pt x="5903459" y="1453201"/>
                  <a:pt x="5793921" y="1504636"/>
                </a:cubicBezTo>
                <a:cubicBezTo>
                  <a:pt x="5795826" y="1538926"/>
                  <a:pt x="5817734" y="1553213"/>
                  <a:pt x="5830116" y="1577026"/>
                </a:cubicBezTo>
                <a:cubicBezTo>
                  <a:pt x="5736771" y="1703708"/>
                  <a:pt x="5601516" y="1789433"/>
                  <a:pt x="5451974" y="1860871"/>
                </a:cubicBezTo>
                <a:cubicBezTo>
                  <a:pt x="5429114" y="1830391"/>
                  <a:pt x="5355771" y="1850393"/>
                  <a:pt x="5342436" y="1810388"/>
                </a:cubicBezTo>
                <a:cubicBezTo>
                  <a:pt x="5380536" y="1774193"/>
                  <a:pt x="5372916" y="1675133"/>
                  <a:pt x="5430066" y="1679896"/>
                </a:cubicBezTo>
                <a:cubicBezTo>
                  <a:pt x="5423399" y="1584646"/>
                  <a:pt x="5411016" y="1496063"/>
                  <a:pt x="5350056" y="1454153"/>
                </a:cubicBezTo>
                <a:cubicBezTo>
                  <a:pt x="5302431" y="1459868"/>
                  <a:pt x="5309099" y="1519876"/>
                  <a:pt x="5270046" y="1534163"/>
                </a:cubicBezTo>
                <a:cubicBezTo>
                  <a:pt x="5241471" y="1538926"/>
                  <a:pt x="5249091" y="1506541"/>
                  <a:pt x="5248139" y="1483681"/>
                </a:cubicBezTo>
                <a:cubicBezTo>
                  <a:pt x="5331959" y="1461773"/>
                  <a:pt x="5275761" y="1333186"/>
                  <a:pt x="5291954" y="1294133"/>
                </a:cubicBezTo>
                <a:cubicBezTo>
                  <a:pt x="5272904" y="1296038"/>
                  <a:pt x="5272904" y="1278893"/>
                  <a:pt x="5270046" y="1264606"/>
                </a:cubicBezTo>
                <a:cubicBezTo>
                  <a:pt x="5191941" y="1264606"/>
                  <a:pt x="5124314" y="1176976"/>
                  <a:pt x="5080499" y="1256986"/>
                </a:cubicBezTo>
                <a:cubicBezTo>
                  <a:pt x="5073831" y="1280798"/>
                  <a:pt x="5104311" y="1266511"/>
                  <a:pt x="5102406" y="1286513"/>
                </a:cubicBezTo>
                <a:cubicBezTo>
                  <a:pt x="5077641" y="1280798"/>
                  <a:pt x="5071926" y="1294133"/>
                  <a:pt x="5058591" y="1300801"/>
                </a:cubicBezTo>
                <a:cubicBezTo>
                  <a:pt x="5052876" y="1344616"/>
                  <a:pt x="5078594" y="1375096"/>
                  <a:pt x="5036684" y="1380811"/>
                </a:cubicBezTo>
                <a:cubicBezTo>
                  <a:pt x="5025254" y="1345568"/>
                  <a:pt x="5067164" y="1318898"/>
                  <a:pt x="5036684" y="1308421"/>
                </a:cubicBezTo>
                <a:cubicBezTo>
                  <a:pt x="4970009" y="1381763"/>
                  <a:pt x="4966199" y="1458916"/>
                  <a:pt x="4956674" y="1584646"/>
                </a:cubicBezTo>
                <a:cubicBezTo>
                  <a:pt x="5037636" y="1662751"/>
                  <a:pt x="5013824" y="1858966"/>
                  <a:pt x="4906191" y="1890398"/>
                </a:cubicBezTo>
                <a:cubicBezTo>
                  <a:pt x="4753791" y="1753238"/>
                  <a:pt x="4839516" y="1471298"/>
                  <a:pt x="4876664" y="1316041"/>
                </a:cubicBezTo>
                <a:cubicBezTo>
                  <a:pt x="4847136" y="1352236"/>
                  <a:pt x="4816656" y="1425578"/>
                  <a:pt x="4782366" y="1432246"/>
                </a:cubicBezTo>
                <a:cubicBezTo>
                  <a:pt x="4807131" y="1361761"/>
                  <a:pt x="4850946" y="1312231"/>
                  <a:pt x="4869996" y="1236031"/>
                </a:cubicBezTo>
                <a:cubicBezTo>
                  <a:pt x="4931909" y="1252223"/>
                  <a:pt x="4968104" y="1204598"/>
                  <a:pt x="5044304" y="1185548"/>
                </a:cubicBezTo>
                <a:cubicBezTo>
                  <a:pt x="5109074" y="1196026"/>
                  <a:pt x="5166224" y="1184596"/>
                  <a:pt x="5211944" y="1177928"/>
                </a:cubicBezTo>
                <a:cubicBezTo>
                  <a:pt x="5178606" y="1172213"/>
                  <a:pt x="5170034" y="1141733"/>
                  <a:pt x="5175749" y="1097918"/>
                </a:cubicBezTo>
                <a:cubicBezTo>
                  <a:pt x="5136696" y="1098871"/>
                  <a:pt x="5108121" y="1128398"/>
                  <a:pt x="5073831" y="1112206"/>
                </a:cubicBezTo>
                <a:lnTo>
                  <a:pt x="5073831" y="1068391"/>
                </a:lnTo>
                <a:cubicBezTo>
                  <a:pt x="4968104" y="1079821"/>
                  <a:pt x="4912859" y="1148401"/>
                  <a:pt x="4819514" y="1134113"/>
                </a:cubicBezTo>
                <a:cubicBezTo>
                  <a:pt x="4807131" y="1075058"/>
                  <a:pt x="4724264" y="1062676"/>
                  <a:pt x="4703309" y="1090298"/>
                </a:cubicBezTo>
                <a:cubicBezTo>
                  <a:pt x="4714739" y="1043626"/>
                  <a:pt x="4752839" y="1022671"/>
                  <a:pt x="4775699" y="988381"/>
                </a:cubicBezTo>
                <a:cubicBezTo>
                  <a:pt x="4704261" y="989333"/>
                  <a:pt x="4678544" y="1036958"/>
                  <a:pt x="4645206" y="1076011"/>
                </a:cubicBezTo>
                <a:cubicBezTo>
                  <a:pt x="4595676" y="1103633"/>
                  <a:pt x="4537574" y="1123636"/>
                  <a:pt x="4492806" y="1156021"/>
                </a:cubicBezTo>
                <a:cubicBezTo>
                  <a:pt x="4485186" y="1128398"/>
                  <a:pt x="4449944" y="1156021"/>
                  <a:pt x="4442324" y="1141733"/>
                </a:cubicBezTo>
                <a:cubicBezTo>
                  <a:pt x="4448991" y="1126493"/>
                  <a:pt x="4464231" y="1119826"/>
                  <a:pt x="4464231" y="1097918"/>
                </a:cubicBezTo>
                <a:cubicBezTo>
                  <a:pt x="4427084" y="1084583"/>
                  <a:pt x="4379459" y="1156973"/>
                  <a:pt x="4326119" y="1127446"/>
                </a:cubicBezTo>
                <a:cubicBezTo>
                  <a:pt x="4379459" y="1097918"/>
                  <a:pt x="4400414" y="1032196"/>
                  <a:pt x="4449944" y="996953"/>
                </a:cubicBezTo>
                <a:cubicBezTo>
                  <a:pt x="4490901" y="967426"/>
                  <a:pt x="4550909" y="973141"/>
                  <a:pt x="4580436" y="924563"/>
                </a:cubicBezTo>
                <a:cubicBezTo>
                  <a:pt x="4537574" y="915991"/>
                  <a:pt x="4468994" y="921706"/>
                  <a:pt x="4442324" y="895036"/>
                </a:cubicBezTo>
                <a:cubicBezTo>
                  <a:pt x="4405176" y="934088"/>
                  <a:pt x="4328976" y="929326"/>
                  <a:pt x="4318499" y="880748"/>
                </a:cubicBezTo>
                <a:cubicBezTo>
                  <a:pt x="4255634" y="899798"/>
                  <a:pt x="4203246" y="811216"/>
                  <a:pt x="4144191" y="866461"/>
                </a:cubicBezTo>
                <a:cubicBezTo>
                  <a:pt x="4113711" y="855031"/>
                  <a:pt x="4091804" y="836933"/>
                  <a:pt x="4049894" y="836933"/>
                </a:cubicBezTo>
                <a:cubicBezTo>
                  <a:pt x="4018461" y="815026"/>
                  <a:pt x="4047989" y="732158"/>
                  <a:pt x="3991791" y="735016"/>
                </a:cubicBezTo>
                <a:cubicBezTo>
                  <a:pt x="3974646" y="742636"/>
                  <a:pt x="3995601" y="787403"/>
                  <a:pt x="3977504" y="793118"/>
                </a:cubicBezTo>
                <a:cubicBezTo>
                  <a:pt x="2897369" y="810263"/>
                  <a:pt x="1987731" y="623573"/>
                  <a:pt x="1166676" y="412118"/>
                </a:cubicBezTo>
                <a:close/>
                <a:moveTo>
                  <a:pt x="0" y="0"/>
                </a:moveTo>
                <a:lnTo>
                  <a:pt x="7795259" y="0"/>
                </a:lnTo>
                <a:lnTo>
                  <a:pt x="7795259" y="4792980"/>
                </a:lnTo>
                <a:lnTo>
                  <a:pt x="0" y="47929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7" name="Freeform: Shape 86">
            <a:extLst>
              <a:ext uri="{FF2B5EF4-FFF2-40B4-BE49-F238E27FC236}">
                <a16:creationId xmlns:a16="http://schemas.microsoft.com/office/drawing/2014/main" id="{00000000-0008-0000-0100-000057000000}"/>
              </a:ext>
            </a:extLst>
          </xdr:cNvPr>
          <xdr:cNvSpPr/>
        </xdr:nvSpPr>
        <xdr:spPr>
          <a:xfrm>
            <a:off x="3004625" y="2582735"/>
            <a:ext cx="5746329" cy="2579290"/>
          </a:xfrm>
          <a:custGeom>
            <a:avLst/>
            <a:gdLst>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26144 w 5746329"/>
              <a:gd name="connsiteY92" fmla="*/ 823585 h 2579290"/>
              <a:gd name="connsiteX93" fmla="*/ 45633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16619 w 5746329"/>
              <a:gd name="connsiteY92" fmla="*/ 829300 h 2579290"/>
              <a:gd name="connsiteX93" fmla="*/ 45633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16619 w 5746329"/>
              <a:gd name="connsiteY92" fmla="*/ 829300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07094 w 5746329"/>
              <a:gd name="connsiteY92" fmla="*/ 833110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96753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96753 w 5746329"/>
              <a:gd name="connsiteY103" fmla="*/ 1004727 h 2579290"/>
              <a:gd name="connsiteX104" fmla="*/ 1196753 w 5746329"/>
              <a:gd name="connsiteY104" fmla="*/ 103010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89133 w 5746329"/>
              <a:gd name="connsiteY103" fmla="*/ 1004727 h 2579290"/>
              <a:gd name="connsiteX104" fmla="*/ 1196753 w 5746329"/>
              <a:gd name="connsiteY104" fmla="*/ 103010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87228 w 5746329"/>
              <a:gd name="connsiteY103" fmla="*/ 1004727 h 2579290"/>
              <a:gd name="connsiteX104" fmla="*/ 1196753 w 5746329"/>
              <a:gd name="connsiteY104" fmla="*/ 103010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83418 w 5746329"/>
              <a:gd name="connsiteY103" fmla="*/ 1008537 h 2579290"/>
              <a:gd name="connsiteX104" fmla="*/ 1196753 w 5746329"/>
              <a:gd name="connsiteY104" fmla="*/ 103010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Lst>
            <a:rect l="l" t="t" r="r" b="b"/>
            <a:pathLst>
              <a:path w="5746329" h="2579290">
                <a:moveTo>
                  <a:pt x="5730703" y="24"/>
                </a:moveTo>
                <a:cubicBezTo>
                  <a:pt x="5733829" y="-199"/>
                  <a:pt x="5736627" y="1111"/>
                  <a:pt x="5738770" y="5635"/>
                </a:cubicBezTo>
                <a:cubicBezTo>
                  <a:pt x="5764487" y="113268"/>
                  <a:pt x="5720672" y="208518"/>
                  <a:pt x="5666380" y="259953"/>
                </a:cubicBezTo>
                <a:cubicBezTo>
                  <a:pt x="5660665" y="239950"/>
                  <a:pt x="5676857" y="240903"/>
                  <a:pt x="5674000" y="223758"/>
                </a:cubicBezTo>
                <a:cubicBezTo>
                  <a:pt x="5627327" y="222805"/>
                  <a:pt x="5599705" y="201850"/>
                  <a:pt x="5579702" y="173275"/>
                </a:cubicBezTo>
                <a:cubicBezTo>
                  <a:pt x="5609230" y="210423"/>
                  <a:pt x="5615897" y="268525"/>
                  <a:pt x="5667332" y="282813"/>
                </a:cubicBezTo>
                <a:cubicBezTo>
                  <a:pt x="5705432" y="384730"/>
                  <a:pt x="5637805" y="472360"/>
                  <a:pt x="5623517" y="566658"/>
                </a:cubicBezTo>
                <a:cubicBezTo>
                  <a:pt x="5565415" y="525700"/>
                  <a:pt x="5655902" y="419020"/>
                  <a:pt x="5579702" y="392350"/>
                </a:cubicBezTo>
                <a:cubicBezTo>
                  <a:pt x="5563510" y="399018"/>
                  <a:pt x="5597800" y="417115"/>
                  <a:pt x="5587322" y="442833"/>
                </a:cubicBezTo>
                <a:cubicBezTo>
                  <a:pt x="5559700" y="428545"/>
                  <a:pt x="5568272" y="379968"/>
                  <a:pt x="5529220" y="377110"/>
                </a:cubicBezTo>
                <a:cubicBezTo>
                  <a:pt x="5527315" y="337105"/>
                  <a:pt x="5547317" y="326628"/>
                  <a:pt x="5514932" y="326628"/>
                </a:cubicBezTo>
                <a:cubicBezTo>
                  <a:pt x="5550175" y="291385"/>
                  <a:pt x="5495882" y="255190"/>
                  <a:pt x="5529220" y="224710"/>
                </a:cubicBezTo>
                <a:cubicBezTo>
                  <a:pt x="5478737" y="231378"/>
                  <a:pt x="5486357" y="366633"/>
                  <a:pt x="5536840" y="399018"/>
                </a:cubicBezTo>
                <a:cubicBezTo>
                  <a:pt x="5529220" y="405685"/>
                  <a:pt x="5534935" y="425688"/>
                  <a:pt x="5514932" y="420925"/>
                </a:cubicBezTo>
                <a:cubicBezTo>
                  <a:pt x="5553032" y="440928"/>
                  <a:pt x="5569225" y="482838"/>
                  <a:pt x="5573035" y="537130"/>
                </a:cubicBezTo>
                <a:cubicBezTo>
                  <a:pt x="5567320" y="535225"/>
                  <a:pt x="5566367" y="529510"/>
                  <a:pt x="5558747" y="529510"/>
                </a:cubicBezTo>
                <a:cubicBezTo>
                  <a:pt x="5544460" y="546655"/>
                  <a:pt x="5606372" y="575230"/>
                  <a:pt x="5577797" y="599043"/>
                </a:cubicBezTo>
                <a:cubicBezTo>
                  <a:pt x="5588275" y="593328"/>
                  <a:pt x="5607325" y="595233"/>
                  <a:pt x="5623517" y="595233"/>
                </a:cubicBezTo>
                <a:cubicBezTo>
                  <a:pt x="5648282" y="647620"/>
                  <a:pt x="5673047" y="700960"/>
                  <a:pt x="5703527" y="747633"/>
                </a:cubicBezTo>
                <a:lnTo>
                  <a:pt x="5693050" y="743823"/>
                </a:lnTo>
                <a:lnTo>
                  <a:pt x="5696860" y="754300"/>
                </a:lnTo>
                <a:cubicBezTo>
                  <a:pt x="5690192" y="771445"/>
                  <a:pt x="5672095" y="778113"/>
                  <a:pt x="5646377" y="776208"/>
                </a:cubicBezTo>
                <a:cubicBezTo>
                  <a:pt x="5659712" y="800973"/>
                  <a:pt x="5693050" y="763825"/>
                  <a:pt x="5704480" y="783828"/>
                </a:cubicBezTo>
                <a:cubicBezTo>
                  <a:pt x="5699717" y="834310"/>
                  <a:pt x="5649235" y="855265"/>
                  <a:pt x="5602562" y="841930"/>
                </a:cubicBezTo>
                <a:cubicBezTo>
                  <a:pt x="5631137" y="853360"/>
                  <a:pt x="5611135" y="916225"/>
                  <a:pt x="5580655" y="892413"/>
                </a:cubicBezTo>
                <a:cubicBezTo>
                  <a:pt x="5590180" y="914320"/>
                  <a:pt x="5647330" y="904795"/>
                  <a:pt x="5653045" y="892413"/>
                </a:cubicBezTo>
                <a:cubicBezTo>
                  <a:pt x="5648282" y="986710"/>
                  <a:pt x="5464450" y="959088"/>
                  <a:pt x="5471117" y="1102915"/>
                </a:cubicBezTo>
                <a:cubicBezTo>
                  <a:pt x="5389202" y="1112440"/>
                  <a:pt x="5336815" y="1152445"/>
                  <a:pt x="5340625" y="1248648"/>
                </a:cubicBezTo>
                <a:cubicBezTo>
                  <a:pt x="5282522" y="1281985"/>
                  <a:pt x="5264425" y="1356280"/>
                  <a:pt x="5194892" y="1379140"/>
                </a:cubicBezTo>
                <a:cubicBezTo>
                  <a:pt x="5193940" y="1425813"/>
                  <a:pt x="5144410" y="1450578"/>
                  <a:pt x="5129170" y="1495345"/>
                </a:cubicBezTo>
                <a:cubicBezTo>
                  <a:pt x="5062495" y="1686798"/>
                  <a:pt x="5178700" y="1883965"/>
                  <a:pt x="5289190" y="1983025"/>
                </a:cubicBezTo>
                <a:cubicBezTo>
                  <a:pt x="5294905" y="2003028"/>
                  <a:pt x="5274902" y="1998265"/>
                  <a:pt x="5274902" y="2012553"/>
                </a:cubicBezTo>
                <a:cubicBezTo>
                  <a:pt x="5340625" y="2127805"/>
                  <a:pt x="5446352" y="2258298"/>
                  <a:pt x="5391107" y="2448798"/>
                </a:cubicBezTo>
                <a:cubicBezTo>
                  <a:pt x="5408252" y="2451655"/>
                  <a:pt x="5387297" y="2415460"/>
                  <a:pt x="5413015" y="2426890"/>
                </a:cubicBezTo>
                <a:cubicBezTo>
                  <a:pt x="5400632" y="2502138"/>
                  <a:pt x="5353960" y="2543095"/>
                  <a:pt x="5303477" y="2579290"/>
                </a:cubicBezTo>
                <a:cubicBezTo>
                  <a:pt x="5300620" y="2547858"/>
                  <a:pt x="5373962" y="2528808"/>
                  <a:pt x="5383487" y="2484993"/>
                </a:cubicBezTo>
                <a:cubicBezTo>
                  <a:pt x="5364437" y="2478325"/>
                  <a:pt x="5316812" y="2505948"/>
                  <a:pt x="5289190" y="2514520"/>
                </a:cubicBezTo>
                <a:cubicBezTo>
                  <a:pt x="5271092" y="2460228"/>
                  <a:pt x="5243470" y="2390695"/>
                  <a:pt x="5179652" y="2404983"/>
                </a:cubicBezTo>
                <a:cubicBezTo>
                  <a:pt x="5166317" y="2380218"/>
                  <a:pt x="5158697" y="2348785"/>
                  <a:pt x="5143457" y="2324973"/>
                </a:cubicBezTo>
                <a:cubicBezTo>
                  <a:pt x="5126312" y="2322115"/>
                  <a:pt x="5128217" y="2338308"/>
                  <a:pt x="5107262" y="2332593"/>
                </a:cubicBezTo>
                <a:cubicBezTo>
                  <a:pt x="5081545" y="2278300"/>
                  <a:pt x="5051065" y="2228770"/>
                  <a:pt x="5012965" y="2186860"/>
                </a:cubicBezTo>
                <a:cubicBezTo>
                  <a:pt x="5014870" y="2156380"/>
                  <a:pt x="5045350" y="2155428"/>
                  <a:pt x="5042492" y="2121138"/>
                </a:cubicBezTo>
                <a:cubicBezTo>
                  <a:pt x="5039635" y="2110660"/>
                  <a:pt x="5023442" y="2114470"/>
                  <a:pt x="5012965" y="2113518"/>
                </a:cubicBezTo>
                <a:cubicBezTo>
                  <a:pt x="5007250" y="2115423"/>
                  <a:pt x="5031062" y="2143998"/>
                  <a:pt x="5012965" y="2164000"/>
                </a:cubicBezTo>
                <a:cubicBezTo>
                  <a:pt x="4953910" y="2116375"/>
                  <a:pt x="5023442" y="1981120"/>
                  <a:pt x="4962482" y="1931590"/>
                </a:cubicBezTo>
                <a:cubicBezTo>
                  <a:pt x="4860565" y="1922065"/>
                  <a:pt x="4869137" y="1802050"/>
                  <a:pt x="4744360" y="1815385"/>
                </a:cubicBezTo>
                <a:cubicBezTo>
                  <a:pt x="4736740" y="1855390"/>
                  <a:pt x="4678637" y="1882060"/>
                  <a:pt x="4613867" y="1887775"/>
                </a:cubicBezTo>
                <a:cubicBezTo>
                  <a:pt x="4552907" y="1772523"/>
                  <a:pt x="4377647" y="1804908"/>
                  <a:pt x="4257632" y="1843960"/>
                </a:cubicBezTo>
                <a:cubicBezTo>
                  <a:pt x="4285255" y="1831578"/>
                  <a:pt x="4265252" y="1790620"/>
                  <a:pt x="4250012" y="1778238"/>
                </a:cubicBezTo>
                <a:cubicBezTo>
                  <a:pt x="4223342" y="1778238"/>
                  <a:pt x="4234772" y="1816338"/>
                  <a:pt x="4220485" y="1828720"/>
                </a:cubicBezTo>
                <a:cubicBezTo>
                  <a:pt x="4118567" y="1833483"/>
                  <a:pt x="4042367" y="1822053"/>
                  <a:pt x="4009982" y="1908730"/>
                </a:cubicBezTo>
                <a:cubicBezTo>
                  <a:pt x="4049987" y="1919208"/>
                  <a:pt x="4035700" y="1876345"/>
                  <a:pt x="4068085" y="1879203"/>
                </a:cubicBezTo>
                <a:cubicBezTo>
                  <a:pt x="4083325" y="1933495"/>
                  <a:pt x="4054750" y="1940163"/>
                  <a:pt x="4031890" y="1959213"/>
                </a:cubicBezTo>
                <a:cubicBezTo>
                  <a:pt x="4045225" y="1993503"/>
                  <a:pt x="4106185" y="1982073"/>
                  <a:pt x="4126187" y="2009695"/>
                </a:cubicBezTo>
                <a:cubicBezTo>
                  <a:pt x="4118567" y="2061130"/>
                  <a:pt x="4021412" y="2014458"/>
                  <a:pt x="4009982" y="1980168"/>
                </a:cubicBezTo>
                <a:cubicBezTo>
                  <a:pt x="3965215" y="1997313"/>
                  <a:pt x="4009982" y="2034460"/>
                  <a:pt x="3951880" y="2052558"/>
                </a:cubicBezTo>
                <a:cubicBezTo>
                  <a:pt x="3933782" y="2047795"/>
                  <a:pt x="3975692" y="2030650"/>
                  <a:pt x="3951880" y="2016363"/>
                </a:cubicBezTo>
                <a:cubicBezTo>
                  <a:pt x="3921400" y="2017315"/>
                  <a:pt x="3911875" y="2039223"/>
                  <a:pt x="3893777" y="2052558"/>
                </a:cubicBezTo>
                <a:cubicBezTo>
                  <a:pt x="3858535" y="2050653"/>
                  <a:pt x="3839485" y="2034460"/>
                  <a:pt x="3813767" y="2023030"/>
                </a:cubicBezTo>
                <a:cubicBezTo>
                  <a:pt x="3812815" y="2009695"/>
                  <a:pt x="3823292" y="2006838"/>
                  <a:pt x="3821387" y="1993503"/>
                </a:cubicBezTo>
                <a:cubicBezTo>
                  <a:pt x="3779477" y="1985883"/>
                  <a:pt x="3743282" y="1915398"/>
                  <a:pt x="3697562" y="1957308"/>
                </a:cubicBezTo>
                <a:cubicBezTo>
                  <a:pt x="3707087" y="1985883"/>
                  <a:pt x="3751855" y="1945878"/>
                  <a:pt x="3755665" y="1986835"/>
                </a:cubicBezTo>
                <a:cubicBezTo>
                  <a:pt x="3648985" y="1985883"/>
                  <a:pt x="3467057" y="1922065"/>
                  <a:pt x="3363235" y="2008743"/>
                </a:cubicBezTo>
                <a:cubicBezTo>
                  <a:pt x="3264175" y="2116375"/>
                  <a:pt x="3114632" y="2172573"/>
                  <a:pt x="2991760" y="2256393"/>
                </a:cubicBezTo>
                <a:cubicBezTo>
                  <a:pt x="2981282" y="2362120"/>
                  <a:pt x="2976520" y="2457370"/>
                  <a:pt x="2999380" y="2554525"/>
                </a:cubicBezTo>
                <a:cubicBezTo>
                  <a:pt x="2875555" y="2527855"/>
                  <a:pt x="2668862" y="2483088"/>
                  <a:pt x="2701247" y="2300208"/>
                </a:cubicBezTo>
                <a:cubicBezTo>
                  <a:pt x="2650765" y="2270680"/>
                  <a:pt x="2637430" y="2204005"/>
                  <a:pt x="2585042" y="2176383"/>
                </a:cubicBezTo>
                <a:cubicBezTo>
                  <a:pt x="2560277" y="2029698"/>
                  <a:pt x="2485030" y="1932543"/>
                  <a:pt x="2330725" y="1914445"/>
                </a:cubicBezTo>
                <a:cubicBezTo>
                  <a:pt x="2252620" y="1920160"/>
                  <a:pt x="2259287" y="2011600"/>
                  <a:pt x="2206900" y="2044938"/>
                </a:cubicBezTo>
                <a:cubicBezTo>
                  <a:pt x="2140225" y="1999218"/>
                  <a:pt x="2038307" y="1980168"/>
                  <a:pt x="2017352" y="1899205"/>
                </a:cubicBezTo>
                <a:cubicBezTo>
                  <a:pt x="2001160" y="1838245"/>
                  <a:pt x="2014495" y="1790620"/>
                  <a:pt x="1973537" y="1746805"/>
                </a:cubicBezTo>
                <a:cubicBezTo>
                  <a:pt x="1894480" y="1711563"/>
                  <a:pt x="1856380" y="1636315"/>
                  <a:pt x="1805897" y="1572498"/>
                </a:cubicBezTo>
                <a:cubicBezTo>
                  <a:pt x="1728745" y="1566783"/>
                  <a:pt x="1659212" y="1554400"/>
                  <a:pt x="1587775" y="1542970"/>
                </a:cubicBezTo>
                <a:cubicBezTo>
                  <a:pt x="1576345" y="1560115"/>
                  <a:pt x="1577297" y="1589643"/>
                  <a:pt x="1573487" y="1615360"/>
                </a:cubicBezTo>
                <a:cubicBezTo>
                  <a:pt x="1367747" y="1590595"/>
                  <a:pt x="1206775" y="1571545"/>
                  <a:pt x="1071520" y="1491535"/>
                </a:cubicBezTo>
                <a:cubicBezTo>
                  <a:pt x="965792" y="1429623"/>
                  <a:pt x="858160" y="1351518"/>
                  <a:pt x="743860" y="1295320"/>
                </a:cubicBezTo>
                <a:cubicBezTo>
                  <a:pt x="738145" y="1275318"/>
                  <a:pt x="758147" y="1280080"/>
                  <a:pt x="758147" y="1265793"/>
                </a:cubicBezTo>
                <a:cubicBezTo>
                  <a:pt x="657182" y="1245790"/>
                  <a:pt x="535262" y="1247695"/>
                  <a:pt x="445727" y="1215310"/>
                </a:cubicBezTo>
                <a:cubicBezTo>
                  <a:pt x="451442" y="1104820"/>
                  <a:pt x="420962" y="1031478"/>
                  <a:pt x="336190" y="1011475"/>
                </a:cubicBezTo>
                <a:cubicBezTo>
                  <a:pt x="322855" y="998140"/>
                  <a:pt x="340952" y="998140"/>
                  <a:pt x="336190" y="975280"/>
                </a:cubicBezTo>
                <a:cubicBezTo>
                  <a:pt x="244750" y="943848"/>
                  <a:pt x="231415" y="833358"/>
                  <a:pt x="103780" y="837168"/>
                </a:cubicBezTo>
                <a:cubicBezTo>
                  <a:pt x="76157" y="800973"/>
                  <a:pt x="114257" y="773350"/>
                  <a:pt x="111400" y="735250"/>
                </a:cubicBezTo>
                <a:cubicBezTo>
                  <a:pt x="104732" y="652383"/>
                  <a:pt x="12340" y="576183"/>
                  <a:pt x="9482" y="480933"/>
                </a:cubicBezTo>
                <a:cubicBezTo>
                  <a:pt x="12340" y="455215"/>
                  <a:pt x="41867" y="455215"/>
                  <a:pt x="45677" y="430450"/>
                </a:cubicBezTo>
                <a:cubicBezTo>
                  <a:pt x="34485" y="424259"/>
                  <a:pt x="23770" y="414555"/>
                  <a:pt x="14587" y="402515"/>
                </a:cubicBezTo>
                <a:lnTo>
                  <a:pt x="0" y="374561"/>
                </a:lnTo>
                <a:lnTo>
                  <a:pt x="72485" y="400919"/>
                </a:lnTo>
                <a:lnTo>
                  <a:pt x="140090" y="461300"/>
                </a:lnTo>
                <a:lnTo>
                  <a:pt x="171789" y="518770"/>
                </a:lnTo>
                <a:lnTo>
                  <a:pt x="182319" y="585872"/>
                </a:lnTo>
                <a:lnTo>
                  <a:pt x="246007" y="677845"/>
                </a:lnTo>
                <a:lnTo>
                  <a:pt x="336579" y="740131"/>
                </a:lnTo>
                <a:lnTo>
                  <a:pt x="414714" y="831205"/>
                </a:lnTo>
                <a:lnTo>
                  <a:pt x="444904" y="918469"/>
                </a:lnTo>
                <a:lnTo>
                  <a:pt x="542592" y="922781"/>
                </a:lnTo>
                <a:lnTo>
                  <a:pt x="624537" y="944346"/>
                </a:lnTo>
                <a:lnTo>
                  <a:pt x="680605" y="961598"/>
                </a:lnTo>
                <a:lnTo>
                  <a:pt x="736673" y="991788"/>
                </a:lnTo>
                <a:lnTo>
                  <a:pt x="878999" y="978849"/>
                </a:lnTo>
                <a:lnTo>
                  <a:pt x="939380" y="970223"/>
                </a:lnTo>
                <a:lnTo>
                  <a:pt x="952319" y="970223"/>
                </a:lnTo>
                <a:lnTo>
                  <a:pt x="1042890" y="983162"/>
                </a:lnTo>
                <a:lnTo>
                  <a:pt x="1120522" y="1004727"/>
                </a:lnTo>
                <a:lnTo>
                  <a:pt x="1183418" y="1008537"/>
                </a:lnTo>
                <a:lnTo>
                  <a:pt x="1196753" y="1030101"/>
                </a:lnTo>
                <a:lnTo>
                  <a:pt x="1241284" y="1082359"/>
                </a:lnTo>
                <a:lnTo>
                  <a:pt x="1280100" y="1116862"/>
                </a:lnTo>
                <a:lnTo>
                  <a:pt x="1349106" y="1168617"/>
                </a:lnTo>
                <a:lnTo>
                  <a:pt x="1400861" y="1233311"/>
                </a:lnTo>
                <a:lnTo>
                  <a:pt x="1448303" y="1194495"/>
                </a:lnTo>
                <a:lnTo>
                  <a:pt x="1495745" y="1168617"/>
                </a:lnTo>
                <a:lnTo>
                  <a:pt x="1564752" y="1185869"/>
                </a:lnTo>
                <a:lnTo>
                  <a:pt x="1603568" y="1155679"/>
                </a:lnTo>
                <a:lnTo>
                  <a:pt x="1663949" y="1198808"/>
                </a:lnTo>
                <a:lnTo>
                  <a:pt x="1711391" y="1168617"/>
                </a:lnTo>
                <a:lnTo>
                  <a:pt x="1771771" y="1172930"/>
                </a:lnTo>
                <a:lnTo>
                  <a:pt x="1836465" y="1172930"/>
                </a:lnTo>
                <a:lnTo>
                  <a:pt x="1879594" y="1228998"/>
                </a:lnTo>
                <a:lnTo>
                  <a:pt x="1901159" y="1272127"/>
                </a:lnTo>
                <a:lnTo>
                  <a:pt x="1991730" y="1302317"/>
                </a:lnTo>
                <a:lnTo>
                  <a:pt x="2052111" y="1332508"/>
                </a:lnTo>
                <a:lnTo>
                  <a:pt x="2164246" y="1328195"/>
                </a:lnTo>
                <a:lnTo>
                  <a:pt x="2207375" y="1323882"/>
                </a:lnTo>
                <a:lnTo>
                  <a:pt x="2310885" y="1263501"/>
                </a:lnTo>
                <a:lnTo>
                  <a:pt x="2392830" y="1203121"/>
                </a:lnTo>
                <a:lnTo>
                  <a:pt x="2509279" y="1147053"/>
                </a:lnTo>
                <a:lnTo>
                  <a:pt x="2595537" y="1151366"/>
                </a:lnTo>
                <a:lnTo>
                  <a:pt x="2686108" y="1155679"/>
                </a:lnTo>
                <a:lnTo>
                  <a:pt x="2768053" y="1155679"/>
                </a:lnTo>
                <a:lnTo>
                  <a:pt x="2837060" y="1134114"/>
                </a:lnTo>
                <a:lnTo>
                  <a:pt x="2944883" y="1099611"/>
                </a:lnTo>
                <a:lnTo>
                  <a:pt x="3031141" y="1095298"/>
                </a:lnTo>
                <a:lnTo>
                  <a:pt x="3078583" y="1073733"/>
                </a:lnTo>
                <a:lnTo>
                  <a:pt x="3186406" y="1030604"/>
                </a:lnTo>
                <a:lnTo>
                  <a:pt x="3207970" y="1030604"/>
                </a:lnTo>
                <a:lnTo>
                  <a:pt x="3315793" y="1026291"/>
                </a:lnTo>
                <a:lnTo>
                  <a:pt x="3354609" y="1009040"/>
                </a:lnTo>
                <a:lnTo>
                  <a:pt x="3406364" y="1000414"/>
                </a:lnTo>
                <a:lnTo>
                  <a:pt x="3440867" y="978849"/>
                </a:lnTo>
                <a:lnTo>
                  <a:pt x="3479684" y="909843"/>
                </a:lnTo>
                <a:lnTo>
                  <a:pt x="3544377" y="836523"/>
                </a:lnTo>
                <a:lnTo>
                  <a:pt x="3553003" y="836523"/>
                </a:lnTo>
                <a:lnTo>
                  <a:pt x="3604758" y="832210"/>
                </a:lnTo>
                <a:lnTo>
                  <a:pt x="3708268" y="806333"/>
                </a:lnTo>
                <a:lnTo>
                  <a:pt x="3772961" y="776143"/>
                </a:lnTo>
                <a:lnTo>
                  <a:pt x="3811778" y="776143"/>
                </a:lnTo>
                <a:lnTo>
                  <a:pt x="3885097" y="758891"/>
                </a:lnTo>
                <a:lnTo>
                  <a:pt x="3941165" y="715762"/>
                </a:lnTo>
                <a:lnTo>
                  <a:pt x="4014484" y="694197"/>
                </a:lnTo>
                <a:lnTo>
                  <a:pt x="4113681" y="642442"/>
                </a:lnTo>
                <a:lnTo>
                  <a:pt x="4256007" y="625191"/>
                </a:lnTo>
                <a:lnTo>
                  <a:pt x="4299136" y="616565"/>
                </a:lnTo>
                <a:lnTo>
                  <a:pt x="4346578" y="616565"/>
                </a:lnTo>
                <a:lnTo>
                  <a:pt x="4419898" y="633817"/>
                </a:lnTo>
                <a:lnTo>
                  <a:pt x="4480279" y="642442"/>
                </a:lnTo>
                <a:lnTo>
                  <a:pt x="4544972" y="633817"/>
                </a:lnTo>
                <a:lnTo>
                  <a:pt x="4626918" y="642442"/>
                </a:lnTo>
                <a:lnTo>
                  <a:pt x="4657108" y="616565"/>
                </a:lnTo>
                <a:lnTo>
                  <a:pt x="4674360" y="599313"/>
                </a:lnTo>
                <a:lnTo>
                  <a:pt x="4721802" y="577749"/>
                </a:lnTo>
                <a:lnTo>
                  <a:pt x="4799434" y="547558"/>
                </a:lnTo>
                <a:lnTo>
                  <a:pt x="4846876" y="508742"/>
                </a:lnTo>
                <a:lnTo>
                  <a:pt x="4933134" y="504429"/>
                </a:lnTo>
                <a:lnTo>
                  <a:pt x="5032331" y="444049"/>
                </a:lnTo>
                <a:lnTo>
                  <a:pt x="5088399" y="396607"/>
                </a:lnTo>
                <a:lnTo>
                  <a:pt x="5166031" y="370729"/>
                </a:lnTo>
                <a:lnTo>
                  <a:pt x="5170344" y="314661"/>
                </a:lnTo>
                <a:lnTo>
                  <a:pt x="5187596" y="297410"/>
                </a:lnTo>
                <a:lnTo>
                  <a:pt x="5235038" y="202526"/>
                </a:lnTo>
                <a:lnTo>
                  <a:pt x="5265228" y="180961"/>
                </a:lnTo>
                <a:lnTo>
                  <a:pt x="5286793" y="198213"/>
                </a:lnTo>
                <a:lnTo>
                  <a:pt x="5347173" y="202526"/>
                </a:lnTo>
                <a:lnTo>
                  <a:pt x="5385990" y="202526"/>
                </a:lnTo>
                <a:lnTo>
                  <a:pt x="5394615" y="193900"/>
                </a:lnTo>
                <a:lnTo>
                  <a:pt x="5446370" y="159397"/>
                </a:lnTo>
                <a:lnTo>
                  <a:pt x="5489499" y="150771"/>
                </a:lnTo>
                <a:lnTo>
                  <a:pt x="5524002" y="142145"/>
                </a:lnTo>
                <a:lnTo>
                  <a:pt x="5575758" y="94703"/>
                </a:lnTo>
                <a:lnTo>
                  <a:pt x="5610260" y="64513"/>
                </a:lnTo>
                <a:lnTo>
                  <a:pt x="5636138" y="34322"/>
                </a:lnTo>
                <a:lnTo>
                  <a:pt x="5683580" y="30009"/>
                </a:lnTo>
                <a:lnTo>
                  <a:pt x="5705399" y="917"/>
                </a:lnTo>
                <a:lnTo>
                  <a:pt x="5710641" y="6305"/>
                </a:lnTo>
                <a:cubicBezTo>
                  <a:pt x="5716892" y="7049"/>
                  <a:pt x="5724452" y="471"/>
                  <a:pt x="5730703" y="24"/>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8" name="Freeform: Shape 87">
            <a:extLst>
              <a:ext uri="{FF2B5EF4-FFF2-40B4-BE49-F238E27FC236}">
                <a16:creationId xmlns:a16="http://schemas.microsoft.com/office/drawing/2014/main" id="{00000000-0008-0000-0100-000058000000}"/>
              </a:ext>
            </a:extLst>
          </xdr:cNvPr>
          <xdr:cNvSpPr/>
        </xdr:nvSpPr>
        <xdr:spPr>
          <a:xfrm>
            <a:off x="3444174" y="1130014"/>
            <a:ext cx="5887017" cy="1709997"/>
          </a:xfrm>
          <a:custGeom>
            <a:avLst/>
            <a:gdLst>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94736 w 5887017"/>
              <a:gd name="connsiteY171" fmla="*/ 524881 h 1709997"/>
              <a:gd name="connsiteX172" fmla="*/ 92553 w 5887017"/>
              <a:gd name="connsiteY172" fmla="*/ 47493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94736 w 5887017"/>
              <a:gd name="connsiteY171" fmla="*/ 524881 h 1709997"/>
              <a:gd name="connsiteX172" fmla="*/ 109698 w 5887017"/>
              <a:gd name="connsiteY172" fmla="*/ 457791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17596 w 5887017"/>
              <a:gd name="connsiteY171" fmla="*/ 462016 h 1709997"/>
              <a:gd name="connsiteX172" fmla="*/ 109698 w 5887017"/>
              <a:gd name="connsiteY172" fmla="*/ 457791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17596 w 5887017"/>
              <a:gd name="connsiteY171" fmla="*/ 462016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02356 w 5887017"/>
              <a:gd name="connsiteY171" fmla="*/ 503926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02356 w 5887017"/>
              <a:gd name="connsiteY171" fmla="*/ 503926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17596 w 5887017"/>
              <a:gd name="connsiteY171" fmla="*/ 471541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7596 w 5887017"/>
              <a:gd name="connsiteY171" fmla="*/ 471541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9445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94458 w 5887017"/>
              <a:gd name="connsiteY172" fmla="*/ 440646 h 1709997"/>
              <a:gd name="connsiteX173" fmla="*/ 99544 w 5887017"/>
              <a:gd name="connsiteY173" fmla="*/ 44063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94458 w 5887017"/>
              <a:gd name="connsiteY172" fmla="*/ 440646 h 1709997"/>
              <a:gd name="connsiteX173" fmla="*/ 101449 w 5887017"/>
              <a:gd name="connsiteY173" fmla="*/ 45206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Lst>
            <a:rect l="l" t="t" r="r" b="b"/>
            <a:pathLst>
              <a:path w="5887017" h="1709997">
                <a:moveTo>
                  <a:pt x="16123" y="0"/>
                </a:moveTo>
                <a:cubicBezTo>
                  <a:pt x="837178" y="211455"/>
                  <a:pt x="1746816" y="398145"/>
                  <a:pt x="2826951" y="381000"/>
                </a:cubicBezTo>
                <a:cubicBezTo>
                  <a:pt x="2845048" y="375285"/>
                  <a:pt x="2824093" y="330518"/>
                  <a:pt x="2841238" y="322898"/>
                </a:cubicBezTo>
                <a:cubicBezTo>
                  <a:pt x="2897436" y="320040"/>
                  <a:pt x="2867908" y="402908"/>
                  <a:pt x="2899341" y="424815"/>
                </a:cubicBezTo>
                <a:cubicBezTo>
                  <a:pt x="2941251" y="424815"/>
                  <a:pt x="2963158" y="442913"/>
                  <a:pt x="2993638" y="454343"/>
                </a:cubicBezTo>
                <a:cubicBezTo>
                  <a:pt x="3052693" y="399098"/>
                  <a:pt x="3105081" y="487680"/>
                  <a:pt x="3167946" y="468630"/>
                </a:cubicBezTo>
                <a:cubicBezTo>
                  <a:pt x="3178423" y="517208"/>
                  <a:pt x="3254623" y="521970"/>
                  <a:pt x="3291771" y="482918"/>
                </a:cubicBezTo>
                <a:cubicBezTo>
                  <a:pt x="3318441" y="509588"/>
                  <a:pt x="3387021" y="503873"/>
                  <a:pt x="3429883" y="512445"/>
                </a:cubicBezTo>
                <a:cubicBezTo>
                  <a:pt x="3400356" y="561023"/>
                  <a:pt x="3340348" y="555308"/>
                  <a:pt x="3299391" y="584835"/>
                </a:cubicBezTo>
                <a:cubicBezTo>
                  <a:pt x="3249861" y="620078"/>
                  <a:pt x="3228906" y="685800"/>
                  <a:pt x="3175566" y="715328"/>
                </a:cubicBezTo>
                <a:cubicBezTo>
                  <a:pt x="3228906" y="744855"/>
                  <a:pt x="3276531" y="672465"/>
                  <a:pt x="3313678" y="685800"/>
                </a:cubicBezTo>
                <a:cubicBezTo>
                  <a:pt x="3313678" y="707708"/>
                  <a:pt x="3298438" y="714375"/>
                  <a:pt x="3291771" y="729615"/>
                </a:cubicBezTo>
                <a:cubicBezTo>
                  <a:pt x="3299391" y="743903"/>
                  <a:pt x="3334633" y="716280"/>
                  <a:pt x="3342253" y="743903"/>
                </a:cubicBezTo>
                <a:cubicBezTo>
                  <a:pt x="3387021" y="711518"/>
                  <a:pt x="3445123" y="691515"/>
                  <a:pt x="3494653" y="663893"/>
                </a:cubicBezTo>
                <a:cubicBezTo>
                  <a:pt x="3527991" y="624840"/>
                  <a:pt x="3553708" y="577215"/>
                  <a:pt x="3625146" y="576263"/>
                </a:cubicBezTo>
                <a:cubicBezTo>
                  <a:pt x="3602286" y="610553"/>
                  <a:pt x="3564186" y="631508"/>
                  <a:pt x="3552756" y="678180"/>
                </a:cubicBezTo>
                <a:cubicBezTo>
                  <a:pt x="3573711" y="650558"/>
                  <a:pt x="3656578" y="662940"/>
                  <a:pt x="3668961" y="721995"/>
                </a:cubicBezTo>
                <a:cubicBezTo>
                  <a:pt x="3762306" y="736283"/>
                  <a:pt x="3817551" y="667703"/>
                  <a:pt x="3923278" y="656273"/>
                </a:cubicBezTo>
                <a:lnTo>
                  <a:pt x="3923278" y="700088"/>
                </a:lnTo>
                <a:cubicBezTo>
                  <a:pt x="3957568" y="716280"/>
                  <a:pt x="3986143" y="686753"/>
                  <a:pt x="4025196" y="685800"/>
                </a:cubicBezTo>
                <a:cubicBezTo>
                  <a:pt x="4019481" y="729615"/>
                  <a:pt x="4028053" y="760095"/>
                  <a:pt x="4061391" y="765810"/>
                </a:cubicBezTo>
                <a:cubicBezTo>
                  <a:pt x="4015671" y="772478"/>
                  <a:pt x="3958521" y="783908"/>
                  <a:pt x="3893751" y="773430"/>
                </a:cubicBezTo>
                <a:cubicBezTo>
                  <a:pt x="3817551" y="792480"/>
                  <a:pt x="3781356" y="840105"/>
                  <a:pt x="3719443" y="823913"/>
                </a:cubicBezTo>
                <a:cubicBezTo>
                  <a:pt x="3700393" y="900113"/>
                  <a:pt x="3656578" y="949643"/>
                  <a:pt x="3631813" y="1020128"/>
                </a:cubicBezTo>
                <a:cubicBezTo>
                  <a:pt x="3666103" y="1013460"/>
                  <a:pt x="3696583" y="940118"/>
                  <a:pt x="3726111" y="903923"/>
                </a:cubicBezTo>
                <a:cubicBezTo>
                  <a:pt x="3688963" y="1059180"/>
                  <a:pt x="3603238" y="1341120"/>
                  <a:pt x="3755638" y="1478280"/>
                </a:cubicBezTo>
                <a:cubicBezTo>
                  <a:pt x="3863271" y="1446848"/>
                  <a:pt x="3887083" y="1250633"/>
                  <a:pt x="3806121" y="1172528"/>
                </a:cubicBezTo>
                <a:cubicBezTo>
                  <a:pt x="3815646" y="1046798"/>
                  <a:pt x="3819456" y="969645"/>
                  <a:pt x="3886131" y="896303"/>
                </a:cubicBezTo>
                <a:cubicBezTo>
                  <a:pt x="3916611" y="906780"/>
                  <a:pt x="3874701" y="933450"/>
                  <a:pt x="3886131" y="968693"/>
                </a:cubicBezTo>
                <a:cubicBezTo>
                  <a:pt x="3928041" y="962978"/>
                  <a:pt x="3902323" y="932498"/>
                  <a:pt x="3908038" y="888683"/>
                </a:cubicBezTo>
                <a:cubicBezTo>
                  <a:pt x="3921373" y="882015"/>
                  <a:pt x="3927088" y="868680"/>
                  <a:pt x="3951853" y="874395"/>
                </a:cubicBezTo>
                <a:cubicBezTo>
                  <a:pt x="3953758" y="854393"/>
                  <a:pt x="3923278" y="868680"/>
                  <a:pt x="3929946" y="844868"/>
                </a:cubicBezTo>
                <a:cubicBezTo>
                  <a:pt x="3973761" y="764858"/>
                  <a:pt x="4041388" y="852488"/>
                  <a:pt x="4119493" y="852488"/>
                </a:cubicBezTo>
                <a:cubicBezTo>
                  <a:pt x="4122351" y="866775"/>
                  <a:pt x="4122351" y="883920"/>
                  <a:pt x="4141401" y="882015"/>
                </a:cubicBezTo>
                <a:cubicBezTo>
                  <a:pt x="4125208" y="921068"/>
                  <a:pt x="4181406" y="1049655"/>
                  <a:pt x="4097586" y="1071563"/>
                </a:cubicBezTo>
                <a:cubicBezTo>
                  <a:pt x="4098538" y="1094423"/>
                  <a:pt x="4090918" y="1126808"/>
                  <a:pt x="4119493" y="1122045"/>
                </a:cubicBezTo>
                <a:cubicBezTo>
                  <a:pt x="4158546" y="1107758"/>
                  <a:pt x="4151878" y="1047750"/>
                  <a:pt x="4199503" y="1042035"/>
                </a:cubicBezTo>
                <a:cubicBezTo>
                  <a:pt x="4260463" y="1083945"/>
                  <a:pt x="4272846" y="1172528"/>
                  <a:pt x="4279513" y="1267778"/>
                </a:cubicBezTo>
                <a:cubicBezTo>
                  <a:pt x="4222363" y="1263015"/>
                  <a:pt x="4229983" y="1362075"/>
                  <a:pt x="4191883" y="1398270"/>
                </a:cubicBezTo>
                <a:cubicBezTo>
                  <a:pt x="4205218" y="1438275"/>
                  <a:pt x="4278561" y="1418273"/>
                  <a:pt x="4301421" y="1448753"/>
                </a:cubicBezTo>
                <a:cubicBezTo>
                  <a:pt x="4450963" y="1377315"/>
                  <a:pt x="4586218" y="1291590"/>
                  <a:pt x="4679563" y="1164908"/>
                </a:cubicBezTo>
                <a:cubicBezTo>
                  <a:pt x="4667181" y="1141095"/>
                  <a:pt x="4645273" y="1126808"/>
                  <a:pt x="4643368" y="1092518"/>
                </a:cubicBezTo>
                <a:cubicBezTo>
                  <a:pt x="4752906" y="1041083"/>
                  <a:pt x="4880541" y="1089660"/>
                  <a:pt x="4949121" y="990600"/>
                </a:cubicBezTo>
                <a:cubicBezTo>
                  <a:pt x="4947216" y="968693"/>
                  <a:pt x="4952931" y="929640"/>
                  <a:pt x="4919593" y="918210"/>
                </a:cubicBezTo>
                <a:cubicBezTo>
                  <a:pt x="4910068" y="880110"/>
                  <a:pt x="4946263" y="876300"/>
                  <a:pt x="4963408" y="852488"/>
                </a:cubicBezTo>
                <a:cubicBezTo>
                  <a:pt x="4988173" y="817245"/>
                  <a:pt x="5000556" y="765810"/>
                  <a:pt x="5035798" y="742950"/>
                </a:cubicBezTo>
                <a:cubicBezTo>
                  <a:pt x="5066278" y="722948"/>
                  <a:pt x="5107236" y="729615"/>
                  <a:pt x="5145336" y="721043"/>
                </a:cubicBezTo>
                <a:cubicBezTo>
                  <a:pt x="5225346" y="702945"/>
                  <a:pt x="5310118" y="668655"/>
                  <a:pt x="5385366" y="655320"/>
                </a:cubicBezTo>
                <a:cubicBezTo>
                  <a:pt x="5409178" y="649605"/>
                  <a:pt x="5407273" y="619125"/>
                  <a:pt x="5414893" y="597218"/>
                </a:cubicBezTo>
                <a:cubicBezTo>
                  <a:pt x="5430133" y="613410"/>
                  <a:pt x="5439658" y="591503"/>
                  <a:pt x="5465376" y="597218"/>
                </a:cubicBezTo>
                <a:cubicBezTo>
                  <a:pt x="5463471" y="546735"/>
                  <a:pt x="5482521" y="517208"/>
                  <a:pt x="5501571" y="487680"/>
                </a:cubicBezTo>
                <a:cubicBezTo>
                  <a:pt x="5465376" y="399098"/>
                  <a:pt x="5516811" y="288608"/>
                  <a:pt x="5545386" y="218123"/>
                </a:cubicBezTo>
                <a:cubicBezTo>
                  <a:pt x="5572056" y="213360"/>
                  <a:pt x="5560626" y="246698"/>
                  <a:pt x="5581581" y="247650"/>
                </a:cubicBezTo>
                <a:cubicBezTo>
                  <a:pt x="5608251" y="240030"/>
                  <a:pt x="5621586" y="220028"/>
                  <a:pt x="5639683" y="203835"/>
                </a:cubicBezTo>
                <a:cubicBezTo>
                  <a:pt x="5663496" y="209550"/>
                  <a:pt x="5676831" y="225743"/>
                  <a:pt x="5705406" y="225743"/>
                </a:cubicBezTo>
                <a:cubicBezTo>
                  <a:pt x="5720646" y="300038"/>
                  <a:pt x="5751126" y="359093"/>
                  <a:pt x="5763508" y="436245"/>
                </a:cubicBezTo>
                <a:cubicBezTo>
                  <a:pt x="5772081" y="446723"/>
                  <a:pt x="5794941" y="443865"/>
                  <a:pt x="5813991" y="443865"/>
                </a:cubicBezTo>
                <a:cubicBezTo>
                  <a:pt x="5811133" y="466725"/>
                  <a:pt x="5827326" y="469583"/>
                  <a:pt x="5821611" y="494348"/>
                </a:cubicBezTo>
                <a:cubicBezTo>
                  <a:pt x="5836851" y="510540"/>
                  <a:pt x="5842566" y="490538"/>
                  <a:pt x="5865426" y="494348"/>
                </a:cubicBezTo>
                <a:cubicBezTo>
                  <a:pt x="5933053" y="548640"/>
                  <a:pt x="5825421" y="660083"/>
                  <a:pt x="5767318" y="639128"/>
                </a:cubicBezTo>
                <a:cubicBezTo>
                  <a:pt x="5773033" y="662940"/>
                  <a:pt x="5794941" y="640080"/>
                  <a:pt x="5781606" y="682943"/>
                </a:cubicBezTo>
                <a:cubicBezTo>
                  <a:pt x="5756841" y="689610"/>
                  <a:pt x="5757793" y="672465"/>
                  <a:pt x="5759698" y="653415"/>
                </a:cubicBezTo>
                <a:cubicBezTo>
                  <a:pt x="5735886" y="674370"/>
                  <a:pt x="5752078" y="724853"/>
                  <a:pt x="5715883" y="733425"/>
                </a:cubicBezTo>
                <a:cubicBezTo>
                  <a:pt x="5703501" y="708660"/>
                  <a:pt x="5713026" y="708660"/>
                  <a:pt x="5730171" y="697230"/>
                </a:cubicBezTo>
                <a:cubicBezTo>
                  <a:pt x="5731123" y="676275"/>
                  <a:pt x="5709216" y="678180"/>
                  <a:pt x="5700643" y="667703"/>
                </a:cubicBezTo>
                <a:cubicBezTo>
                  <a:pt x="5693023" y="671513"/>
                  <a:pt x="5706358" y="715328"/>
                  <a:pt x="5700643" y="740093"/>
                </a:cubicBezTo>
                <a:cubicBezTo>
                  <a:pt x="5666353" y="761048"/>
                  <a:pt x="5639683" y="804863"/>
                  <a:pt x="5598726" y="798195"/>
                </a:cubicBezTo>
                <a:cubicBezTo>
                  <a:pt x="5565388" y="893445"/>
                  <a:pt x="5573961" y="982028"/>
                  <a:pt x="5569198" y="1045845"/>
                </a:cubicBezTo>
                <a:cubicBezTo>
                  <a:pt x="5616823" y="1028700"/>
                  <a:pt x="5630158" y="1152525"/>
                  <a:pt x="5693023" y="1096328"/>
                </a:cubicBezTo>
                <a:cubicBezTo>
                  <a:pt x="5693976" y="1068705"/>
                  <a:pt x="5660638" y="1075373"/>
                  <a:pt x="5656828" y="1052513"/>
                </a:cubicBezTo>
                <a:cubicBezTo>
                  <a:pt x="5695881" y="1051560"/>
                  <a:pt x="5706358" y="1080135"/>
                  <a:pt x="5707311" y="1118235"/>
                </a:cubicBezTo>
                <a:cubicBezTo>
                  <a:pt x="5661591" y="1122998"/>
                  <a:pt x="5646351" y="1158240"/>
                  <a:pt x="5613013" y="1176338"/>
                </a:cubicBezTo>
                <a:cubicBezTo>
                  <a:pt x="5625396" y="1168718"/>
                  <a:pt x="5631111" y="1156335"/>
                  <a:pt x="5627301" y="1132523"/>
                </a:cubicBezTo>
                <a:cubicBezTo>
                  <a:pt x="5593963" y="1140143"/>
                  <a:pt x="5607298" y="1154430"/>
                  <a:pt x="5597773" y="1176338"/>
                </a:cubicBezTo>
                <a:cubicBezTo>
                  <a:pt x="5508238" y="1241108"/>
                  <a:pt x="5358696" y="1246823"/>
                  <a:pt x="5307261" y="1350645"/>
                </a:cubicBezTo>
                <a:lnTo>
                  <a:pt x="5296783" y="1367790"/>
                </a:lnTo>
                <a:lnTo>
                  <a:pt x="5299383" y="1381443"/>
                </a:lnTo>
                <a:lnTo>
                  <a:pt x="5290887" y="1389939"/>
                </a:lnTo>
                <a:lnTo>
                  <a:pt x="5282338" y="1401338"/>
                </a:lnTo>
                <a:lnTo>
                  <a:pt x="5271066" y="1409700"/>
                </a:lnTo>
                <a:lnTo>
                  <a:pt x="5273890" y="1412602"/>
                </a:lnTo>
                <a:lnTo>
                  <a:pt x="5252071" y="1441694"/>
                </a:lnTo>
                <a:lnTo>
                  <a:pt x="5204629" y="1446007"/>
                </a:lnTo>
                <a:lnTo>
                  <a:pt x="5178751" y="1476198"/>
                </a:lnTo>
                <a:lnTo>
                  <a:pt x="5144249" y="1506388"/>
                </a:lnTo>
                <a:lnTo>
                  <a:pt x="5092493" y="1553830"/>
                </a:lnTo>
                <a:lnTo>
                  <a:pt x="5057990" y="1562456"/>
                </a:lnTo>
                <a:lnTo>
                  <a:pt x="5022867" y="1569481"/>
                </a:lnTo>
                <a:lnTo>
                  <a:pt x="4965007" y="1567457"/>
                </a:lnTo>
                <a:lnTo>
                  <a:pt x="4933961" y="1563384"/>
                </a:lnTo>
                <a:lnTo>
                  <a:pt x="4867989" y="1563384"/>
                </a:lnTo>
                <a:lnTo>
                  <a:pt x="4821421" y="1547094"/>
                </a:lnTo>
                <a:lnTo>
                  <a:pt x="4770972" y="1547094"/>
                </a:lnTo>
                <a:lnTo>
                  <a:pt x="4724404" y="1543022"/>
                </a:lnTo>
                <a:lnTo>
                  <a:pt x="4635148" y="1559312"/>
                </a:lnTo>
                <a:lnTo>
                  <a:pt x="4596341" y="1559312"/>
                </a:lnTo>
                <a:lnTo>
                  <a:pt x="4573057" y="1534876"/>
                </a:lnTo>
                <a:lnTo>
                  <a:pt x="4495443" y="1506368"/>
                </a:lnTo>
                <a:lnTo>
                  <a:pt x="4441113" y="1506368"/>
                </a:lnTo>
                <a:lnTo>
                  <a:pt x="4371260" y="1510441"/>
                </a:lnTo>
                <a:lnTo>
                  <a:pt x="4297527" y="1481933"/>
                </a:lnTo>
                <a:lnTo>
                  <a:pt x="4231555" y="1469715"/>
                </a:lnTo>
                <a:lnTo>
                  <a:pt x="4157822" y="1469715"/>
                </a:lnTo>
                <a:lnTo>
                  <a:pt x="4095731" y="1457498"/>
                </a:lnTo>
                <a:lnTo>
                  <a:pt x="4014236" y="1457498"/>
                </a:lnTo>
                <a:lnTo>
                  <a:pt x="3959907" y="1465643"/>
                </a:lnTo>
                <a:lnTo>
                  <a:pt x="3890054" y="1469715"/>
                </a:lnTo>
                <a:lnTo>
                  <a:pt x="3843486" y="1457498"/>
                </a:lnTo>
                <a:lnTo>
                  <a:pt x="3754230" y="1514514"/>
                </a:lnTo>
                <a:lnTo>
                  <a:pt x="3668855" y="1522659"/>
                </a:lnTo>
                <a:lnTo>
                  <a:pt x="3564076" y="1506368"/>
                </a:lnTo>
                <a:lnTo>
                  <a:pt x="3509746" y="1486006"/>
                </a:lnTo>
                <a:lnTo>
                  <a:pt x="3416610" y="1477861"/>
                </a:lnTo>
                <a:lnTo>
                  <a:pt x="3331234" y="1457498"/>
                </a:lnTo>
                <a:lnTo>
                  <a:pt x="3238098" y="1465643"/>
                </a:lnTo>
                <a:lnTo>
                  <a:pt x="3117796" y="1481933"/>
                </a:lnTo>
                <a:lnTo>
                  <a:pt x="3009137" y="1490078"/>
                </a:lnTo>
                <a:lnTo>
                  <a:pt x="2962568" y="1506368"/>
                </a:lnTo>
                <a:lnTo>
                  <a:pt x="2935404" y="1538949"/>
                </a:lnTo>
                <a:lnTo>
                  <a:pt x="2865551" y="1591892"/>
                </a:lnTo>
                <a:lnTo>
                  <a:pt x="2780176" y="1604110"/>
                </a:lnTo>
                <a:lnTo>
                  <a:pt x="2690920" y="1604110"/>
                </a:lnTo>
                <a:lnTo>
                  <a:pt x="2640471" y="1628545"/>
                </a:lnTo>
                <a:lnTo>
                  <a:pt x="2566738" y="1636690"/>
                </a:lnTo>
                <a:lnTo>
                  <a:pt x="2485243" y="1600037"/>
                </a:lnTo>
                <a:lnTo>
                  <a:pt x="2442555" y="1555239"/>
                </a:lnTo>
                <a:lnTo>
                  <a:pt x="2380464" y="1555239"/>
                </a:lnTo>
                <a:lnTo>
                  <a:pt x="2225237" y="1587820"/>
                </a:lnTo>
                <a:lnTo>
                  <a:pt x="2174788" y="1587820"/>
                </a:lnTo>
                <a:lnTo>
                  <a:pt x="2135981" y="1681489"/>
                </a:lnTo>
                <a:lnTo>
                  <a:pt x="2073890" y="1685561"/>
                </a:lnTo>
                <a:lnTo>
                  <a:pt x="2050605" y="1693706"/>
                </a:lnTo>
                <a:lnTo>
                  <a:pt x="2007918" y="1709997"/>
                </a:lnTo>
                <a:lnTo>
                  <a:pt x="1965230" y="1583747"/>
                </a:lnTo>
                <a:lnTo>
                  <a:pt x="1887616" y="1526731"/>
                </a:lnTo>
                <a:lnTo>
                  <a:pt x="1825525" y="1465643"/>
                </a:lnTo>
                <a:lnTo>
                  <a:pt x="1759553" y="1461570"/>
                </a:lnTo>
                <a:lnTo>
                  <a:pt x="1674178" y="1461570"/>
                </a:lnTo>
                <a:lnTo>
                  <a:pt x="1627610" y="1486006"/>
                </a:lnTo>
                <a:lnTo>
                  <a:pt x="1553877" y="1469715"/>
                </a:lnTo>
                <a:lnTo>
                  <a:pt x="1499547" y="1494151"/>
                </a:lnTo>
                <a:lnTo>
                  <a:pt x="1433575" y="1498223"/>
                </a:lnTo>
                <a:lnTo>
                  <a:pt x="1371484" y="1555239"/>
                </a:lnTo>
                <a:lnTo>
                  <a:pt x="1289989" y="1555239"/>
                </a:lnTo>
                <a:lnTo>
                  <a:pt x="1224018" y="1571529"/>
                </a:lnTo>
                <a:lnTo>
                  <a:pt x="1189091" y="1481933"/>
                </a:lnTo>
                <a:lnTo>
                  <a:pt x="1169688" y="1449353"/>
                </a:lnTo>
                <a:lnTo>
                  <a:pt x="1103716" y="1400482"/>
                </a:lnTo>
                <a:lnTo>
                  <a:pt x="1084313" y="1331248"/>
                </a:lnTo>
                <a:lnTo>
                  <a:pt x="1037744" y="1331248"/>
                </a:lnTo>
                <a:lnTo>
                  <a:pt x="971772" y="1331248"/>
                </a:lnTo>
                <a:lnTo>
                  <a:pt x="929085" y="1278305"/>
                </a:lnTo>
                <a:lnTo>
                  <a:pt x="863113" y="1274232"/>
                </a:lnTo>
                <a:lnTo>
                  <a:pt x="808783" y="1274232"/>
                </a:lnTo>
                <a:lnTo>
                  <a:pt x="769976" y="1204999"/>
                </a:lnTo>
                <a:lnTo>
                  <a:pt x="723408" y="1180564"/>
                </a:lnTo>
                <a:lnTo>
                  <a:pt x="707885" y="1119475"/>
                </a:lnTo>
                <a:lnTo>
                  <a:pt x="645794" y="1099112"/>
                </a:lnTo>
                <a:lnTo>
                  <a:pt x="603106" y="1029879"/>
                </a:lnTo>
                <a:lnTo>
                  <a:pt x="564300" y="952500"/>
                </a:lnTo>
                <a:lnTo>
                  <a:pt x="560419" y="903629"/>
                </a:lnTo>
                <a:lnTo>
                  <a:pt x="502208" y="871049"/>
                </a:lnTo>
                <a:lnTo>
                  <a:pt x="443998" y="818105"/>
                </a:lnTo>
                <a:lnTo>
                  <a:pt x="436237" y="761090"/>
                </a:lnTo>
                <a:lnTo>
                  <a:pt x="397430" y="732582"/>
                </a:lnTo>
                <a:lnTo>
                  <a:pt x="350861" y="720364"/>
                </a:lnTo>
                <a:lnTo>
                  <a:pt x="323697" y="700001"/>
                </a:lnTo>
                <a:lnTo>
                  <a:pt x="288770" y="671493"/>
                </a:lnTo>
                <a:lnTo>
                  <a:pt x="288770" y="594115"/>
                </a:lnTo>
                <a:lnTo>
                  <a:pt x="246083" y="557462"/>
                </a:lnTo>
                <a:lnTo>
                  <a:pt x="156827" y="531909"/>
                </a:lnTo>
                <a:cubicBezTo>
                  <a:pt x="136130" y="525121"/>
                  <a:pt x="143512" y="513546"/>
                  <a:pt x="119501" y="471541"/>
                </a:cubicBezTo>
                <a:cubicBezTo>
                  <a:pt x="116913" y="464075"/>
                  <a:pt x="93730" y="463897"/>
                  <a:pt x="94458" y="440646"/>
                </a:cubicBezTo>
                <a:cubicBezTo>
                  <a:pt x="94883" y="433023"/>
                  <a:pt x="101024" y="459689"/>
                  <a:pt x="101449" y="452066"/>
                </a:cubicBezTo>
                <a:lnTo>
                  <a:pt x="82953" y="417776"/>
                </a:lnTo>
                <a:lnTo>
                  <a:pt x="0" y="90974"/>
                </a:lnTo>
                <a:lnTo>
                  <a:pt x="437" y="90369"/>
                </a:lnTo>
                <a:cubicBezTo>
                  <a:pt x="3919" y="87749"/>
                  <a:pt x="8741" y="86440"/>
                  <a:pt x="16123" y="87630"/>
                </a:cubicBezTo>
                <a:cubicBezTo>
                  <a:pt x="13266" y="109538"/>
                  <a:pt x="-3879" y="132398"/>
                  <a:pt x="30411" y="160020"/>
                </a:cubicBezTo>
                <a:cubicBezTo>
                  <a:pt x="18981" y="118110"/>
                  <a:pt x="50413" y="53340"/>
                  <a:pt x="16123"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9" name="Freeform: Shape 88">
            <a:extLst>
              <a:ext uri="{FF2B5EF4-FFF2-40B4-BE49-F238E27FC236}">
                <a16:creationId xmlns:a16="http://schemas.microsoft.com/office/drawing/2014/main" id="{00000000-0008-0000-0100-000059000000}"/>
              </a:ext>
            </a:extLst>
          </xdr:cNvPr>
          <xdr:cNvSpPr/>
        </xdr:nvSpPr>
        <xdr:spPr>
          <a:xfrm>
            <a:off x="2873708" y="1164622"/>
            <a:ext cx="1844244" cy="2235375"/>
          </a:xfrm>
          <a:custGeom>
            <a:avLst/>
            <a:gdLst>
              <a:gd name="connsiteX0" fmla="*/ 336233 w 1826487"/>
              <a:gd name="connsiteY0" fmla="*/ 0 h 2239615"/>
              <a:gd name="connsiteX1" fmla="*/ 510540 w 1826487"/>
              <a:gd name="connsiteY1" fmla="*/ 87630 h 2239615"/>
              <a:gd name="connsiteX2" fmla="*/ 531019 w 1826487"/>
              <a:gd name="connsiteY2" fmla="*/ 71437 h 2239615"/>
              <a:gd name="connsiteX3" fmla="*/ 538232 w 1826487"/>
              <a:gd name="connsiteY3" fmla="*/ 61446 h 2239615"/>
              <a:gd name="connsiteX4" fmla="*/ 621185 w 1826487"/>
              <a:gd name="connsiteY4" fmla="*/ 388248 h 2239615"/>
              <a:gd name="connsiteX5" fmla="*/ 633966 w 1826487"/>
              <a:gd name="connsiteY5" fmla="*/ 388248 h 2239615"/>
              <a:gd name="connsiteX6" fmla="*/ 630785 w 1826487"/>
              <a:gd name="connsiteY6" fmla="*/ 445408 h 2239615"/>
              <a:gd name="connsiteX7" fmla="*/ 632968 w 1826487"/>
              <a:gd name="connsiteY7" fmla="*/ 495353 h 2239615"/>
              <a:gd name="connsiteX8" fmla="*/ 695059 w 1826487"/>
              <a:gd name="connsiteY8" fmla="*/ 515716 h 2239615"/>
              <a:gd name="connsiteX9" fmla="*/ 784315 w 1826487"/>
              <a:gd name="connsiteY9" fmla="*/ 527934 h 2239615"/>
              <a:gd name="connsiteX10" fmla="*/ 827002 w 1826487"/>
              <a:gd name="connsiteY10" fmla="*/ 564587 h 2239615"/>
              <a:gd name="connsiteX11" fmla="*/ 827002 w 1826487"/>
              <a:gd name="connsiteY11" fmla="*/ 641965 h 2239615"/>
              <a:gd name="connsiteX12" fmla="*/ 861929 w 1826487"/>
              <a:gd name="connsiteY12" fmla="*/ 670473 h 2239615"/>
              <a:gd name="connsiteX13" fmla="*/ 889093 w 1826487"/>
              <a:gd name="connsiteY13" fmla="*/ 690836 h 2239615"/>
              <a:gd name="connsiteX14" fmla="*/ 935662 w 1826487"/>
              <a:gd name="connsiteY14" fmla="*/ 703054 h 2239615"/>
              <a:gd name="connsiteX15" fmla="*/ 974469 w 1826487"/>
              <a:gd name="connsiteY15" fmla="*/ 731562 h 2239615"/>
              <a:gd name="connsiteX16" fmla="*/ 982230 w 1826487"/>
              <a:gd name="connsiteY16" fmla="*/ 788577 h 2239615"/>
              <a:gd name="connsiteX17" fmla="*/ 1040440 w 1826487"/>
              <a:gd name="connsiteY17" fmla="*/ 841521 h 2239615"/>
              <a:gd name="connsiteX18" fmla="*/ 1098651 w 1826487"/>
              <a:gd name="connsiteY18" fmla="*/ 874101 h 2239615"/>
              <a:gd name="connsiteX19" fmla="*/ 1102532 w 1826487"/>
              <a:gd name="connsiteY19" fmla="*/ 922972 h 2239615"/>
              <a:gd name="connsiteX20" fmla="*/ 1141338 w 1826487"/>
              <a:gd name="connsiteY20" fmla="*/ 1000351 h 2239615"/>
              <a:gd name="connsiteX21" fmla="*/ 1184026 w 1826487"/>
              <a:gd name="connsiteY21" fmla="*/ 1069584 h 2239615"/>
              <a:gd name="connsiteX22" fmla="*/ 1246117 w 1826487"/>
              <a:gd name="connsiteY22" fmla="*/ 1089947 h 2239615"/>
              <a:gd name="connsiteX23" fmla="*/ 1261640 w 1826487"/>
              <a:gd name="connsiteY23" fmla="*/ 1151036 h 2239615"/>
              <a:gd name="connsiteX24" fmla="*/ 1308208 w 1826487"/>
              <a:gd name="connsiteY24" fmla="*/ 1175471 h 2239615"/>
              <a:gd name="connsiteX25" fmla="*/ 1347015 w 1826487"/>
              <a:gd name="connsiteY25" fmla="*/ 1244704 h 2239615"/>
              <a:gd name="connsiteX26" fmla="*/ 1401345 w 1826487"/>
              <a:gd name="connsiteY26" fmla="*/ 1244704 h 2239615"/>
              <a:gd name="connsiteX27" fmla="*/ 1467317 w 1826487"/>
              <a:gd name="connsiteY27" fmla="*/ 1248777 h 2239615"/>
              <a:gd name="connsiteX28" fmla="*/ 1510004 w 1826487"/>
              <a:gd name="connsiteY28" fmla="*/ 1301720 h 2239615"/>
              <a:gd name="connsiteX29" fmla="*/ 1575976 w 1826487"/>
              <a:gd name="connsiteY29" fmla="*/ 1301720 h 2239615"/>
              <a:gd name="connsiteX30" fmla="*/ 1622545 w 1826487"/>
              <a:gd name="connsiteY30" fmla="*/ 1301720 h 2239615"/>
              <a:gd name="connsiteX31" fmla="*/ 1641948 w 1826487"/>
              <a:gd name="connsiteY31" fmla="*/ 1370954 h 2239615"/>
              <a:gd name="connsiteX32" fmla="*/ 1707920 w 1826487"/>
              <a:gd name="connsiteY32" fmla="*/ 1419825 h 2239615"/>
              <a:gd name="connsiteX33" fmla="*/ 1727323 w 1826487"/>
              <a:gd name="connsiteY33" fmla="*/ 1452405 h 2239615"/>
              <a:gd name="connsiteX34" fmla="*/ 1762250 w 1826487"/>
              <a:gd name="connsiteY34" fmla="*/ 1542001 h 2239615"/>
              <a:gd name="connsiteX35" fmla="*/ 1826487 w 1826487"/>
              <a:gd name="connsiteY35" fmla="*/ 1526139 h 2239615"/>
              <a:gd name="connsiteX36" fmla="*/ 1821415 w 1826487"/>
              <a:gd name="connsiteY36" fmla="*/ 1563621 h 2239615"/>
              <a:gd name="connsiteX37" fmla="*/ 1744443 w 1826487"/>
              <a:gd name="connsiteY37" fmla="*/ 1588112 h 2239615"/>
              <a:gd name="connsiteX38" fmla="*/ 1677968 w 1826487"/>
              <a:gd name="connsiteY38" fmla="*/ 1584614 h 2239615"/>
              <a:gd name="connsiteX39" fmla="*/ 1646479 w 1826487"/>
              <a:gd name="connsiteY39" fmla="*/ 1556624 h 2239615"/>
              <a:gd name="connsiteX40" fmla="*/ 1628986 w 1826487"/>
              <a:gd name="connsiteY40" fmla="*/ 1560123 h 2239615"/>
              <a:gd name="connsiteX41" fmla="*/ 1587001 w 1826487"/>
              <a:gd name="connsiteY41" fmla="*/ 1584614 h 2239615"/>
              <a:gd name="connsiteX42" fmla="*/ 1555513 w 1826487"/>
              <a:gd name="connsiteY42" fmla="*/ 1605606 h 2239615"/>
              <a:gd name="connsiteX43" fmla="*/ 1541518 w 1826487"/>
              <a:gd name="connsiteY43" fmla="*/ 1581115 h 2239615"/>
              <a:gd name="connsiteX44" fmla="*/ 1517027 w 1826487"/>
              <a:gd name="connsiteY44" fmla="*/ 1584614 h 2239615"/>
              <a:gd name="connsiteX45" fmla="*/ 1496035 w 1826487"/>
              <a:gd name="connsiteY45" fmla="*/ 1609105 h 2239615"/>
              <a:gd name="connsiteX46" fmla="*/ 1485539 w 1826487"/>
              <a:gd name="connsiteY46" fmla="*/ 1619601 h 2239615"/>
              <a:gd name="connsiteX47" fmla="*/ 1485539 w 1826487"/>
              <a:gd name="connsiteY47" fmla="*/ 1647591 h 2239615"/>
              <a:gd name="connsiteX48" fmla="*/ 1478541 w 1826487"/>
              <a:gd name="connsiteY48" fmla="*/ 1651089 h 2239615"/>
              <a:gd name="connsiteX49" fmla="*/ 1447053 w 1826487"/>
              <a:gd name="connsiteY49" fmla="*/ 1640593 h 2239615"/>
              <a:gd name="connsiteX50" fmla="*/ 1412066 w 1826487"/>
              <a:gd name="connsiteY50" fmla="*/ 1640593 h 2239615"/>
              <a:gd name="connsiteX51" fmla="*/ 1384076 w 1826487"/>
              <a:gd name="connsiteY51" fmla="*/ 1644092 h 2239615"/>
              <a:gd name="connsiteX52" fmla="*/ 1363084 w 1826487"/>
              <a:gd name="connsiteY52" fmla="*/ 1679079 h 2239615"/>
              <a:gd name="connsiteX53" fmla="*/ 1335094 w 1826487"/>
              <a:gd name="connsiteY53" fmla="*/ 1679079 h 2239615"/>
              <a:gd name="connsiteX54" fmla="*/ 1321099 w 1826487"/>
              <a:gd name="connsiteY54" fmla="*/ 1647591 h 2239615"/>
              <a:gd name="connsiteX55" fmla="*/ 1293109 w 1826487"/>
              <a:gd name="connsiteY55" fmla="*/ 1661585 h 2239615"/>
              <a:gd name="connsiteX56" fmla="*/ 1230133 w 1826487"/>
              <a:gd name="connsiteY56" fmla="*/ 1679079 h 2239615"/>
              <a:gd name="connsiteX57" fmla="*/ 1156660 w 1826487"/>
              <a:gd name="connsiteY57" fmla="*/ 1679079 h 2239615"/>
              <a:gd name="connsiteX58" fmla="*/ 1125171 w 1826487"/>
              <a:gd name="connsiteY58" fmla="*/ 1693074 h 2239615"/>
              <a:gd name="connsiteX59" fmla="*/ 1083187 w 1826487"/>
              <a:gd name="connsiteY59" fmla="*/ 1728061 h 2239615"/>
              <a:gd name="connsiteX60" fmla="*/ 1037703 w 1826487"/>
              <a:gd name="connsiteY60" fmla="*/ 1815529 h 2239615"/>
              <a:gd name="connsiteX61" fmla="*/ 999218 w 1826487"/>
              <a:gd name="connsiteY61" fmla="*/ 1878506 h 2239615"/>
              <a:gd name="connsiteX62" fmla="*/ 946737 w 1826487"/>
              <a:gd name="connsiteY62" fmla="*/ 1934485 h 2239615"/>
              <a:gd name="connsiteX63" fmla="*/ 873264 w 1826487"/>
              <a:gd name="connsiteY63" fmla="*/ 1983467 h 2239615"/>
              <a:gd name="connsiteX64" fmla="*/ 824282 w 1826487"/>
              <a:gd name="connsiteY64" fmla="*/ 2000961 h 2239615"/>
              <a:gd name="connsiteX65" fmla="*/ 806788 w 1826487"/>
              <a:gd name="connsiteY65" fmla="*/ 2042945 h 2239615"/>
              <a:gd name="connsiteX66" fmla="*/ 806788 w 1826487"/>
              <a:gd name="connsiteY66" fmla="*/ 2067436 h 2239615"/>
              <a:gd name="connsiteX67" fmla="*/ 771801 w 1826487"/>
              <a:gd name="connsiteY67" fmla="*/ 2084930 h 2239615"/>
              <a:gd name="connsiteX68" fmla="*/ 743811 w 1826487"/>
              <a:gd name="connsiteY68" fmla="*/ 2102423 h 2239615"/>
              <a:gd name="connsiteX69" fmla="*/ 708824 w 1826487"/>
              <a:gd name="connsiteY69" fmla="*/ 2140909 h 2239615"/>
              <a:gd name="connsiteX70" fmla="*/ 694829 w 1826487"/>
              <a:gd name="connsiteY70" fmla="*/ 2179395 h 2239615"/>
              <a:gd name="connsiteX71" fmla="*/ 617858 w 1826487"/>
              <a:gd name="connsiteY71" fmla="*/ 2200387 h 2239615"/>
              <a:gd name="connsiteX72" fmla="*/ 547884 w 1826487"/>
              <a:gd name="connsiteY72" fmla="*/ 2235375 h 2239615"/>
              <a:gd name="connsiteX73" fmla="*/ 543645 w 1826487"/>
              <a:gd name="connsiteY73" fmla="*/ 2239615 h 2239615"/>
              <a:gd name="connsiteX74" fmla="*/ 532867 w 1826487"/>
              <a:gd name="connsiteY74" fmla="*/ 2205742 h 2239615"/>
              <a:gd name="connsiteX75" fmla="*/ 450922 w 1826487"/>
              <a:gd name="connsiteY75" fmla="*/ 2110858 h 2239615"/>
              <a:gd name="connsiteX76" fmla="*/ 360350 w 1826487"/>
              <a:gd name="connsiteY76" fmla="*/ 2050477 h 2239615"/>
              <a:gd name="connsiteX77" fmla="*/ 304282 w 1826487"/>
              <a:gd name="connsiteY77" fmla="*/ 1964219 h 2239615"/>
              <a:gd name="connsiteX78" fmla="*/ 295657 w 1826487"/>
              <a:gd name="connsiteY78" fmla="*/ 1895212 h 2239615"/>
              <a:gd name="connsiteX79" fmla="*/ 252528 w 1826487"/>
              <a:gd name="connsiteY79" fmla="*/ 1843457 h 2239615"/>
              <a:gd name="connsiteX80" fmla="*/ 179208 w 1826487"/>
              <a:gd name="connsiteY80" fmla="*/ 1783076 h 2239615"/>
              <a:gd name="connsiteX81" fmla="*/ 106723 w 1826487"/>
              <a:gd name="connsiteY81" fmla="*/ 1756718 h 2239615"/>
              <a:gd name="connsiteX82" fmla="*/ 99417 w 1826487"/>
              <a:gd name="connsiteY82" fmla="*/ 1742718 h 2239615"/>
              <a:gd name="connsiteX83" fmla="*/ 108585 w 1826487"/>
              <a:gd name="connsiteY83" fmla="*/ 1644967 h 2239615"/>
              <a:gd name="connsiteX84" fmla="*/ 72390 w 1826487"/>
              <a:gd name="connsiteY84" fmla="*/ 1557337 h 2239615"/>
              <a:gd name="connsiteX85" fmla="*/ 14288 w 1826487"/>
              <a:gd name="connsiteY85" fmla="*/ 1433512 h 2239615"/>
              <a:gd name="connsiteX86" fmla="*/ 0 w 1826487"/>
              <a:gd name="connsiteY86" fmla="*/ 1215390 h 2239615"/>
              <a:gd name="connsiteX87" fmla="*/ 87630 w 1826487"/>
              <a:gd name="connsiteY87" fmla="*/ 931545 h 2239615"/>
              <a:gd name="connsiteX88" fmla="*/ 101918 w 1826487"/>
              <a:gd name="connsiteY88" fmla="*/ 822007 h 2239615"/>
              <a:gd name="connsiteX89" fmla="*/ 305753 w 1826487"/>
              <a:gd name="connsiteY89" fmla="*/ 378142 h 2239615"/>
              <a:gd name="connsiteX90" fmla="*/ 335280 w 1826487"/>
              <a:gd name="connsiteY90" fmla="*/ 356235 h 2239615"/>
              <a:gd name="connsiteX91" fmla="*/ 342900 w 1826487"/>
              <a:gd name="connsiteY91" fmla="*/ 283845 h 2239615"/>
              <a:gd name="connsiteX92" fmla="*/ 328613 w 1826487"/>
              <a:gd name="connsiteY92" fmla="*/ 240030 h 2239615"/>
              <a:gd name="connsiteX93" fmla="*/ 358140 w 1826487"/>
              <a:gd name="connsiteY93" fmla="*/ 232410 h 2239615"/>
              <a:gd name="connsiteX94" fmla="*/ 336233 w 1826487"/>
              <a:gd name="connsiteY94" fmla="*/ 0 h 2239615"/>
              <a:gd name="connsiteX0" fmla="*/ 336233 w 1826487"/>
              <a:gd name="connsiteY0" fmla="*/ 0 h 2239615"/>
              <a:gd name="connsiteX1" fmla="*/ 510540 w 1826487"/>
              <a:gd name="connsiteY1" fmla="*/ 87630 h 2239615"/>
              <a:gd name="connsiteX2" fmla="*/ 531019 w 1826487"/>
              <a:gd name="connsiteY2" fmla="*/ 71437 h 2239615"/>
              <a:gd name="connsiteX3" fmla="*/ 538232 w 1826487"/>
              <a:gd name="connsiteY3" fmla="*/ 61446 h 2239615"/>
              <a:gd name="connsiteX4" fmla="*/ 621185 w 1826487"/>
              <a:gd name="connsiteY4" fmla="*/ 388248 h 2239615"/>
              <a:gd name="connsiteX5" fmla="*/ 633966 w 1826487"/>
              <a:gd name="connsiteY5" fmla="*/ 388248 h 2239615"/>
              <a:gd name="connsiteX6" fmla="*/ 630785 w 1826487"/>
              <a:gd name="connsiteY6" fmla="*/ 445408 h 2239615"/>
              <a:gd name="connsiteX7" fmla="*/ 632968 w 1826487"/>
              <a:gd name="connsiteY7" fmla="*/ 495353 h 2239615"/>
              <a:gd name="connsiteX8" fmla="*/ 695059 w 1826487"/>
              <a:gd name="connsiteY8" fmla="*/ 515716 h 2239615"/>
              <a:gd name="connsiteX9" fmla="*/ 784315 w 1826487"/>
              <a:gd name="connsiteY9" fmla="*/ 527934 h 2239615"/>
              <a:gd name="connsiteX10" fmla="*/ 827002 w 1826487"/>
              <a:gd name="connsiteY10" fmla="*/ 564587 h 2239615"/>
              <a:gd name="connsiteX11" fmla="*/ 827002 w 1826487"/>
              <a:gd name="connsiteY11" fmla="*/ 641965 h 2239615"/>
              <a:gd name="connsiteX12" fmla="*/ 861929 w 1826487"/>
              <a:gd name="connsiteY12" fmla="*/ 670473 h 2239615"/>
              <a:gd name="connsiteX13" fmla="*/ 889093 w 1826487"/>
              <a:gd name="connsiteY13" fmla="*/ 690836 h 2239615"/>
              <a:gd name="connsiteX14" fmla="*/ 935662 w 1826487"/>
              <a:gd name="connsiteY14" fmla="*/ 703054 h 2239615"/>
              <a:gd name="connsiteX15" fmla="*/ 974469 w 1826487"/>
              <a:gd name="connsiteY15" fmla="*/ 731562 h 2239615"/>
              <a:gd name="connsiteX16" fmla="*/ 982230 w 1826487"/>
              <a:gd name="connsiteY16" fmla="*/ 788577 h 2239615"/>
              <a:gd name="connsiteX17" fmla="*/ 1040440 w 1826487"/>
              <a:gd name="connsiteY17" fmla="*/ 841521 h 2239615"/>
              <a:gd name="connsiteX18" fmla="*/ 1098651 w 1826487"/>
              <a:gd name="connsiteY18" fmla="*/ 874101 h 2239615"/>
              <a:gd name="connsiteX19" fmla="*/ 1102532 w 1826487"/>
              <a:gd name="connsiteY19" fmla="*/ 922972 h 2239615"/>
              <a:gd name="connsiteX20" fmla="*/ 1141338 w 1826487"/>
              <a:gd name="connsiteY20" fmla="*/ 1000351 h 2239615"/>
              <a:gd name="connsiteX21" fmla="*/ 1184026 w 1826487"/>
              <a:gd name="connsiteY21" fmla="*/ 1069584 h 2239615"/>
              <a:gd name="connsiteX22" fmla="*/ 1246117 w 1826487"/>
              <a:gd name="connsiteY22" fmla="*/ 1089947 h 2239615"/>
              <a:gd name="connsiteX23" fmla="*/ 1261640 w 1826487"/>
              <a:gd name="connsiteY23" fmla="*/ 1151036 h 2239615"/>
              <a:gd name="connsiteX24" fmla="*/ 1308208 w 1826487"/>
              <a:gd name="connsiteY24" fmla="*/ 1175471 h 2239615"/>
              <a:gd name="connsiteX25" fmla="*/ 1347015 w 1826487"/>
              <a:gd name="connsiteY25" fmla="*/ 1244704 h 2239615"/>
              <a:gd name="connsiteX26" fmla="*/ 1401345 w 1826487"/>
              <a:gd name="connsiteY26" fmla="*/ 1244704 h 2239615"/>
              <a:gd name="connsiteX27" fmla="*/ 1467317 w 1826487"/>
              <a:gd name="connsiteY27" fmla="*/ 1248777 h 2239615"/>
              <a:gd name="connsiteX28" fmla="*/ 1510004 w 1826487"/>
              <a:gd name="connsiteY28" fmla="*/ 1301720 h 2239615"/>
              <a:gd name="connsiteX29" fmla="*/ 1575976 w 1826487"/>
              <a:gd name="connsiteY29" fmla="*/ 1301720 h 2239615"/>
              <a:gd name="connsiteX30" fmla="*/ 1622545 w 1826487"/>
              <a:gd name="connsiteY30" fmla="*/ 1301720 h 2239615"/>
              <a:gd name="connsiteX31" fmla="*/ 1641948 w 1826487"/>
              <a:gd name="connsiteY31" fmla="*/ 1370954 h 2239615"/>
              <a:gd name="connsiteX32" fmla="*/ 1707920 w 1826487"/>
              <a:gd name="connsiteY32" fmla="*/ 1419825 h 2239615"/>
              <a:gd name="connsiteX33" fmla="*/ 1727323 w 1826487"/>
              <a:gd name="connsiteY33" fmla="*/ 1452405 h 2239615"/>
              <a:gd name="connsiteX34" fmla="*/ 1762250 w 1826487"/>
              <a:gd name="connsiteY34" fmla="*/ 1542001 h 2239615"/>
              <a:gd name="connsiteX35" fmla="*/ 1826487 w 1826487"/>
              <a:gd name="connsiteY35" fmla="*/ 1526139 h 2239615"/>
              <a:gd name="connsiteX36" fmla="*/ 1821415 w 1826487"/>
              <a:gd name="connsiteY36" fmla="*/ 1563621 h 2239615"/>
              <a:gd name="connsiteX37" fmla="*/ 1744443 w 1826487"/>
              <a:gd name="connsiteY37" fmla="*/ 1588112 h 2239615"/>
              <a:gd name="connsiteX38" fmla="*/ 1677968 w 1826487"/>
              <a:gd name="connsiteY38" fmla="*/ 1584614 h 2239615"/>
              <a:gd name="connsiteX39" fmla="*/ 1646479 w 1826487"/>
              <a:gd name="connsiteY39" fmla="*/ 1556624 h 2239615"/>
              <a:gd name="connsiteX40" fmla="*/ 1628986 w 1826487"/>
              <a:gd name="connsiteY40" fmla="*/ 1560123 h 2239615"/>
              <a:gd name="connsiteX41" fmla="*/ 1587001 w 1826487"/>
              <a:gd name="connsiteY41" fmla="*/ 1584614 h 2239615"/>
              <a:gd name="connsiteX42" fmla="*/ 1555513 w 1826487"/>
              <a:gd name="connsiteY42" fmla="*/ 1605606 h 2239615"/>
              <a:gd name="connsiteX43" fmla="*/ 1541518 w 1826487"/>
              <a:gd name="connsiteY43" fmla="*/ 1581115 h 2239615"/>
              <a:gd name="connsiteX44" fmla="*/ 1517027 w 1826487"/>
              <a:gd name="connsiteY44" fmla="*/ 1584614 h 2239615"/>
              <a:gd name="connsiteX45" fmla="*/ 1496035 w 1826487"/>
              <a:gd name="connsiteY45" fmla="*/ 1609105 h 2239615"/>
              <a:gd name="connsiteX46" fmla="*/ 1485539 w 1826487"/>
              <a:gd name="connsiteY46" fmla="*/ 1619601 h 2239615"/>
              <a:gd name="connsiteX47" fmla="*/ 1485539 w 1826487"/>
              <a:gd name="connsiteY47" fmla="*/ 1647591 h 2239615"/>
              <a:gd name="connsiteX48" fmla="*/ 1478541 w 1826487"/>
              <a:gd name="connsiteY48" fmla="*/ 1651089 h 2239615"/>
              <a:gd name="connsiteX49" fmla="*/ 1447053 w 1826487"/>
              <a:gd name="connsiteY49" fmla="*/ 1640593 h 2239615"/>
              <a:gd name="connsiteX50" fmla="*/ 1412066 w 1826487"/>
              <a:gd name="connsiteY50" fmla="*/ 1640593 h 2239615"/>
              <a:gd name="connsiteX51" fmla="*/ 1384076 w 1826487"/>
              <a:gd name="connsiteY51" fmla="*/ 1644092 h 2239615"/>
              <a:gd name="connsiteX52" fmla="*/ 1363084 w 1826487"/>
              <a:gd name="connsiteY52" fmla="*/ 1679079 h 2239615"/>
              <a:gd name="connsiteX53" fmla="*/ 1335094 w 1826487"/>
              <a:gd name="connsiteY53" fmla="*/ 1679079 h 2239615"/>
              <a:gd name="connsiteX54" fmla="*/ 1321099 w 1826487"/>
              <a:gd name="connsiteY54" fmla="*/ 1647591 h 2239615"/>
              <a:gd name="connsiteX55" fmla="*/ 1293109 w 1826487"/>
              <a:gd name="connsiteY55" fmla="*/ 1661585 h 2239615"/>
              <a:gd name="connsiteX56" fmla="*/ 1230133 w 1826487"/>
              <a:gd name="connsiteY56" fmla="*/ 1679079 h 2239615"/>
              <a:gd name="connsiteX57" fmla="*/ 1156660 w 1826487"/>
              <a:gd name="connsiteY57" fmla="*/ 1679079 h 2239615"/>
              <a:gd name="connsiteX58" fmla="*/ 1125171 w 1826487"/>
              <a:gd name="connsiteY58" fmla="*/ 1693074 h 2239615"/>
              <a:gd name="connsiteX59" fmla="*/ 1083187 w 1826487"/>
              <a:gd name="connsiteY59" fmla="*/ 1728061 h 2239615"/>
              <a:gd name="connsiteX60" fmla="*/ 1037703 w 1826487"/>
              <a:gd name="connsiteY60" fmla="*/ 1815529 h 2239615"/>
              <a:gd name="connsiteX61" fmla="*/ 999218 w 1826487"/>
              <a:gd name="connsiteY61" fmla="*/ 1878506 h 2239615"/>
              <a:gd name="connsiteX62" fmla="*/ 946737 w 1826487"/>
              <a:gd name="connsiteY62" fmla="*/ 1934485 h 2239615"/>
              <a:gd name="connsiteX63" fmla="*/ 873264 w 1826487"/>
              <a:gd name="connsiteY63" fmla="*/ 1983467 h 2239615"/>
              <a:gd name="connsiteX64" fmla="*/ 824282 w 1826487"/>
              <a:gd name="connsiteY64" fmla="*/ 2000961 h 2239615"/>
              <a:gd name="connsiteX65" fmla="*/ 806788 w 1826487"/>
              <a:gd name="connsiteY65" fmla="*/ 2042945 h 2239615"/>
              <a:gd name="connsiteX66" fmla="*/ 806788 w 1826487"/>
              <a:gd name="connsiteY66" fmla="*/ 2067436 h 2239615"/>
              <a:gd name="connsiteX67" fmla="*/ 771801 w 1826487"/>
              <a:gd name="connsiteY67" fmla="*/ 2084930 h 2239615"/>
              <a:gd name="connsiteX68" fmla="*/ 743811 w 1826487"/>
              <a:gd name="connsiteY68" fmla="*/ 2102423 h 2239615"/>
              <a:gd name="connsiteX69" fmla="*/ 708824 w 1826487"/>
              <a:gd name="connsiteY69" fmla="*/ 2140909 h 2239615"/>
              <a:gd name="connsiteX70" fmla="*/ 694829 w 1826487"/>
              <a:gd name="connsiteY70" fmla="*/ 2179395 h 2239615"/>
              <a:gd name="connsiteX71" fmla="*/ 617858 w 1826487"/>
              <a:gd name="connsiteY71" fmla="*/ 2200387 h 2239615"/>
              <a:gd name="connsiteX72" fmla="*/ 547884 w 1826487"/>
              <a:gd name="connsiteY72" fmla="*/ 2235375 h 2239615"/>
              <a:gd name="connsiteX73" fmla="*/ 543645 w 1826487"/>
              <a:gd name="connsiteY73" fmla="*/ 2239615 h 2239615"/>
              <a:gd name="connsiteX74" fmla="*/ 532867 w 1826487"/>
              <a:gd name="connsiteY74" fmla="*/ 2205742 h 2239615"/>
              <a:gd name="connsiteX75" fmla="*/ 450922 w 1826487"/>
              <a:gd name="connsiteY75" fmla="*/ 2110858 h 2239615"/>
              <a:gd name="connsiteX76" fmla="*/ 360350 w 1826487"/>
              <a:gd name="connsiteY76" fmla="*/ 2050477 h 2239615"/>
              <a:gd name="connsiteX77" fmla="*/ 304282 w 1826487"/>
              <a:gd name="connsiteY77" fmla="*/ 1964219 h 2239615"/>
              <a:gd name="connsiteX78" fmla="*/ 295657 w 1826487"/>
              <a:gd name="connsiteY78" fmla="*/ 1895212 h 2239615"/>
              <a:gd name="connsiteX79" fmla="*/ 252528 w 1826487"/>
              <a:gd name="connsiteY79" fmla="*/ 1843457 h 2239615"/>
              <a:gd name="connsiteX80" fmla="*/ 179208 w 1826487"/>
              <a:gd name="connsiteY80" fmla="*/ 1783076 h 2239615"/>
              <a:gd name="connsiteX81" fmla="*/ 106723 w 1826487"/>
              <a:gd name="connsiteY81" fmla="*/ 1756718 h 2239615"/>
              <a:gd name="connsiteX82" fmla="*/ 99417 w 1826487"/>
              <a:gd name="connsiteY82" fmla="*/ 1742718 h 2239615"/>
              <a:gd name="connsiteX83" fmla="*/ 108585 w 1826487"/>
              <a:gd name="connsiteY83" fmla="*/ 1644967 h 2239615"/>
              <a:gd name="connsiteX84" fmla="*/ 72390 w 1826487"/>
              <a:gd name="connsiteY84" fmla="*/ 1557337 h 2239615"/>
              <a:gd name="connsiteX85" fmla="*/ 14288 w 1826487"/>
              <a:gd name="connsiteY85" fmla="*/ 1433512 h 2239615"/>
              <a:gd name="connsiteX86" fmla="*/ 0 w 1826487"/>
              <a:gd name="connsiteY86" fmla="*/ 1215390 h 2239615"/>
              <a:gd name="connsiteX87" fmla="*/ 87630 w 1826487"/>
              <a:gd name="connsiteY87" fmla="*/ 931545 h 2239615"/>
              <a:gd name="connsiteX88" fmla="*/ 101918 w 1826487"/>
              <a:gd name="connsiteY88" fmla="*/ 822007 h 2239615"/>
              <a:gd name="connsiteX89" fmla="*/ 305753 w 1826487"/>
              <a:gd name="connsiteY89" fmla="*/ 378142 h 2239615"/>
              <a:gd name="connsiteX90" fmla="*/ 335280 w 1826487"/>
              <a:gd name="connsiteY90" fmla="*/ 356235 h 2239615"/>
              <a:gd name="connsiteX91" fmla="*/ 342900 w 1826487"/>
              <a:gd name="connsiteY91" fmla="*/ 283845 h 2239615"/>
              <a:gd name="connsiteX92" fmla="*/ 328613 w 1826487"/>
              <a:gd name="connsiteY92" fmla="*/ 240030 h 2239615"/>
              <a:gd name="connsiteX93" fmla="*/ 358140 w 1826487"/>
              <a:gd name="connsiteY93" fmla="*/ 232410 h 2239615"/>
              <a:gd name="connsiteX94" fmla="*/ 336233 w 1826487"/>
              <a:gd name="connsiteY94" fmla="*/ 0 h 2239615"/>
              <a:gd name="connsiteX0" fmla="*/ 336233 w 1826487"/>
              <a:gd name="connsiteY0" fmla="*/ 0 h 2239615"/>
              <a:gd name="connsiteX1" fmla="*/ 510540 w 1826487"/>
              <a:gd name="connsiteY1" fmla="*/ 87630 h 2239615"/>
              <a:gd name="connsiteX2" fmla="*/ 531019 w 1826487"/>
              <a:gd name="connsiteY2" fmla="*/ 71437 h 2239615"/>
              <a:gd name="connsiteX3" fmla="*/ 538232 w 1826487"/>
              <a:gd name="connsiteY3" fmla="*/ 61446 h 2239615"/>
              <a:gd name="connsiteX4" fmla="*/ 621185 w 1826487"/>
              <a:gd name="connsiteY4" fmla="*/ 388248 h 2239615"/>
              <a:gd name="connsiteX5" fmla="*/ 633966 w 1826487"/>
              <a:gd name="connsiteY5" fmla="*/ 388248 h 2239615"/>
              <a:gd name="connsiteX6" fmla="*/ 630785 w 1826487"/>
              <a:gd name="connsiteY6" fmla="*/ 445408 h 2239615"/>
              <a:gd name="connsiteX7" fmla="*/ 632968 w 1826487"/>
              <a:gd name="connsiteY7" fmla="*/ 495353 h 2239615"/>
              <a:gd name="connsiteX8" fmla="*/ 695059 w 1826487"/>
              <a:gd name="connsiteY8" fmla="*/ 515716 h 2239615"/>
              <a:gd name="connsiteX9" fmla="*/ 784315 w 1826487"/>
              <a:gd name="connsiteY9" fmla="*/ 527934 h 2239615"/>
              <a:gd name="connsiteX10" fmla="*/ 827002 w 1826487"/>
              <a:gd name="connsiteY10" fmla="*/ 564587 h 2239615"/>
              <a:gd name="connsiteX11" fmla="*/ 827002 w 1826487"/>
              <a:gd name="connsiteY11" fmla="*/ 641965 h 2239615"/>
              <a:gd name="connsiteX12" fmla="*/ 861929 w 1826487"/>
              <a:gd name="connsiteY12" fmla="*/ 670473 h 2239615"/>
              <a:gd name="connsiteX13" fmla="*/ 889093 w 1826487"/>
              <a:gd name="connsiteY13" fmla="*/ 690836 h 2239615"/>
              <a:gd name="connsiteX14" fmla="*/ 935662 w 1826487"/>
              <a:gd name="connsiteY14" fmla="*/ 703054 h 2239615"/>
              <a:gd name="connsiteX15" fmla="*/ 974469 w 1826487"/>
              <a:gd name="connsiteY15" fmla="*/ 731562 h 2239615"/>
              <a:gd name="connsiteX16" fmla="*/ 982230 w 1826487"/>
              <a:gd name="connsiteY16" fmla="*/ 788577 h 2239615"/>
              <a:gd name="connsiteX17" fmla="*/ 1040440 w 1826487"/>
              <a:gd name="connsiteY17" fmla="*/ 841521 h 2239615"/>
              <a:gd name="connsiteX18" fmla="*/ 1098651 w 1826487"/>
              <a:gd name="connsiteY18" fmla="*/ 874101 h 2239615"/>
              <a:gd name="connsiteX19" fmla="*/ 1102532 w 1826487"/>
              <a:gd name="connsiteY19" fmla="*/ 922972 h 2239615"/>
              <a:gd name="connsiteX20" fmla="*/ 1141338 w 1826487"/>
              <a:gd name="connsiteY20" fmla="*/ 1000351 h 2239615"/>
              <a:gd name="connsiteX21" fmla="*/ 1184026 w 1826487"/>
              <a:gd name="connsiteY21" fmla="*/ 1069584 h 2239615"/>
              <a:gd name="connsiteX22" fmla="*/ 1246117 w 1826487"/>
              <a:gd name="connsiteY22" fmla="*/ 1089947 h 2239615"/>
              <a:gd name="connsiteX23" fmla="*/ 1261640 w 1826487"/>
              <a:gd name="connsiteY23" fmla="*/ 1151036 h 2239615"/>
              <a:gd name="connsiteX24" fmla="*/ 1308208 w 1826487"/>
              <a:gd name="connsiteY24" fmla="*/ 1175471 h 2239615"/>
              <a:gd name="connsiteX25" fmla="*/ 1347015 w 1826487"/>
              <a:gd name="connsiteY25" fmla="*/ 1244704 h 2239615"/>
              <a:gd name="connsiteX26" fmla="*/ 1401345 w 1826487"/>
              <a:gd name="connsiteY26" fmla="*/ 1244704 h 2239615"/>
              <a:gd name="connsiteX27" fmla="*/ 1467317 w 1826487"/>
              <a:gd name="connsiteY27" fmla="*/ 1248777 h 2239615"/>
              <a:gd name="connsiteX28" fmla="*/ 1510004 w 1826487"/>
              <a:gd name="connsiteY28" fmla="*/ 1301720 h 2239615"/>
              <a:gd name="connsiteX29" fmla="*/ 1575976 w 1826487"/>
              <a:gd name="connsiteY29" fmla="*/ 1301720 h 2239615"/>
              <a:gd name="connsiteX30" fmla="*/ 1622545 w 1826487"/>
              <a:gd name="connsiteY30" fmla="*/ 1301720 h 2239615"/>
              <a:gd name="connsiteX31" fmla="*/ 1641948 w 1826487"/>
              <a:gd name="connsiteY31" fmla="*/ 1370954 h 2239615"/>
              <a:gd name="connsiteX32" fmla="*/ 1707920 w 1826487"/>
              <a:gd name="connsiteY32" fmla="*/ 1419825 h 2239615"/>
              <a:gd name="connsiteX33" fmla="*/ 1727323 w 1826487"/>
              <a:gd name="connsiteY33" fmla="*/ 1452405 h 2239615"/>
              <a:gd name="connsiteX34" fmla="*/ 1762250 w 1826487"/>
              <a:gd name="connsiteY34" fmla="*/ 1542001 h 2239615"/>
              <a:gd name="connsiteX35" fmla="*/ 1826487 w 1826487"/>
              <a:gd name="connsiteY35" fmla="*/ 1526139 h 2239615"/>
              <a:gd name="connsiteX36" fmla="*/ 1821415 w 1826487"/>
              <a:gd name="connsiteY36" fmla="*/ 1563621 h 2239615"/>
              <a:gd name="connsiteX37" fmla="*/ 1744443 w 1826487"/>
              <a:gd name="connsiteY37" fmla="*/ 1588112 h 2239615"/>
              <a:gd name="connsiteX38" fmla="*/ 1677968 w 1826487"/>
              <a:gd name="connsiteY38" fmla="*/ 1584614 h 2239615"/>
              <a:gd name="connsiteX39" fmla="*/ 1646479 w 1826487"/>
              <a:gd name="connsiteY39" fmla="*/ 1556624 h 2239615"/>
              <a:gd name="connsiteX40" fmla="*/ 1628986 w 1826487"/>
              <a:gd name="connsiteY40" fmla="*/ 1560123 h 2239615"/>
              <a:gd name="connsiteX41" fmla="*/ 1587001 w 1826487"/>
              <a:gd name="connsiteY41" fmla="*/ 1584614 h 2239615"/>
              <a:gd name="connsiteX42" fmla="*/ 1555513 w 1826487"/>
              <a:gd name="connsiteY42" fmla="*/ 1605606 h 2239615"/>
              <a:gd name="connsiteX43" fmla="*/ 1541518 w 1826487"/>
              <a:gd name="connsiteY43" fmla="*/ 1581115 h 2239615"/>
              <a:gd name="connsiteX44" fmla="*/ 1517027 w 1826487"/>
              <a:gd name="connsiteY44" fmla="*/ 1584614 h 2239615"/>
              <a:gd name="connsiteX45" fmla="*/ 1496035 w 1826487"/>
              <a:gd name="connsiteY45" fmla="*/ 1609105 h 2239615"/>
              <a:gd name="connsiteX46" fmla="*/ 1485539 w 1826487"/>
              <a:gd name="connsiteY46" fmla="*/ 1619601 h 2239615"/>
              <a:gd name="connsiteX47" fmla="*/ 1485539 w 1826487"/>
              <a:gd name="connsiteY47" fmla="*/ 1647591 h 2239615"/>
              <a:gd name="connsiteX48" fmla="*/ 1478541 w 1826487"/>
              <a:gd name="connsiteY48" fmla="*/ 1651089 h 2239615"/>
              <a:gd name="connsiteX49" fmla="*/ 1447053 w 1826487"/>
              <a:gd name="connsiteY49" fmla="*/ 1640593 h 2239615"/>
              <a:gd name="connsiteX50" fmla="*/ 1412066 w 1826487"/>
              <a:gd name="connsiteY50" fmla="*/ 1640593 h 2239615"/>
              <a:gd name="connsiteX51" fmla="*/ 1384076 w 1826487"/>
              <a:gd name="connsiteY51" fmla="*/ 1644092 h 2239615"/>
              <a:gd name="connsiteX52" fmla="*/ 1370647 w 1826487"/>
              <a:gd name="connsiteY52" fmla="*/ 1675269 h 2239615"/>
              <a:gd name="connsiteX53" fmla="*/ 1335094 w 1826487"/>
              <a:gd name="connsiteY53" fmla="*/ 1679079 h 2239615"/>
              <a:gd name="connsiteX54" fmla="*/ 1321099 w 1826487"/>
              <a:gd name="connsiteY54" fmla="*/ 1647591 h 2239615"/>
              <a:gd name="connsiteX55" fmla="*/ 1293109 w 1826487"/>
              <a:gd name="connsiteY55" fmla="*/ 1661585 h 2239615"/>
              <a:gd name="connsiteX56" fmla="*/ 1230133 w 1826487"/>
              <a:gd name="connsiteY56" fmla="*/ 1679079 h 2239615"/>
              <a:gd name="connsiteX57" fmla="*/ 1156660 w 1826487"/>
              <a:gd name="connsiteY57" fmla="*/ 1679079 h 2239615"/>
              <a:gd name="connsiteX58" fmla="*/ 1125171 w 1826487"/>
              <a:gd name="connsiteY58" fmla="*/ 1693074 h 2239615"/>
              <a:gd name="connsiteX59" fmla="*/ 1083187 w 1826487"/>
              <a:gd name="connsiteY59" fmla="*/ 1728061 h 2239615"/>
              <a:gd name="connsiteX60" fmla="*/ 1037703 w 1826487"/>
              <a:gd name="connsiteY60" fmla="*/ 1815529 h 2239615"/>
              <a:gd name="connsiteX61" fmla="*/ 999218 w 1826487"/>
              <a:gd name="connsiteY61" fmla="*/ 1878506 h 2239615"/>
              <a:gd name="connsiteX62" fmla="*/ 946737 w 1826487"/>
              <a:gd name="connsiteY62" fmla="*/ 1934485 h 2239615"/>
              <a:gd name="connsiteX63" fmla="*/ 873264 w 1826487"/>
              <a:gd name="connsiteY63" fmla="*/ 1983467 h 2239615"/>
              <a:gd name="connsiteX64" fmla="*/ 824282 w 1826487"/>
              <a:gd name="connsiteY64" fmla="*/ 2000961 h 2239615"/>
              <a:gd name="connsiteX65" fmla="*/ 806788 w 1826487"/>
              <a:gd name="connsiteY65" fmla="*/ 2042945 h 2239615"/>
              <a:gd name="connsiteX66" fmla="*/ 806788 w 1826487"/>
              <a:gd name="connsiteY66" fmla="*/ 2067436 h 2239615"/>
              <a:gd name="connsiteX67" fmla="*/ 771801 w 1826487"/>
              <a:gd name="connsiteY67" fmla="*/ 2084930 h 2239615"/>
              <a:gd name="connsiteX68" fmla="*/ 743811 w 1826487"/>
              <a:gd name="connsiteY68" fmla="*/ 2102423 h 2239615"/>
              <a:gd name="connsiteX69" fmla="*/ 708824 w 1826487"/>
              <a:gd name="connsiteY69" fmla="*/ 2140909 h 2239615"/>
              <a:gd name="connsiteX70" fmla="*/ 694829 w 1826487"/>
              <a:gd name="connsiteY70" fmla="*/ 2179395 h 2239615"/>
              <a:gd name="connsiteX71" fmla="*/ 617858 w 1826487"/>
              <a:gd name="connsiteY71" fmla="*/ 2200387 h 2239615"/>
              <a:gd name="connsiteX72" fmla="*/ 547884 w 1826487"/>
              <a:gd name="connsiteY72" fmla="*/ 2235375 h 2239615"/>
              <a:gd name="connsiteX73" fmla="*/ 543645 w 1826487"/>
              <a:gd name="connsiteY73" fmla="*/ 2239615 h 2239615"/>
              <a:gd name="connsiteX74" fmla="*/ 532867 w 1826487"/>
              <a:gd name="connsiteY74" fmla="*/ 2205742 h 2239615"/>
              <a:gd name="connsiteX75" fmla="*/ 450922 w 1826487"/>
              <a:gd name="connsiteY75" fmla="*/ 2110858 h 2239615"/>
              <a:gd name="connsiteX76" fmla="*/ 360350 w 1826487"/>
              <a:gd name="connsiteY76" fmla="*/ 2050477 h 2239615"/>
              <a:gd name="connsiteX77" fmla="*/ 304282 w 1826487"/>
              <a:gd name="connsiteY77" fmla="*/ 1964219 h 2239615"/>
              <a:gd name="connsiteX78" fmla="*/ 295657 w 1826487"/>
              <a:gd name="connsiteY78" fmla="*/ 1895212 h 2239615"/>
              <a:gd name="connsiteX79" fmla="*/ 252528 w 1826487"/>
              <a:gd name="connsiteY79" fmla="*/ 1843457 h 2239615"/>
              <a:gd name="connsiteX80" fmla="*/ 179208 w 1826487"/>
              <a:gd name="connsiteY80" fmla="*/ 1783076 h 2239615"/>
              <a:gd name="connsiteX81" fmla="*/ 106723 w 1826487"/>
              <a:gd name="connsiteY81" fmla="*/ 1756718 h 2239615"/>
              <a:gd name="connsiteX82" fmla="*/ 99417 w 1826487"/>
              <a:gd name="connsiteY82" fmla="*/ 1742718 h 2239615"/>
              <a:gd name="connsiteX83" fmla="*/ 108585 w 1826487"/>
              <a:gd name="connsiteY83" fmla="*/ 1644967 h 2239615"/>
              <a:gd name="connsiteX84" fmla="*/ 72390 w 1826487"/>
              <a:gd name="connsiteY84" fmla="*/ 1557337 h 2239615"/>
              <a:gd name="connsiteX85" fmla="*/ 14288 w 1826487"/>
              <a:gd name="connsiteY85" fmla="*/ 1433512 h 2239615"/>
              <a:gd name="connsiteX86" fmla="*/ 0 w 1826487"/>
              <a:gd name="connsiteY86" fmla="*/ 1215390 h 2239615"/>
              <a:gd name="connsiteX87" fmla="*/ 87630 w 1826487"/>
              <a:gd name="connsiteY87" fmla="*/ 931545 h 2239615"/>
              <a:gd name="connsiteX88" fmla="*/ 101918 w 1826487"/>
              <a:gd name="connsiteY88" fmla="*/ 822007 h 2239615"/>
              <a:gd name="connsiteX89" fmla="*/ 305753 w 1826487"/>
              <a:gd name="connsiteY89" fmla="*/ 378142 h 2239615"/>
              <a:gd name="connsiteX90" fmla="*/ 335280 w 1826487"/>
              <a:gd name="connsiteY90" fmla="*/ 356235 h 2239615"/>
              <a:gd name="connsiteX91" fmla="*/ 342900 w 1826487"/>
              <a:gd name="connsiteY91" fmla="*/ 283845 h 2239615"/>
              <a:gd name="connsiteX92" fmla="*/ 328613 w 1826487"/>
              <a:gd name="connsiteY92" fmla="*/ 240030 h 2239615"/>
              <a:gd name="connsiteX93" fmla="*/ 358140 w 1826487"/>
              <a:gd name="connsiteY93" fmla="*/ 232410 h 2239615"/>
              <a:gd name="connsiteX94" fmla="*/ 336233 w 1826487"/>
              <a:gd name="connsiteY94" fmla="*/ 0 h 2239615"/>
              <a:gd name="connsiteX0" fmla="*/ 336233 w 1826487"/>
              <a:gd name="connsiteY0" fmla="*/ 0 h 2239615"/>
              <a:gd name="connsiteX1" fmla="*/ 510540 w 1826487"/>
              <a:gd name="connsiteY1" fmla="*/ 87630 h 2239615"/>
              <a:gd name="connsiteX2" fmla="*/ 531019 w 1826487"/>
              <a:gd name="connsiteY2" fmla="*/ 71437 h 2239615"/>
              <a:gd name="connsiteX3" fmla="*/ 538232 w 1826487"/>
              <a:gd name="connsiteY3" fmla="*/ 61446 h 2239615"/>
              <a:gd name="connsiteX4" fmla="*/ 621185 w 1826487"/>
              <a:gd name="connsiteY4" fmla="*/ 388248 h 2239615"/>
              <a:gd name="connsiteX5" fmla="*/ 633966 w 1826487"/>
              <a:gd name="connsiteY5" fmla="*/ 388248 h 2239615"/>
              <a:gd name="connsiteX6" fmla="*/ 630785 w 1826487"/>
              <a:gd name="connsiteY6" fmla="*/ 445408 h 2239615"/>
              <a:gd name="connsiteX7" fmla="*/ 632968 w 1826487"/>
              <a:gd name="connsiteY7" fmla="*/ 495353 h 2239615"/>
              <a:gd name="connsiteX8" fmla="*/ 695059 w 1826487"/>
              <a:gd name="connsiteY8" fmla="*/ 515716 h 2239615"/>
              <a:gd name="connsiteX9" fmla="*/ 784315 w 1826487"/>
              <a:gd name="connsiteY9" fmla="*/ 527934 h 2239615"/>
              <a:gd name="connsiteX10" fmla="*/ 827002 w 1826487"/>
              <a:gd name="connsiteY10" fmla="*/ 564587 h 2239615"/>
              <a:gd name="connsiteX11" fmla="*/ 827002 w 1826487"/>
              <a:gd name="connsiteY11" fmla="*/ 641965 h 2239615"/>
              <a:gd name="connsiteX12" fmla="*/ 861929 w 1826487"/>
              <a:gd name="connsiteY12" fmla="*/ 670473 h 2239615"/>
              <a:gd name="connsiteX13" fmla="*/ 889093 w 1826487"/>
              <a:gd name="connsiteY13" fmla="*/ 690836 h 2239615"/>
              <a:gd name="connsiteX14" fmla="*/ 935662 w 1826487"/>
              <a:gd name="connsiteY14" fmla="*/ 703054 h 2239615"/>
              <a:gd name="connsiteX15" fmla="*/ 974469 w 1826487"/>
              <a:gd name="connsiteY15" fmla="*/ 731562 h 2239615"/>
              <a:gd name="connsiteX16" fmla="*/ 982230 w 1826487"/>
              <a:gd name="connsiteY16" fmla="*/ 788577 h 2239615"/>
              <a:gd name="connsiteX17" fmla="*/ 1040440 w 1826487"/>
              <a:gd name="connsiteY17" fmla="*/ 841521 h 2239615"/>
              <a:gd name="connsiteX18" fmla="*/ 1098651 w 1826487"/>
              <a:gd name="connsiteY18" fmla="*/ 874101 h 2239615"/>
              <a:gd name="connsiteX19" fmla="*/ 1102532 w 1826487"/>
              <a:gd name="connsiteY19" fmla="*/ 922972 h 2239615"/>
              <a:gd name="connsiteX20" fmla="*/ 1141338 w 1826487"/>
              <a:gd name="connsiteY20" fmla="*/ 1000351 h 2239615"/>
              <a:gd name="connsiteX21" fmla="*/ 1184026 w 1826487"/>
              <a:gd name="connsiteY21" fmla="*/ 1069584 h 2239615"/>
              <a:gd name="connsiteX22" fmla="*/ 1246117 w 1826487"/>
              <a:gd name="connsiteY22" fmla="*/ 1089947 h 2239615"/>
              <a:gd name="connsiteX23" fmla="*/ 1261640 w 1826487"/>
              <a:gd name="connsiteY23" fmla="*/ 1151036 h 2239615"/>
              <a:gd name="connsiteX24" fmla="*/ 1308208 w 1826487"/>
              <a:gd name="connsiteY24" fmla="*/ 1175471 h 2239615"/>
              <a:gd name="connsiteX25" fmla="*/ 1347015 w 1826487"/>
              <a:gd name="connsiteY25" fmla="*/ 1244704 h 2239615"/>
              <a:gd name="connsiteX26" fmla="*/ 1401345 w 1826487"/>
              <a:gd name="connsiteY26" fmla="*/ 1244704 h 2239615"/>
              <a:gd name="connsiteX27" fmla="*/ 1467317 w 1826487"/>
              <a:gd name="connsiteY27" fmla="*/ 1248777 h 2239615"/>
              <a:gd name="connsiteX28" fmla="*/ 1510004 w 1826487"/>
              <a:gd name="connsiteY28" fmla="*/ 1301720 h 2239615"/>
              <a:gd name="connsiteX29" fmla="*/ 1575976 w 1826487"/>
              <a:gd name="connsiteY29" fmla="*/ 1301720 h 2239615"/>
              <a:gd name="connsiteX30" fmla="*/ 1622545 w 1826487"/>
              <a:gd name="connsiteY30" fmla="*/ 1301720 h 2239615"/>
              <a:gd name="connsiteX31" fmla="*/ 1641948 w 1826487"/>
              <a:gd name="connsiteY31" fmla="*/ 1370954 h 2239615"/>
              <a:gd name="connsiteX32" fmla="*/ 1707920 w 1826487"/>
              <a:gd name="connsiteY32" fmla="*/ 1419825 h 2239615"/>
              <a:gd name="connsiteX33" fmla="*/ 1727323 w 1826487"/>
              <a:gd name="connsiteY33" fmla="*/ 1452405 h 2239615"/>
              <a:gd name="connsiteX34" fmla="*/ 1762250 w 1826487"/>
              <a:gd name="connsiteY34" fmla="*/ 1542001 h 2239615"/>
              <a:gd name="connsiteX35" fmla="*/ 1826487 w 1826487"/>
              <a:gd name="connsiteY35" fmla="*/ 1526139 h 2239615"/>
              <a:gd name="connsiteX36" fmla="*/ 1821415 w 1826487"/>
              <a:gd name="connsiteY36" fmla="*/ 1563621 h 2239615"/>
              <a:gd name="connsiteX37" fmla="*/ 1744443 w 1826487"/>
              <a:gd name="connsiteY37" fmla="*/ 1588112 h 2239615"/>
              <a:gd name="connsiteX38" fmla="*/ 1677968 w 1826487"/>
              <a:gd name="connsiteY38" fmla="*/ 1584614 h 2239615"/>
              <a:gd name="connsiteX39" fmla="*/ 1646479 w 1826487"/>
              <a:gd name="connsiteY39" fmla="*/ 1556624 h 2239615"/>
              <a:gd name="connsiteX40" fmla="*/ 1628986 w 1826487"/>
              <a:gd name="connsiteY40" fmla="*/ 1560123 h 2239615"/>
              <a:gd name="connsiteX41" fmla="*/ 1587001 w 1826487"/>
              <a:gd name="connsiteY41" fmla="*/ 1584614 h 2239615"/>
              <a:gd name="connsiteX42" fmla="*/ 1555513 w 1826487"/>
              <a:gd name="connsiteY42" fmla="*/ 1605606 h 2239615"/>
              <a:gd name="connsiteX43" fmla="*/ 1541518 w 1826487"/>
              <a:gd name="connsiteY43" fmla="*/ 1581115 h 2239615"/>
              <a:gd name="connsiteX44" fmla="*/ 1517027 w 1826487"/>
              <a:gd name="connsiteY44" fmla="*/ 1584614 h 2239615"/>
              <a:gd name="connsiteX45" fmla="*/ 1496035 w 1826487"/>
              <a:gd name="connsiteY45" fmla="*/ 1609105 h 2239615"/>
              <a:gd name="connsiteX46" fmla="*/ 1485539 w 1826487"/>
              <a:gd name="connsiteY46" fmla="*/ 1619601 h 2239615"/>
              <a:gd name="connsiteX47" fmla="*/ 1485539 w 1826487"/>
              <a:gd name="connsiteY47" fmla="*/ 1647591 h 2239615"/>
              <a:gd name="connsiteX48" fmla="*/ 1478541 w 1826487"/>
              <a:gd name="connsiteY48" fmla="*/ 1651089 h 2239615"/>
              <a:gd name="connsiteX49" fmla="*/ 1447053 w 1826487"/>
              <a:gd name="connsiteY49" fmla="*/ 1640593 h 2239615"/>
              <a:gd name="connsiteX50" fmla="*/ 1412066 w 1826487"/>
              <a:gd name="connsiteY50" fmla="*/ 1640593 h 2239615"/>
              <a:gd name="connsiteX51" fmla="*/ 1384076 w 1826487"/>
              <a:gd name="connsiteY51" fmla="*/ 1644092 h 2239615"/>
              <a:gd name="connsiteX52" fmla="*/ 1370647 w 1826487"/>
              <a:gd name="connsiteY52" fmla="*/ 1675269 h 2239615"/>
              <a:gd name="connsiteX53" fmla="*/ 1350219 w 1826487"/>
              <a:gd name="connsiteY53" fmla="*/ 1673364 h 2239615"/>
              <a:gd name="connsiteX54" fmla="*/ 1321099 w 1826487"/>
              <a:gd name="connsiteY54" fmla="*/ 1647591 h 2239615"/>
              <a:gd name="connsiteX55" fmla="*/ 1293109 w 1826487"/>
              <a:gd name="connsiteY55" fmla="*/ 1661585 h 2239615"/>
              <a:gd name="connsiteX56" fmla="*/ 1230133 w 1826487"/>
              <a:gd name="connsiteY56" fmla="*/ 1679079 h 2239615"/>
              <a:gd name="connsiteX57" fmla="*/ 1156660 w 1826487"/>
              <a:gd name="connsiteY57" fmla="*/ 1679079 h 2239615"/>
              <a:gd name="connsiteX58" fmla="*/ 1125171 w 1826487"/>
              <a:gd name="connsiteY58" fmla="*/ 1693074 h 2239615"/>
              <a:gd name="connsiteX59" fmla="*/ 1083187 w 1826487"/>
              <a:gd name="connsiteY59" fmla="*/ 1728061 h 2239615"/>
              <a:gd name="connsiteX60" fmla="*/ 1037703 w 1826487"/>
              <a:gd name="connsiteY60" fmla="*/ 1815529 h 2239615"/>
              <a:gd name="connsiteX61" fmla="*/ 999218 w 1826487"/>
              <a:gd name="connsiteY61" fmla="*/ 1878506 h 2239615"/>
              <a:gd name="connsiteX62" fmla="*/ 946737 w 1826487"/>
              <a:gd name="connsiteY62" fmla="*/ 1934485 h 2239615"/>
              <a:gd name="connsiteX63" fmla="*/ 873264 w 1826487"/>
              <a:gd name="connsiteY63" fmla="*/ 1983467 h 2239615"/>
              <a:gd name="connsiteX64" fmla="*/ 824282 w 1826487"/>
              <a:gd name="connsiteY64" fmla="*/ 2000961 h 2239615"/>
              <a:gd name="connsiteX65" fmla="*/ 806788 w 1826487"/>
              <a:gd name="connsiteY65" fmla="*/ 2042945 h 2239615"/>
              <a:gd name="connsiteX66" fmla="*/ 806788 w 1826487"/>
              <a:gd name="connsiteY66" fmla="*/ 2067436 h 2239615"/>
              <a:gd name="connsiteX67" fmla="*/ 771801 w 1826487"/>
              <a:gd name="connsiteY67" fmla="*/ 2084930 h 2239615"/>
              <a:gd name="connsiteX68" fmla="*/ 743811 w 1826487"/>
              <a:gd name="connsiteY68" fmla="*/ 2102423 h 2239615"/>
              <a:gd name="connsiteX69" fmla="*/ 708824 w 1826487"/>
              <a:gd name="connsiteY69" fmla="*/ 2140909 h 2239615"/>
              <a:gd name="connsiteX70" fmla="*/ 694829 w 1826487"/>
              <a:gd name="connsiteY70" fmla="*/ 2179395 h 2239615"/>
              <a:gd name="connsiteX71" fmla="*/ 617858 w 1826487"/>
              <a:gd name="connsiteY71" fmla="*/ 2200387 h 2239615"/>
              <a:gd name="connsiteX72" fmla="*/ 547884 w 1826487"/>
              <a:gd name="connsiteY72" fmla="*/ 2235375 h 2239615"/>
              <a:gd name="connsiteX73" fmla="*/ 543645 w 1826487"/>
              <a:gd name="connsiteY73" fmla="*/ 2239615 h 2239615"/>
              <a:gd name="connsiteX74" fmla="*/ 532867 w 1826487"/>
              <a:gd name="connsiteY74" fmla="*/ 2205742 h 2239615"/>
              <a:gd name="connsiteX75" fmla="*/ 450922 w 1826487"/>
              <a:gd name="connsiteY75" fmla="*/ 2110858 h 2239615"/>
              <a:gd name="connsiteX76" fmla="*/ 360350 w 1826487"/>
              <a:gd name="connsiteY76" fmla="*/ 2050477 h 2239615"/>
              <a:gd name="connsiteX77" fmla="*/ 304282 w 1826487"/>
              <a:gd name="connsiteY77" fmla="*/ 1964219 h 2239615"/>
              <a:gd name="connsiteX78" fmla="*/ 295657 w 1826487"/>
              <a:gd name="connsiteY78" fmla="*/ 1895212 h 2239615"/>
              <a:gd name="connsiteX79" fmla="*/ 252528 w 1826487"/>
              <a:gd name="connsiteY79" fmla="*/ 1843457 h 2239615"/>
              <a:gd name="connsiteX80" fmla="*/ 179208 w 1826487"/>
              <a:gd name="connsiteY80" fmla="*/ 1783076 h 2239615"/>
              <a:gd name="connsiteX81" fmla="*/ 106723 w 1826487"/>
              <a:gd name="connsiteY81" fmla="*/ 1756718 h 2239615"/>
              <a:gd name="connsiteX82" fmla="*/ 99417 w 1826487"/>
              <a:gd name="connsiteY82" fmla="*/ 1742718 h 2239615"/>
              <a:gd name="connsiteX83" fmla="*/ 108585 w 1826487"/>
              <a:gd name="connsiteY83" fmla="*/ 1644967 h 2239615"/>
              <a:gd name="connsiteX84" fmla="*/ 72390 w 1826487"/>
              <a:gd name="connsiteY84" fmla="*/ 1557337 h 2239615"/>
              <a:gd name="connsiteX85" fmla="*/ 14288 w 1826487"/>
              <a:gd name="connsiteY85" fmla="*/ 1433512 h 2239615"/>
              <a:gd name="connsiteX86" fmla="*/ 0 w 1826487"/>
              <a:gd name="connsiteY86" fmla="*/ 1215390 h 2239615"/>
              <a:gd name="connsiteX87" fmla="*/ 87630 w 1826487"/>
              <a:gd name="connsiteY87" fmla="*/ 931545 h 2239615"/>
              <a:gd name="connsiteX88" fmla="*/ 101918 w 1826487"/>
              <a:gd name="connsiteY88" fmla="*/ 822007 h 2239615"/>
              <a:gd name="connsiteX89" fmla="*/ 305753 w 1826487"/>
              <a:gd name="connsiteY89" fmla="*/ 378142 h 2239615"/>
              <a:gd name="connsiteX90" fmla="*/ 335280 w 1826487"/>
              <a:gd name="connsiteY90" fmla="*/ 356235 h 2239615"/>
              <a:gd name="connsiteX91" fmla="*/ 342900 w 1826487"/>
              <a:gd name="connsiteY91" fmla="*/ 283845 h 2239615"/>
              <a:gd name="connsiteX92" fmla="*/ 328613 w 1826487"/>
              <a:gd name="connsiteY92" fmla="*/ 240030 h 2239615"/>
              <a:gd name="connsiteX93" fmla="*/ 358140 w 1826487"/>
              <a:gd name="connsiteY93" fmla="*/ 232410 h 2239615"/>
              <a:gd name="connsiteX94" fmla="*/ 336233 w 1826487"/>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2250 w 1830268"/>
              <a:gd name="connsiteY34" fmla="*/ 1542001 h 2239615"/>
              <a:gd name="connsiteX35" fmla="*/ 1830268 w 1830268"/>
              <a:gd name="connsiteY35" fmla="*/ 1539474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0922 w 1830268"/>
              <a:gd name="connsiteY75" fmla="*/ 2110858 h 2239615"/>
              <a:gd name="connsiteX76" fmla="*/ 360350 w 1830268"/>
              <a:gd name="connsiteY76" fmla="*/ 2050477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39474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0922 w 1830268"/>
              <a:gd name="connsiteY75" fmla="*/ 2110858 h 2239615"/>
              <a:gd name="connsiteX76" fmla="*/ 360350 w 1830268"/>
              <a:gd name="connsiteY76" fmla="*/ 2050477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0922 w 1830268"/>
              <a:gd name="connsiteY75" fmla="*/ 2110858 h 2239615"/>
              <a:gd name="connsiteX76" fmla="*/ 360350 w 1830268"/>
              <a:gd name="connsiteY76" fmla="*/ 2050477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60350 w 1830268"/>
              <a:gd name="connsiteY76" fmla="*/ 2050477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301329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310782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310782 w 1830268"/>
              <a:gd name="connsiteY78" fmla="*/ 1895212 h 2239615"/>
              <a:gd name="connsiteX79" fmla="*/ 258199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310782 w 1830268"/>
              <a:gd name="connsiteY78" fmla="*/ 1895212 h 2239615"/>
              <a:gd name="connsiteX79" fmla="*/ 258199 w 1830268"/>
              <a:gd name="connsiteY79" fmla="*/ 1843457 h 2239615"/>
              <a:gd name="connsiteX80" fmla="*/ 179208 w 1830268"/>
              <a:gd name="connsiteY80" fmla="*/ 179069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45535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0782 w 1830268"/>
              <a:gd name="connsiteY78" fmla="*/ 1895212 h 2235375"/>
              <a:gd name="connsiteX79" fmla="*/ 258199 w 1830268"/>
              <a:gd name="connsiteY79" fmla="*/ 1843457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0782 w 1830268"/>
              <a:gd name="connsiteY78" fmla="*/ 1895212 h 2235375"/>
              <a:gd name="connsiteX79" fmla="*/ 258199 w 1830268"/>
              <a:gd name="connsiteY79" fmla="*/ 1843457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20235 w 1830268"/>
              <a:gd name="connsiteY78" fmla="*/ 1918072 h 2235375"/>
              <a:gd name="connsiteX79" fmla="*/ 258199 w 1830268"/>
              <a:gd name="connsiteY79" fmla="*/ 1843457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58199 w 1830268"/>
              <a:gd name="connsiteY79" fmla="*/ 1843457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743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22675 h 2235375"/>
              <a:gd name="connsiteX30" fmla="*/ 1622545 w 1830268"/>
              <a:gd name="connsiteY30" fmla="*/ 130743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5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8 w 1830268"/>
              <a:gd name="connsiteY27" fmla="*/ 1248777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3236 w 1830268"/>
              <a:gd name="connsiteY26" fmla="*/ 125613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9469 h 2235375"/>
              <a:gd name="connsiteX26" fmla="*/ 1403236 w 1830268"/>
              <a:gd name="connsiteY26" fmla="*/ 125613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9469 h 2235375"/>
              <a:gd name="connsiteX26" fmla="*/ 1408908 w 1830268"/>
              <a:gd name="connsiteY26" fmla="*/ 126756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8906 w 1830268"/>
              <a:gd name="connsiteY25" fmla="*/ 1258039 h 2235375"/>
              <a:gd name="connsiteX26" fmla="*/ 1408908 w 1830268"/>
              <a:gd name="connsiteY26" fmla="*/ 126756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8906 w 1830268"/>
              <a:gd name="connsiteY25" fmla="*/ 1258039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53472 w 1830268"/>
              <a:gd name="connsiteY6" fmla="*/ 45302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594865 w 1830268"/>
              <a:gd name="connsiteY6" fmla="*/ 435883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594865 w 1830268"/>
              <a:gd name="connsiteY6" fmla="*/ 435883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594865 w 1830268"/>
              <a:gd name="connsiteY6" fmla="*/ 435883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594865 w 1830268"/>
              <a:gd name="connsiteY6" fmla="*/ 435883 h 2235375"/>
              <a:gd name="connsiteX7" fmla="*/ 648092 w 1830268"/>
              <a:gd name="connsiteY7" fmla="*/ 4572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28895 w 1830268"/>
              <a:gd name="connsiteY6" fmla="*/ 422548 h 2235375"/>
              <a:gd name="connsiteX7" fmla="*/ 648092 w 1830268"/>
              <a:gd name="connsiteY7" fmla="*/ 4572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28895 w 1830268"/>
              <a:gd name="connsiteY6" fmla="*/ 422548 h 2235375"/>
              <a:gd name="connsiteX7" fmla="*/ 649983 w 1830268"/>
              <a:gd name="connsiteY7" fmla="*/ 45344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2075 w 1830268"/>
              <a:gd name="connsiteY5" fmla="*/ 405393 h 2235375"/>
              <a:gd name="connsiteX6" fmla="*/ 628895 w 1830268"/>
              <a:gd name="connsiteY6" fmla="*/ 422548 h 2235375"/>
              <a:gd name="connsiteX7" fmla="*/ 649983 w 1830268"/>
              <a:gd name="connsiteY7" fmla="*/ 45344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2075 w 1830268"/>
              <a:gd name="connsiteY5" fmla="*/ 405393 h 2235375"/>
              <a:gd name="connsiteX6" fmla="*/ 628895 w 1830268"/>
              <a:gd name="connsiteY6" fmla="*/ 422548 h 2235375"/>
              <a:gd name="connsiteX7" fmla="*/ 649983 w 1830268"/>
              <a:gd name="connsiteY7" fmla="*/ 45344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2075 w 1830268"/>
              <a:gd name="connsiteY5" fmla="*/ 405393 h 2235375"/>
              <a:gd name="connsiteX6" fmla="*/ 638348 w 1830268"/>
              <a:gd name="connsiteY6" fmla="*/ 420643 h 2235375"/>
              <a:gd name="connsiteX7" fmla="*/ 649983 w 1830268"/>
              <a:gd name="connsiteY7" fmla="*/ 45344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Lst>
            <a:rect l="l" t="t" r="r" b="b"/>
            <a:pathLst>
              <a:path w="1830268" h="2235375">
                <a:moveTo>
                  <a:pt x="336233" y="0"/>
                </a:moveTo>
                <a:cubicBezTo>
                  <a:pt x="394335" y="28575"/>
                  <a:pt x="435293" y="75247"/>
                  <a:pt x="510540" y="87630"/>
                </a:cubicBezTo>
                <a:cubicBezTo>
                  <a:pt x="523399" y="88106"/>
                  <a:pt x="526971" y="79534"/>
                  <a:pt x="531019" y="71437"/>
                </a:cubicBezTo>
                <a:lnTo>
                  <a:pt x="538232" y="61446"/>
                </a:lnTo>
                <a:lnTo>
                  <a:pt x="621185" y="388248"/>
                </a:lnTo>
                <a:lnTo>
                  <a:pt x="632075" y="405393"/>
                </a:lnTo>
                <a:lnTo>
                  <a:pt x="638348" y="420643"/>
                </a:lnTo>
                <a:cubicBezTo>
                  <a:pt x="637620" y="443894"/>
                  <a:pt x="647395" y="445977"/>
                  <a:pt x="649983" y="453443"/>
                </a:cubicBezTo>
                <a:cubicBezTo>
                  <a:pt x="685106" y="466873"/>
                  <a:pt x="674362" y="508928"/>
                  <a:pt x="695059" y="515716"/>
                </a:cubicBezTo>
                <a:lnTo>
                  <a:pt x="784315" y="527934"/>
                </a:lnTo>
                <a:lnTo>
                  <a:pt x="827002" y="564587"/>
                </a:lnTo>
                <a:lnTo>
                  <a:pt x="827002" y="641965"/>
                </a:lnTo>
                <a:lnTo>
                  <a:pt x="861929" y="670473"/>
                </a:lnTo>
                <a:lnTo>
                  <a:pt x="889093" y="690836"/>
                </a:lnTo>
                <a:lnTo>
                  <a:pt x="935662" y="703054"/>
                </a:lnTo>
                <a:lnTo>
                  <a:pt x="974469" y="731562"/>
                </a:lnTo>
                <a:lnTo>
                  <a:pt x="982230" y="788577"/>
                </a:lnTo>
                <a:lnTo>
                  <a:pt x="1040440" y="841521"/>
                </a:lnTo>
                <a:lnTo>
                  <a:pt x="1098651" y="874101"/>
                </a:lnTo>
                <a:lnTo>
                  <a:pt x="1102532" y="922972"/>
                </a:lnTo>
                <a:lnTo>
                  <a:pt x="1141338" y="1000351"/>
                </a:lnTo>
                <a:lnTo>
                  <a:pt x="1184026" y="1069584"/>
                </a:lnTo>
                <a:lnTo>
                  <a:pt x="1246117" y="1089947"/>
                </a:lnTo>
                <a:lnTo>
                  <a:pt x="1261640" y="1151036"/>
                </a:lnTo>
                <a:lnTo>
                  <a:pt x="1308208" y="1175471"/>
                </a:lnTo>
                <a:lnTo>
                  <a:pt x="1354577" y="1263754"/>
                </a:lnTo>
                <a:lnTo>
                  <a:pt x="1408909" y="1259944"/>
                </a:lnTo>
                <a:lnTo>
                  <a:pt x="1472990" y="1262112"/>
                </a:lnTo>
                <a:lnTo>
                  <a:pt x="1525130" y="1320770"/>
                </a:lnTo>
                <a:lnTo>
                  <a:pt x="1575976" y="1322675"/>
                </a:lnTo>
                <a:lnTo>
                  <a:pt x="1622545" y="1318865"/>
                </a:lnTo>
                <a:lnTo>
                  <a:pt x="1641948" y="1370954"/>
                </a:lnTo>
                <a:lnTo>
                  <a:pt x="1707920" y="1419825"/>
                </a:lnTo>
                <a:lnTo>
                  <a:pt x="1727323" y="1452405"/>
                </a:lnTo>
                <a:lnTo>
                  <a:pt x="1760360" y="1564861"/>
                </a:lnTo>
                <a:lnTo>
                  <a:pt x="1830268" y="1545189"/>
                </a:lnTo>
                <a:lnTo>
                  <a:pt x="1821415" y="1563621"/>
                </a:lnTo>
                <a:lnTo>
                  <a:pt x="1744443" y="1588112"/>
                </a:lnTo>
                <a:lnTo>
                  <a:pt x="1677968" y="1584614"/>
                </a:lnTo>
                <a:lnTo>
                  <a:pt x="1646479" y="1556624"/>
                </a:lnTo>
                <a:lnTo>
                  <a:pt x="1628986" y="1560123"/>
                </a:lnTo>
                <a:lnTo>
                  <a:pt x="1587001" y="1584614"/>
                </a:lnTo>
                <a:lnTo>
                  <a:pt x="1555513" y="1605606"/>
                </a:lnTo>
                <a:lnTo>
                  <a:pt x="1541518" y="1581115"/>
                </a:lnTo>
                <a:lnTo>
                  <a:pt x="1517027" y="1584614"/>
                </a:lnTo>
                <a:lnTo>
                  <a:pt x="1496035" y="1609105"/>
                </a:lnTo>
                <a:lnTo>
                  <a:pt x="1485539" y="1619601"/>
                </a:lnTo>
                <a:lnTo>
                  <a:pt x="1485539" y="1647591"/>
                </a:lnTo>
                <a:lnTo>
                  <a:pt x="1478541" y="1651089"/>
                </a:lnTo>
                <a:lnTo>
                  <a:pt x="1447053" y="1640593"/>
                </a:lnTo>
                <a:lnTo>
                  <a:pt x="1412066" y="1640593"/>
                </a:lnTo>
                <a:lnTo>
                  <a:pt x="1384076" y="1644092"/>
                </a:lnTo>
                <a:lnTo>
                  <a:pt x="1370647" y="1675269"/>
                </a:lnTo>
                <a:lnTo>
                  <a:pt x="1350219" y="1673364"/>
                </a:lnTo>
                <a:lnTo>
                  <a:pt x="1321099" y="1647591"/>
                </a:lnTo>
                <a:lnTo>
                  <a:pt x="1293109" y="1661585"/>
                </a:lnTo>
                <a:lnTo>
                  <a:pt x="1230133" y="1679079"/>
                </a:lnTo>
                <a:lnTo>
                  <a:pt x="1156660" y="1679079"/>
                </a:lnTo>
                <a:lnTo>
                  <a:pt x="1125171" y="1693074"/>
                </a:lnTo>
                <a:lnTo>
                  <a:pt x="1083187" y="1728061"/>
                </a:lnTo>
                <a:lnTo>
                  <a:pt x="1037703" y="1815529"/>
                </a:lnTo>
                <a:lnTo>
                  <a:pt x="999218" y="1878506"/>
                </a:lnTo>
                <a:lnTo>
                  <a:pt x="946737" y="1934485"/>
                </a:lnTo>
                <a:lnTo>
                  <a:pt x="873264" y="1983467"/>
                </a:lnTo>
                <a:lnTo>
                  <a:pt x="824282" y="2000961"/>
                </a:lnTo>
                <a:lnTo>
                  <a:pt x="806788" y="2042945"/>
                </a:lnTo>
                <a:lnTo>
                  <a:pt x="806788" y="2067436"/>
                </a:lnTo>
                <a:lnTo>
                  <a:pt x="771801" y="2084930"/>
                </a:lnTo>
                <a:lnTo>
                  <a:pt x="743811" y="2102423"/>
                </a:lnTo>
                <a:lnTo>
                  <a:pt x="708824" y="2140909"/>
                </a:lnTo>
                <a:lnTo>
                  <a:pt x="694829" y="2179395"/>
                </a:lnTo>
                <a:lnTo>
                  <a:pt x="617858" y="2200387"/>
                </a:lnTo>
                <a:lnTo>
                  <a:pt x="547884" y="2235375"/>
                </a:lnTo>
                <a:lnTo>
                  <a:pt x="551207" y="2233900"/>
                </a:lnTo>
                <a:lnTo>
                  <a:pt x="532867" y="2205742"/>
                </a:lnTo>
                <a:lnTo>
                  <a:pt x="454703" y="2128003"/>
                </a:lnTo>
                <a:lnTo>
                  <a:pt x="381147" y="2067622"/>
                </a:lnTo>
                <a:lnTo>
                  <a:pt x="325079" y="1992794"/>
                </a:lnTo>
                <a:lnTo>
                  <a:pt x="316454" y="1918072"/>
                </a:lnTo>
                <a:lnTo>
                  <a:pt x="260090" y="1837742"/>
                </a:lnTo>
                <a:lnTo>
                  <a:pt x="182989" y="1786886"/>
                </a:lnTo>
                <a:lnTo>
                  <a:pt x="106723" y="1756718"/>
                </a:lnTo>
                <a:lnTo>
                  <a:pt x="99417" y="1742718"/>
                </a:lnTo>
                <a:cubicBezTo>
                  <a:pt x="89297" y="1711642"/>
                  <a:pt x="89535" y="1675924"/>
                  <a:pt x="108585" y="1644967"/>
                </a:cubicBezTo>
                <a:cubicBezTo>
                  <a:pt x="79058" y="1618297"/>
                  <a:pt x="74295" y="1604010"/>
                  <a:pt x="72390" y="1557337"/>
                </a:cubicBezTo>
                <a:cubicBezTo>
                  <a:pt x="70485" y="1509712"/>
                  <a:pt x="18098" y="1463992"/>
                  <a:pt x="14288" y="1433512"/>
                </a:cubicBezTo>
                <a:cubicBezTo>
                  <a:pt x="5715" y="1363027"/>
                  <a:pt x="81915" y="1267777"/>
                  <a:pt x="0" y="1215390"/>
                </a:cubicBezTo>
                <a:cubicBezTo>
                  <a:pt x="34290" y="1132522"/>
                  <a:pt x="131445" y="1043940"/>
                  <a:pt x="87630" y="931545"/>
                </a:cubicBezTo>
                <a:cubicBezTo>
                  <a:pt x="94298" y="896302"/>
                  <a:pt x="103823" y="864870"/>
                  <a:pt x="101918" y="822007"/>
                </a:cubicBezTo>
                <a:cubicBezTo>
                  <a:pt x="196215" y="700087"/>
                  <a:pt x="255270" y="543877"/>
                  <a:pt x="305753" y="378142"/>
                </a:cubicBezTo>
                <a:cubicBezTo>
                  <a:pt x="320040" y="375285"/>
                  <a:pt x="311468" y="349567"/>
                  <a:pt x="335280" y="356235"/>
                </a:cubicBezTo>
                <a:cubicBezTo>
                  <a:pt x="301943" y="340042"/>
                  <a:pt x="312420" y="302895"/>
                  <a:pt x="342900" y="283845"/>
                </a:cubicBezTo>
                <a:cubicBezTo>
                  <a:pt x="346710" y="260985"/>
                  <a:pt x="320993" y="267652"/>
                  <a:pt x="328613" y="240030"/>
                </a:cubicBezTo>
                <a:cubicBezTo>
                  <a:pt x="335280" y="234315"/>
                  <a:pt x="345758" y="231457"/>
                  <a:pt x="358140" y="232410"/>
                </a:cubicBezTo>
                <a:cubicBezTo>
                  <a:pt x="324803" y="180975"/>
                  <a:pt x="330518" y="67627"/>
                  <a:pt x="336233"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0" name="Freeform: Shape 89">
            <a:extLst>
              <a:ext uri="{FF2B5EF4-FFF2-40B4-BE49-F238E27FC236}">
                <a16:creationId xmlns:a16="http://schemas.microsoft.com/office/drawing/2014/main" id="{00000000-0008-0000-0100-00005A000000}"/>
              </a:ext>
            </a:extLst>
          </xdr:cNvPr>
          <xdr:cNvSpPr/>
        </xdr:nvSpPr>
        <xdr:spPr>
          <a:xfrm>
            <a:off x="6867407" y="2605800"/>
            <a:ext cx="1590490" cy="718069"/>
          </a:xfrm>
          <a:custGeom>
            <a:avLst/>
            <a:gdLst>
              <a:gd name="connsiteX0" fmla="*/ 411109 w 1590490"/>
              <a:gd name="connsiteY0" fmla="*/ 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306458 w 1590490"/>
              <a:gd name="connsiteY29" fmla="*/ 268848 h 718069"/>
              <a:gd name="connsiteX30" fmla="*/ 1302145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11109 w 1590490"/>
              <a:gd name="connsiteY63" fmla="*/ 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306458 w 1590490"/>
              <a:gd name="connsiteY29" fmla="*/ 268848 h 718069"/>
              <a:gd name="connsiteX30" fmla="*/ 1302145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306458 w 1590490"/>
              <a:gd name="connsiteY29" fmla="*/ 268848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281693 w 1590490"/>
              <a:gd name="connsiteY29" fmla="*/ 285993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285503 w 1590490"/>
              <a:gd name="connsiteY29" fmla="*/ 285993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10375 w 1590490"/>
              <a:gd name="connsiteY28" fmla="*/ 251597 h 718069"/>
              <a:gd name="connsiteX29" fmla="*/ 1285503 w 1590490"/>
              <a:gd name="connsiteY29" fmla="*/ 285993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61627 w 1590490"/>
              <a:gd name="connsiteY27" fmla="*/ 156713 h 718069"/>
              <a:gd name="connsiteX28" fmla="*/ 1310375 w 1590490"/>
              <a:gd name="connsiteY28" fmla="*/ 251597 h 718069"/>
              <a:gd name="connsiteX29" fmla="*/ 1285503 w 1590490"/>
              <a:gd name="connsiteY29" fmla="*/ 285993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1590490" h="718069">
                <a:moveTo>
                  <a:pt x="420634" y="3810"/>
                </a:moveTo>
                <a:lnTo>
                  <a:pt x="457677" y="12217"/>
                </a:lnTo>
                <a:lnTo>
                  <a:pt x="527530" y="8145"/>
                </a:lnTo>
                <a:lnTo>
                  <a:pt x="581859" y="0"/>
                </a:lnTo>
                <a:lnTo>
                  <a:pt x="663354" y="0"/>
                </a:lnTo>
                <a:lnTo>
                  <a:pt x="725445" y="12217"/>
                </a:lnTo>
                <a:lnTo>
                  <a:pt x="799178" y="12217"/>
                </a:lnTo>
                <a:lnTo>
                  <a:pt x="865150" y="24435"/>
                </a:lnTo>
                <a:lnTo>
                  <a:pt x="938883" y="52943"/>
                </a:lnTo>
                <a:lnTo>
                  <a:pt x="1008736" y="48870"/>
                </a:lnTo>
                <a:lnTo>
                  <a:pt x="1063066" y="48870"/>
                </a:lnTo>
                <a:lnTo>
                  <a:pt x="1140680" y="77378"/>
                </a:lnTo>
                <a:lnTo>
                  <a:pt x="1163964" y="101814"/>
                </a:lnTo>
                <a:lnTo>
                  <a:pt x="1202771" y="101814"/>
                </a:lnTo>
                <a:lnTo>
                  <a:pt x="1292027" y="85524"/>
                </a:lnTo>
                <a:lnTo>
                  <a:pt x="1338595" y="89596"/>
                </a:lnTo>
                <a:lnTo>
                  <a:pt x="1389044" y="89596"/>
                </a:lnTo>
                <a:lnTo>
                  <a:pt x="1435612" y="105886"/>
                </a:lnTo>
                <a:lnTo>
                  <a:pt x="1501584" y="105886"/>
                </a:lnTo>
                <a:lnTo>
                  <a:pt x="1532630" y="109959"/>
                </a:lnTo>
                <a:lnTo>
                  <a:pt x="1590490" y="111983"/>
                </a:lnTo>
                <a:lnTo>
                  <a:pt x="1582484" y="113584"/>
                </a:lnTo>
                <a:lnTo>
                  <a:pt x="1530729" y="148087"/>
                </a:lnTo>
                <a:lnTo>
                  <a:pt x="1522104" y="156713"/>
                </a:lnTo>
                <a:lnTo>
                  <a:pt x="1483287" y="156713"/>
                </a:lnTo>
                <a:lnTo>
                  <a:pt x="1422907" y="152400"/>
                </a:lnTo>
                <a:lnTo>
                  <a:pt x="1401342" y="135148"/>
                </a:lnTo>
                <a:lnTo>
                  <a:pt x="1361627" y="156713"/>
                </a:lnTo>
                <a:lnTo>
                  <a:pt x="1310375" y="251597"/>
                </a:lnTo>
                <a:lnTo>
                  <a:pt x="1285503" y="285993"/>
                </a:lnTo>
                <a:cubicBezTo>
                  <a:pt x="1285335" y="298967"/>
                  <a:pt x="1285168" y="311942"/>
                  <a:pt x="1285000" y="324916"/>
                </a:cubicBezTo>
                <a:lnTo>
                  <a:pt x="1224513" y="350794"/>
                </a:lnTo>
                <a:lnTo>
                  <a:pt x="1168445" y="398236"/>
                </a:lnTo>
                <a:lnTo>
                  <a:pt x="1069248" y="458616"/>
                </a:lnTo>
                <a:lnTo>
                  <a:pt x="982990" y="462929"/>
                </a:lnTo>
                <a:lnTo>
                  <a:pt x="935548" y="501745"/>
                </a:lnTo>
                <a:lnTo>
                  <a:pt x="857916" y="531936"/>
                </a:lnTo>
                <a:lnTo>
                  <a:pt x="810474" y="553500"/>
                </a:lnTo>
                <a:lnTo>
                  <a:pt x="793222" y="570752"/>
                </a:lnTo>
                <a:lnTo>
                  <a:pt x="763032" y="596629"/>
                </a:lnTo>
                <a:lnTo>
                  <a:pt x="681086" y="588004"/>
                </a:lnTo>
                <a:lnTo>
                  <a:pt x="616393" y="596629"/>
                </a:lnTo>
                <a:lnTo>
                  <a:pt x="556012" y="588004"/>
                </a:lnTo>
                <a:lnTo>
                  <a:pt x="482692" y="570752"/>
                </a:lnTo>
                <a:lnTo>
                  <a:pt x="435250" y="570752"/>
                </a:lnTo>
                <a:lnTo>
                  <a:pt x="392121" y="579378"/>
                </a:lnTo>
                <a:lnTo>
                  <a:pt x="249795" y="596629"/>
                </a:lnTo>
                <a:lnTo>
                  <a:pt x="150598" y="648384"/>
                </a:lnTo>
                <a:lnTo>
                  <a:pt x="77279" y="669949"/>
                </a:lnTo>
                <a:lnTo>
                  <a:pt x="21211" y="713078"/>
                </a:lnTo>
                <a:lnTo>
                  <a:pt x="0" y="718069"/>
                </a:lnTo>
                <a:lnTo>
                  <a:pt x="20901" y="642406"/>
                </a:lnTo>
                <a:lnTo>
                  <a:pt x="67558" y="586959"/>
                </a:lnTo>
                <a:lnTo>
                  <a:pt x="93479" y="514453"/>
                </a:lnTo>
                <a:lnTo>
                  <a:pt x="114215" y="463271"/>
                </a:lnTo>
                <a:lnTo>
                  <a:pt x="124583" y="416355"/>
                </a:lnTo>
                <a:lnTo>
                  <a:pt x="166056" y="322523"/>
                </a:lnTo>
                <a:lnTo>
                  <a:pt x="166056" y="301197"/>
                </a:lnTo>
                <a:lnTo>
                  <a:pt x="207529" y="267077"/>
                </a:lnTo>
                <a:lnTo>
                  <a:pt x="243818" y="211630"/>
                </a:lnTo>
                <a:lnTo>
                  <a:pt x="243818" y="139124"/>
                </a:lnTo>
                <a:lnTo>
                  <a:pt x="273566" y="61623"/>
                </a:lnTo>
                <a:lnTo>
                  <a:pt x="321853" y="57016"/>
                </a:lnTo>
                <a:lnTo>
                  <a:pt x="420634" y="381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1" name="Freeform: Shape 90">
            <a:extLst>
              <a:ext uri="{FF2B5EF4-FFF2-40B4-BE49-F238E27FC236}">
                <a16:creationId xmlns:a16="http://schemas.microsoft.com/office/drawing/2014/main" id="{00000000-0008-0000-0100-00005B000000}"/>
              </a:ext>
            </a:extLst>
          </xdr:cNvPr>
          <xdr:cNvSpPr/>
        </xdr:nvSpPr>
        <xdr:spPr>
          <a:xfrm>
            <a:off x="3440443" y="2743034"/>
            <a:ext cx="2380449" cy="1154542"/>
          </a:xfrm>
          <a:custGeom>
            <a:avLst/>
            <a:gdLst>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66032 w 2395689"/>
              <a:gd name="connsiteY12" fmla="*/ 552138 h 1158041"/>
              <a:gd name="connsiteX13" fmla="*/ 1654162 w 2395689"/>
              <a:gd name="connsiteY13" fmla="*/ 560668 h 1158041"/>
              <a:gd name="connsiteX14" fmla="*/ 1695635 w 2395689"/>
              <a:gd name="connsiteY14" fmla="*/ 645970 h 1158041"/>
              <a:gd name="connsiteX15" fmla="*/ 1752660 w 2395689"/>
              <a:gd name="connsiteY15" fmla="*/ 70141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60668 h 1158041"/>
              <a:gd name="connsiteX14" fmla="*/ 1695635 w 2395689"/>
              <a:gd name="connsiteY14" fmla="*/ 645970 h 1158041"/>
              <a:gd name="connsiteX15" fmla="*/ 1752660 w 2395689"/>
              <a:gd name="connsiteY15" fmla="*/ 70141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95635 w 2395689"/>
              <a:gd name="connsiteY14" fmla="*/ 645970 h 1158041"/>
              <a:gd name="connsiteX15" fmla="*/ 1752660 w 2395689"/>
              <a:gd name="connsiteY15" fmla="*/ 70141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2660 w 2395689"/>
              <a:gd name="connsiteY15" fmla="*/ 70141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39325 w 2395689"/>
              <a:gd name="connsiteY15" fmla="*/ 71284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3326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02029 w 2395689"/>
              <a:gd name="connsiteY18" fmla="*/ 73707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02029 w 2395689"/>
              <a:gd name="connsiteY18" fmla="*/ 731357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02029 w 2395689"/>
              <a:gd name="connsiteY18" fmla="*/ 731357 h 1158041"/>
              <a:gd name="connsiteX19" fmla="*/ 2172574 w 2395689"/>
              <a:gd name="connsiteY19" fmla="*/ 69106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07744 w 2395689"/>
              <a:gd name="connsiteY18" fmla="*/ 733262 h 1158041"/>
              <a:gd name="connsiteX19" fmla="*/ 2172574 w 2395689"/>
              <a:gd name="connsiteY19" fmla="*/ 69106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2574 w 2395689"/>
              <a:gd name="connsiteY19" fmla="*/ 69106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88841 w 2395689"/>
              <a:gd name="connsiteY20" fmla="*/ 735622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40682 w 2395689"/>
              <a:gd name="connsiteY21" fmla="*/ 775373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44492 w 2395689"/>
              <a:gd name="connsiteY21" fmla="*/ 775373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44492 w 2395689"/>
              <a:gd name="connsiteY21" fmla="*/ 775373 h 1158041"/>
              <a:gd name="connsiteX22" fmla="*/ 2335498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44492 w 2395689"/>
              <a:gd name="connsiteY21" fmla="*/ 775373 h 1158041"/>
              <a:gd name="connsiteX22" fmla="*/ 2335498 w 2395689"/>
              <a:gd name="connsiteY22" fmla="*/ 850695 h 1158041"/>
              <a:gd name="connsiteX23" fmla="*/ 2375597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19436 w 2389974"/>
              <a:gd name="connsiteY3" fmla="*/ 25558 h 1158041"/>
              <a:gd name="connsiteX4" fmla="*/ 1223881 w 2389974"/>
              <a:gd name="connsiteY4" fmla="*/ 44590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19436 w 2389974"/>
              <a:gd name="connsiteY3" fmla="*/ 25558 h 1158041"/>
              <a:gd name="connsiteX4" fmla="*/ 1223881 w 2389974"/>
              <a:gd name="connsiteY4" fmla="*/ 44590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19436 w 2389974"/>
              <a:gd name="connsiteY3" fmla="*/ 25558 h 1158041"/>
              <a:gd name="connsiteX4" fmla="*/ 1221976 w 2389974"/>
              <a:gd name="connsiteY4" fmla="*/ 50305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25151 w 2389974"/>
              <a:gd name="connsiteY3" fmla="*/ 25558 h 1158041"/>
              <a:gd name="connsiteX4" fmla="*/ 1221976 w 2389974"/>
              <a:gd name="connsiteY4" fmla="*/ 50305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23246 w 2389974"/>
              <a:gd name="connsiteY3" fmla="*/ 25558 h 1158041"/>
              <a:gd name="connsiteX4" fmla="*/ 1221976 w 2389974"/>
              <a:gd name="connsiteY4" fmla="*/ 50305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23246 w 2389974"/>
              <a:gd name="connsiteY3" fmla="*/ 25558 h 1158041"/>
              <a:gd name="connsiteX4" fmla="*/ 1229596 w 2389974"/>
              <a:gd name="connsiteY4" fmla="*/ 50305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8069"/>
              <a:gd name="connsiteY0" fmla="*/ 0 h 1158041"/>
              <a:gd name="connsiteX1" fmla="*/ 1134323 w 2388069"/>
              <a:gd name="connsiteY1" fmla="*/ 27990 h 1158041"/>
              <a:gd name="connsiteX2" fmla="*/ 1200798 w 2388069"/>
              <a:gd name="connsiteY2" fmla="*/ 31488 h 1158041"/>
              <a:gd name="connsiteX3" fmla="*/ 1223246 w 2388069"/>
              <a:gd name="connsiteY3" fmla="*/ 25558 h 1158041"/>
              <a:gd name="connsiteX4" fmla="*/ 1229596 w 2388069"/>
              <a:gd name="connsiteY4" fmla="*/ 50305 h 1158041"/>
              <a:gd name="connsiteX5" fmla="*/ 1270538 w 2388069"/>
              <a:gd name="connsiteY5" fmla="*/ 125627 h 1158041"/>
              <a:gd name="connsiteX6" fmla="*/ 1280906 w 2388069"/>
              <a:gd name="connsiteY6" fmla="*/ 193869 h 1158041"/>
              <a:gd name="connsiteX7" fmla="*/ 1296458 w 2388069"/>
              <a:gd name="connsiteY7" fmla="*/ 253580 h 1158041"/>
              <a:gd name="connsiteX8" fmla="*/ 1374220 w 2388069"/>
              <a:gd name="connsiteY8" fmla="*/ 309027 h 1158041"/>
              <a:gd name="connsiteX9" fmla="*/ 1420877 w 2388069"/>
              <a:gd name="connsiteY9" fmla="*/ 338883 h 1158041"/>
              <a:gd name="connsiteX10" fmla="*/ 1431245 w 2388069"/>
              <a:gd name="connsiteY10" fmla="*/ 445510 h 1158041"/>
              <a:gd name="connsiteX11" fmla="*/ 1524559 w 2388069"/>
              <a:gd name="connsiteY11" fmla="*/ 509487 h 1158041"/>
              <a:gd name="connsiteX12" fmla="*/ 1571747 w 2388069"/>
              <a:gd name="connsiteY12" fmla="*/ 563568 h 1158041"/>
              <a:gd name="connsiteX13" fmla="*/ 1654162 w 2388069"/>
              <a:gd name="connsiteY13" fmla="*/ 574003 h 1158041"/>
              <a:gd name="connsiteX14" fmla="*/ 1689920 w 2388069"/>
              <a:gd name="connsiteY14" fmla="*/ 651685 h 1158041"/>
              <a:gd name="connsiteX15" fmla="*/ 1750755 w 2388069"/>
              <a:gd name="connsiteY15" fmla="*/ 703321 h 1158041"/>
              <a:gd name="connsiteX16" fmla="*/ 1820054 w 2388069"/>
              <a:gd name="connsiteY16" fmla="*/ 727547 h 1158041"/>
              <a:gd name="connsiteX17" fmla="*/ 1945847 w 2388069"/>
              <a:gd name="connsiteY17" fmla="*/ 722826 h 1158041"/>
              <a:gd name="connsiteX18" fmla="*/ 2017269 w 2388069"/>
              <a:gd name="connsiteY18" fmla="*/ 727547 h 1158041"/>
              <a:gd name="connsiteX19" fmla="*/ 2174479 w 2388069"/>
              <a:gd name="connsiteY19" fmla="*/ 694876 h 1158041"/>
              <a:gd name="connsiteX20" fmla="*/ 2292651 w 2388069"/>
              <a:gd name="connsiteY20" fmla="*/ 728002 h 1158041"/>
              <a:gd name="connsiteX21" fmla="*/ 2344492 w 2388069"/>
              <a:gd name="connsiteY21" fmla="*/ 775373 h 1158041"/>
              <a:gd name="connsiteX22" fmla="*/ 2335498 w 2388069"/>
              <a:gd name="connsiteY22" fmla="*/ 850695 h 1158041"/>
              <a:gd name="connsiteX23" fmla="*/ 2375597 w 2388069"/>
              <a:gd name="connsiteY23" fmla="*/ 914672 h 1158041"/>
              <a:gd name="connsiteX24" fmla="*/ 2388069 w 2388069"/>
              <a:gd name="connsiteY24" fmla="*/ 961038 h 1158041"/>
              <a:gd name="connsiteX25" fmla="*/ 2331131 w 2388069"/>
              <a:gd name="connsiteY25" fmla="*/ 981212 h 1158041"/>
              <a:gd name="connsiteX26" fmla="*/ 2249186 w 2388069"/>
              <a:gd name="connsiteY26" fmla="*/ 981212 h 1158041"/>
              <a:gd name="connsiteX27" fmla="*/ 2158615 w 2388069"/>
              <a:gd name="connsiteY27" fmla="*/ 976899 h 1158041"/>
              <a:gd name="connsiteX28" fmla="*/ 2072357 w 2388069"/>
              <a:gd name="connsiteY28" fmla="*/ 972586 h 1158041"/>
              <a:gd name="connsiteX29" fmla="*/ 1955908 w 2388069"/>
              <a:gd name="connsiteY29" fmla="*/ 1028654 h 1158041"/>
              <a:gd name="connsiteX30" fmla="*/ 1873963 w 2388069"/>
              <a:gd name="connsiteY30" fmla="*/ 1089034 h 1158041"/>
              <a:gd name="connsiteX31" fmla="*/ 1770453 w 2388069"/>
              <a:gd name="connsiteY31" fmla="*/ 1149415 h 1158041"/>
              <a:gd name="connsiteX32" fmla="*/ 1727324 w 2388069"/>
              <a:gd name="connsiteY32" fmla="*/ 1153728 h 1158041"/>
              <a:gd name="connsiteX33" fmla="*/ 1615189 w 2388069"/>
              <a:gd name="connsiteY33" fmla="*/ 1158041 h 1158041"/>
              <a:gd name="connsiteX34" fmla="*/ 1554808 w 2388069"/>
              <a:gd name="connsiteY34" fmla="*/ 1127850 h 1158041"/>
              <a:gd name="connsiteX35" fmla="*/ 1464237 w 2388069"/>
              <a:gd name="connsiteY35" fmla="*/ 1097660 h 1158041"/>
              <a:gd name="connsiteX36" fmla="*/ 1442672 w 2388069"/>
              <a:gd name="connsiteY36" fmla="*/ 1054531 h 1158041"/>
              <a:gd name="connsiteX37" fmla="*/ 1399543 w 2388069"/>
              <a:gd name="connsiteY37" fmla="*/ 998463 h 1158041"/>
              <a:gd name="connsiteX38" fmla="*/ 1334849 w 2388069"/>
              <a:gd name="connsiteY38" fmla="*/ 998463 h 1158041"/>
              <a:gd name="connsiteX39" fmla="*/ 1274469 w 2388069"/>
              <a:gd name="connsiteY39" fmla="*/ 994150 h 1158041"/>
              <a:gd name="connsiteX40" fmla="*/ 1227027 w 2388069"/>
              <a:gd name="connsiteY40" fmla="*/ 1024341 h 1158041"/>
              <a:gd name="connsiteX41" fmla="*/ 1166646 w 2388069"/>
              <a:gd name="connsiteY41" fmla="*/ 981212 h 1158041"/>
              <a:gd name="connsiteX42" fmla="*/ 1127830 w 2388069"/>
              <a:gd name="connsiteY42" fmla="*/ 1011402 h 1158041"/>
              <a:gd name="connsiteX43" fmla="*/ 1058823 w 2388069"/>
              <a:gd name="connsiteY43" fmla="*/ 994150 h 1158041"/>
              <a:gd name="connsiteX44" fmla="*/ 1011381 w 2388069"/>
              <a:gd name="connsiteY44" fmla="*/ 1020028 h 1158041"/>
              <a:gd name="connsiteX45" fmla="*/ 963939 w 2388069"/>
              <a:gd name="connsiteY45" fmla="*/ 1058844 h 1158041"/>
              <a:gd name="connsiteX46" fmla="*/ 912184 w 2388069"/>
              <a:gd name="connsiteY46" fmla="*/ 994150 h 1158041"/>
              <a:gd name="connsiteX47" fmla="*/ 843178 w 2388069"/>
              <a:gd name="connsiteY47" fmla="*/ 942395 h 1158041"/>
              <a:gd name="connsiteX48" fmla="*/ 804362 w 2388069"/>
              <a:gd name="connsiteY48" fmla="*/ 907892 h 1158041"/>
              <a:gd name="connsiteX49" fmla="*/ 765546 w 2388069"/>
              <a:gd name="connsiteY49" fmla="*/ 851824 h 1158041"/>
              <a:gd name="connsiteX50" fmla="*/ 765546 w 2388069"/>
              <a:gd name="connsiteY50" fmla="*/ 830260 h 1158041"/>
              <a:gd name="connsiteX51" fmla="*/ 683600 w 2388069"/>
              <a:gd name="connsiteY51" fmla="*/ 830260 h 1158041"/>
              <a:gd name="connsiteX52" fmla="*/ 605968 w 2388069"/>
              <a:gd name="connsiteY52" fmla="*/ 808695 h 1158041"/>
              <a:gd name="connsiteX53" fmla="*/ 515397 w 2388069"/>
              <a:gd name="connsiteY53" fmla="*/ 795756 h 1158041"/>
              <a:gd name="connsiteX54" fmla="*/ 502458 w 2388069"/>
              <a:gd name="connsiteY54" fmla="*/ 795756 h 1158041"/>
              <a:gd name="connsiteX55" fmla="*/ 442077 w 2388069"/>
              <a:gd name="connsiteY55" fmla="*/ 804382 h 1158041"/>
              <a:gd name="connsiteX56" fmla="*/ 299751 w 2388069"/>
              <a:gd name="connsiteY56" fmla="*/ 817321 h 1158041"/>
              <a:gd name="connsiteX57" fmla="*/ 243683 w 2388069"/>
              <a:gd name="connsiteY57" fmla="*/ 787131 h 1158041"/>
              <a:gd name="connsiteX58" fmla="*/ 187615 w 2388069"/>
              <a:gd name="connsiteY58" fmla="*/ 769879 h 1158041"/>
              <a:gd name="connsiteX59" fmla="*/ 105670 w 2388069"/>
              <a:gd name="connsiteY59" fmla="*/ 748314 h 1158041"/>
              <a:gd name="connsiteX60" fmla="*/ 19412 w 2388069"/>
              <a:gd name="connsiteY60" fmla="*/ 744002 h 1158041"/>
              <a:gd name="connsiteX61" fmla="*/ 0 w 2388069"/>
              <a:gd name="connsiteY61" fmla="*/ 682991 h 1158041"/>
              <a:gd name="connsiteX62" fmla="*/ 4239 w 2388069"/>
              <a:gd name="connsiteY62" fmla="*/ 678751 h 1158041"/>
              <a:gd name="connsiteX63" fmla="*/ 74213 w 2388069"/>
              <a:gd name="connsiteY63" fmla="*/ 643763 h 1158041"/>
              <a:gd name="connsiteX64" fmla="*/ 151184 w 2388069"/>
              <a:gd name="connsiteY64" fmla="*/ 622771 h 1158041"/>
              <a:gd name="connsiteX65" fmla="*/ 165179 w 2388069"/>
              <a:gd name="connsiteY65" fmla="*/ 584285 h 1158041"/>
              <a:gd name="connsiteX66" fmla="*/ 200166 w 2388069"/>
              <a:gd name="connsiteY66" fmla="*/ 545799 h 1158041"/>
              <a:gd name="connsiteX67" fmla="*/ 228156 w 2388069"/>
              <a:gd name="connsiteY67" fmla="*/ 528306 h 1158041"/>
              <a:gd name="connsiteX68" fmla="*/ 263143 w 2388069"/>
              <a:gd name="connsiteY68" fmla="*/ 510812 h 1158041"/>
              <a:gd name="connsiteX69" fmla="*/ 263143 w 2388069"/>
              <a:gd name="connsiteY69" fmla="*/ 486321 h 1158041"/>
              <a:gd name="connsiteX70" fmla="*/ 280637 w 2388069"/>
              <a:gd name="connsiteY70" fmla="*/ 444337 h 1158041"/>
              <a:gd name="connsiteX71" fmla="*/ 329619 w 2388069"/>
              <a:gd name="connsiteY71" fmla="*/ 426843 h 1158041"/>
              <a:gd name="connsiteX72" fmla="*/ 403092 w 2388069"/>
              <a:gd name="connsiteY72" fmla="*/ 377861 h 1158041"/>
              <a:gd name="connsiteX73" fmla="*/ 455573 w 2388069"/>
              <a:gd name="connsiteY73" fmla="*/ 321882 h 1158041"/>
              <a:gd name="connsiteX74" fmla="*/ 494058 w 2388069"/>
              <a:gd name="connsiteY74" fmla="*/ 258905 h 1158041"/>
              <a:gd name="connsiteX75" fmla="*/ 539542 w 2388069"/>
              <a:gd name="connsiteY75" fmla="*/ 171437 h 1158041"/>
              <a:gd name="connsiteX76" fmla="*/ 581526 w 2388069"/>
              <a:gd name="connsiteY76" fmla="*/ 136450 h 1158041"/>
              <a:gd name="connsiteX77" fmla="*/ 613015 w 2388069"/>
              <a:gd name="connsiteY77" fmla="*/ 122455 h 1158041"/>
              <a:gd name="connsiteX78" fmla="*/ 686488 w 2388069"/>
              <a:gd name="connsiteY78" fmla="*/ 122455 h 1158041"/>
              <a:gd name="connsiteX79" fmla="*/ 749464 w 2388069"/>
              <a:gd name="connsiteY79" fmla="*/ 104961 h 1158041"/>
              <a:gd name="connsiteX80" fmla="*/ 777454 w 2388069"/>
              <a:gd name="connsiteY80" fmla="*/ 90967 h 1158041"/>
              <a:gd name="connsiteX81" fmla="*/ 791449 w 2388069"/>
              <a:gd name="connsiteY81" fmla="*/ 122455 h 1158041"/>
              <a:gd name="connsiteX82" fmla="*/ 819439 w 2388069"/>
              <a:gd name="connsiteY82" fmla="*/ 122455 h 1158041"/>
              <a:gd name="connsiteX83" fmla="*/ 840431 w 2388069"/>
              <a:gd name="connsiteY83" fmla="*/ 87468 h 1158041"/>
              <a:gd name="connsiteX84" fmla="*/ 868421 w 2388069"/>
              <a:gd name="connsiteY84" fmla="*/ 83969 h 1158041"/>
              <a:gd name="connsiteX85" fmla="*/ 903408 w 2388069"/>
              <a:gd name="connsiteY85" fmla="*/ 83969 h 1158041"/>
              <a:gd name="connsiteX86" fmla="*/ 934896 w 2388069"/>
              <a:gd name="connsiteY86" fmla="*/ 94465 h 1158041"/>
              <a:gd name="connsiteX87" fmla="*/ 941894 w 2388069"/>
              <a:gd name="connsiteY87" fmla="*/ 90967 h 1158041"/>
              <a:gd name="connsiteX88" fmla="*/ 941894 w 2388069"/>
              <a:gd name="connsiteY88" fmla="*/ 62977 h 1158041"/>
              <a:gd name="connsiteX89" fmla="*/ 952390 w 2388069"/>
              <a:gd name="connsiteY89" fmla="*/ 52481 h 1158041"/>
              <a:gd name="connsiteX90" fmla="*/ 973382 w 2388069"/>
              <a:gd name="connsiteY90" fmla="*/ 27990 h 1158041"/>
              <a:gd name="connsiteX91" fmla="*/ 997873 w 2388069"/>
              <a:gd name="connsiteY91" fmla="*/ 24491 h 1158041"/>
              <a:gd name="connsiteX92" fmla="*/ 1011868 w 2388069"/>
              <a:gd name="connsiteY92" fmla="*/ 48982 h 1158041"/>
              <a:gd name="connsiteX93" fmla="*/ 1043356 w 2388069"/>
              <a:gd name="connsiteY93" fmla="*/ 27990 h 1158041"/>
              <a:gd name="connsiteX94" fmla="*/ 1085341 w 2388069"/>
              <a:gd name="connsiteY94" fmla="*/ 3499 h 1158041"/>
              <a:gd name="connsiteX95" fmla="*/ 1102834 w 2388069"/>
              <a:gd name="connsiteY95" fmla="*/ 0 h 1158041"/>
              <a:gd name="connsiteX0" fmla="*/ 1102834 w 2378544"/>
              <a:gd name="connsiteY0" fmla="*/ 0 h 1158041"/>
              <a:gd name="connsiteX1" fmla="*/ 1134323 w 2378544"/>
              <a:gd name="connsiteY1" fmla="*/ 27990 h 1158041"/>
              <a:gd name="connsiteX2" fmla="*/ 1200798 w 2378544"/>
              <a:gd name="connsiteY2" fmla="*/ 31488 h 1158041"/>
              <a:gd name="connsiteX3" fmla="*/ 1223246 w 2378544"/>
              <a:gd name="connsiteY3" fmla="*/ 25558 h 1158041"/>
              <a:gd name="connsiteX4" fmla="*/ 1229596 w 2378544"/>
              <a:gd name="connsiteY4" fmla="*/ 50305 h 1158041"/>
              <a:gd name="connsiteX5" fmla="*/ 1270538 w 2378544"/>
              <a:gd name="connsiteY5" fmla="*/ 125627 h 1158041"/>
              <a:gd name="connsiteX6" fmla="*/ 1280906 w 2378544"/>
              <a:gd name="connsiteY6" fmla="*/ 193869 h 1158041"/>
              <a:gd name="connsiteX7" fmla="*/ 1296458 w 2378544"/>
              <a:gd name="connsiteY7" fmla="*/ 253580 h 1158041"/>
              <a:gd name="connsiteX8" fmla="*/ 1374220 w 2378544"/>
              <a:gd name="connsiteY8" fmla="*/ 309027 h 1158041"/>
              <a:gd name="connsiteX9" fmla="*/ 1420877 w 2378544"/>
              <a:gd name="connsiteY9" fmla="*/ 338883 h 1158041"/>
              <a:gd name="connsiteX10" fmla="*/ 1431245 w 2378544"/>
              <a:gd name="connsiteY10" fmla="*/ 445510 h 1158041"/>
              <a:gd name="connsiteX11" fmla="*/ 1524559 w 2378544"/>
              <a:gd name="connsiteY11" fmla="*/ 509487 h 1158041"/>
              <a:gd name="connsiteX12" fmla="*/ 1571747 w 2378544"/>
              <a:gd name="connsiteY12" fmla="*/ 563568 h 1158041"/>
              <a:gd name="connsiteX13" fmla="*/ 1654162 w 2378544"/>
              <a:gd name="connsiteY13" fmla="*/ 574003 h 1158041"/>
              <a:gd name="connsiteX14" fmla="*/ 1689920 w 2378544"/>
              <a:gd name="connsiteY14" fmla="*/ 651685 h 1158041"/>
              <a:gd name="connsiteX15" fmla="*/ 1750755 w 2378544"/>
              <a:gd name="connsiteY15" fmla="*/ 703321 h 1158041"/>
              <a:gd name="connsiteX16" fmla="*/ 1820054 w 2378544"/>
              <a:gd name="connsiteY16" fmla="*/ 727547 h 1158041"/>
              <a:gd name="connsiteX17" fmla="*/ 1945847 w 2378544"/>
              <a:gd name="connsiteY17" fmla="*/ 722826 h 1158041"/>
              <a:gd name="connsiteX18" fmla="*/ 2017269 w 2378544"/>
              <a:gd name="connsiteY18" fmla="*/ 727547 h 1158041"/>
              <a:gd name="connsiteX19" fmla="*/ 2174479 w 2378544"/>
              <a:gd name="connsiteY19" fmla="*/ 694876 h 1158041"/>
              <a:gd name="connsiteX20" fmla="*/ 2292651 w 2378544"/>
              <a:gd name="connsiteY20" fmla="*/ 728002 h 1158041"/>
              <a:gd name="connsiteX21" fmla="*/ 2344492 w 2378544"/>
              <a:gd name="connsiteY21" fmla="*/ 775373 h 1158041"/>
              <a:gd name="connsiteX22" fmla="*/ 2335498 w 2378544"/>
              <a:gd name="connsiteY22" fmla="*/ 850695 h 1158041"/>
              <a:gd name="connsiteX23" fmla="*/ 2375597 w 2378544"/>
              <a:gd name="connsiteY23" fmla="*/ 914672 h 1158041"/>
              <a:gd name="connsiteX24" fmla="*/ 2378544 w 2378544"/>
              <a:gd name="connsiteY24" fmla="*/ 961038 h 1158041"/>
              <a:gd name="connsiteX25" fmla="*/ 2331131 w 2378544"/>
              <a:gd name="connsiteY25" fmla="*/ 981212 h 1158041"/>
              <a:gd name="connsiteX26" fmla="*/ 2249186 w 2378544"/>
              <a:gd name="connsiteY26" fmla="*/ 981212 h 1158041"/>
              <a:gd name="connsiteX27" fmla="*/ 2158615 w 2378544"/>
              <a:gd name="connsiteY27" fmla="*/ 976899 h 1158041"/>
              <a:gd name="connsiteX28" fmla="*/ 2072357 w 2378544"/>
              <a:gd name="connsiteY28" fmla="*/ 972586 h 1158041"/>
              <a:gd name="connsiteX29" fmla="*/ 1955908 w 2378544"/>
              <a:gd name="connsiteY29" fmla="*/ 1028654 h 1158041"/>
              <a:gd name="connsiteX30" fmla="*/ 1873963 w 2378544"/>
              <a:gd name="connsiteY30" fmla="*/ 1089034 h 1158041"/>
              <a:gd name="connsiteX31" fmla="*/ 1770453 w 2378544"/>
              <a:gd name="connsiteY31" fmla="*/ 1149415 h 1158041"/>
              <a:gd name="connsiteX32" fmla="*/ 1727324 w 2378544"/>
              <a:gd name="connsiteY32" fmla="*/ 1153728 h 1158041"/>
              <a:gd name="connsiteX33" fmla="*/ 1615189 w 2378544"/>
              <a:gd name="connsiteY33" fmla="*/ 1158041 h 1158041"/>
              <a:gd name="connsiteX34" fmla="*/ 1554808 w 2378544"/>
              <a:gd name="connsiteY34" fmla="*/ 1127850 h 1158041"/>
              <a:gd name="connsiteX35" fmla="*/ 1464237 w 2378544"/>
              <a:gd name="connsiteY35" fmla="*/ 1097660 h 1158041"/>
              <a:gd name="connsiteX36" fmla="*/ 1442672 w 2378544"/>
              <a:gd name="connsiteY36" fmla="*/ 1054531 h 1158041"/>
              <a:gd name="connsiteX37" fmla="*/ 1399543 w 2378544"/>
              <a:gd name="connsiteY37" fmla="*/ 998463 h 1158041"/>
              <a:gd name="connsiteX38" fmla="*/ 1334849 w 2378544"/>
              <a:gd name="connsiteY38" fmla="*/ 998463 h 1158041"/>
              <a:gd name="connsiteX39" fmla="*/ 1274469 w 2378544"/>
              <a:gd name="connsiteY39" fmla="*/ 994150 h 1158041"/>
              <a:gd name="connsiteX40" fmla="*/ 1227027 w 2378544"/>
              <a:gd name="connsiteY40" fmla="*/ 1024341 h 1158041"/>
              <a:gd name="connsiteX41" fmla="*/ 1166646 w 2378544"/>
              <a:gd name="connsiteY41" fmla="*/ 981212 h 1158041"/>
              <a:gd name="connsiteX42" fmla="*/ 1127830 w 2378544"/>
              <a:gd name="connsiteY42" fmla="*/ 1011402 h 1158041"/>
              <a:gd name="connsiteX43" fmla="*/ 1058823 w 2378544"/>
              <a:gd name="connsiteY43" fmla="*/ 994150 h 1158041"/>
              <a:gd name="connsiteX44" fmla="*/ 1011381 w 2378544"/>
              <a:gd name="connsiteY44" fmla="*/ 1020028 h 1158041"/>
              <a:gd name="connsiteX45" fmla="*/ 963939 w 2378544"/>
              <a:gd name="connsiteY45" fmla="*/ 1058844 h 1158041"/>
              <a:gd name="connsiteX46" fmla="*/ 912184 w 2378544"/>
              <a:gd name="connsiteY46" fmla="*/ 994150 h 1158041"/>
              <a:gd name="connsiteX47" fmla="*/ 843178 w 2378544"/>
              <a:gd name="connsiteY47" fmla="*/ 942395 h 1158041"/>
              <a:gd name="connsiteX48" fmla="*/ 804362 w 2378544"/>
              <a:gd name="connsiteY48" fmla="*/ 907892 h 1158041"/>
              <a:gd name="connsiteX49" fmla="*/ 765546 w 2378544"/>
              <a:gd name="connsiteY49" fmla="*/ 851824 h 1158041"/>
              <a:gd name="connsiteX50" fmla="*/ 765546 w 2378544"/>
              <a:gd name="connsiteY50" fmla="*/ 830260 h 1158041"/>
              <a:gd name="connsiteX51" fmla="*/ 683600 w 2378544"/>
              <a:gd name="connsiteY51" fmla="*/ 830260 h 1158041"/>
              <a:gd name="connsiteX52" fmla="*/ 605968 w 2378544"/>
              <a:gd name="connsiteY52" fmla="*/ 808695 h 1158041"/>
              <a:gd name="connsiteX53" fmla="*/ 515397 w 2378544"/>
              <a:gd name="connsiteY53" fmla="*/ 795756 h 1158041"/>
              <a:gd name="connsiteX54" fmla="*/ 502458 w 2378544"/>
              <a:gd name="connsiteY54" fmla="*/ 795756 h 1158041"/>
              <a:gd name="connsiteX55" fmla="*/ 442077 w 2378544"/>
              <a:gd name="connsiteY55" fmla="*/ 804382 h 1158041"/>
              <a:gd name="connsiteX56" fmla="*/ 299751 w 2378544"/>
              <a:gd name="connsiteY56" fmla="*/ 817321 h 1158041"/>
              <a:gd name="connsiteX57" fmla="*/ 243683 w 2378544"/>
              <a:gd name="connsiteY57" fmla="*/ 787131 h 1158041"/>
              <a:gd name="connsiteX58" fmla="*/ 187615 w 2378544"/>
              <a:gd name="connsiteY58" fmla="*/ 769879 h 1158041"/>
              <a:gd name="connsiteX59" fmla="*/ 105670 w 2378544"/>
              <a:gd name="connsiteY59" fmla="*/ 748314 h 1158041"/>
              <a:gd name="connsiteX60" fmla="*/ 19412 w 2378544"/>
              <a:gd name="connsiteY60" fmla="*/ 744002 h 1158041"/>
              <a:gd name="connsiteX61" fmla="*/ 0 w 2378544"/>
              <a:gd name="connsiteY61" fmla="*/ 682991 h 1158041"/>
              <a:gd name="connsiteX62" fmla="*/ 4239 w 2378544"/>
              <a:gd name="connsiteY62" fmla="*/ 678751 h 1158041"/>
              <a:gd name="connsiteX63" fmla="*/ 74213 w 2378544"/>
              <a:gd name="connsiteY63" fmla="*/ 643763 h 1158041"/>
              <a:gd name="connsiteX64" fmla="*/ 151184 w 2378544"/>
              <a:gd name="connsiteY64" fmla="*/ 622771 h 1158041"/>
              <a:gd name="connsiteX65" fmla="*/ 165179 w 2378544"/>
              <a:gd name="connsiteY65" fmla="*/ 584285 h 1158041"/>
              <a:gd name="connsiteX66" fmla="*/ 200166 w 2378544"/>
              <a:gd name="connsiteY66" fmla="*/ 545799 h 1158041"/>
              <a:gd name="connsiteX67" fmla="*/ 228156 w 2378544"/>
              <a:gd name="connsiteY67" fmla="*/ 528306 h 1158041"/>
              <a:gd name="connsiteX68" fmla="*/ 263143 w 2378544"/>
              <a:gd name="connsiteY68" fmla="*/ 510812 h 1158041"/>
              <a:gd name="connsiteX69" fmla="*/ 263143 w 2378544"/>
              <a:gd name="connsiteY69" fmla="*/ 486321 h 1158041"/>
              <a:gd name="connsiteX70" fmla="*/ 280637 w 2378544"/>
              <a:gd name="connsiteY70" fmla="*/ 444337 h 1158041"/>
              <a:gd name="connsiteX71" fmla="*/ 329619 w 2378544"/>
              <a:gd name="connsiteY71" fmla="*/ 426843 h 1158041"/>
              <a:gd name="connsiteX72" fmla="*/ 403092 w 2378544"/>
              <a:gd name="connsiteY72" fmla="*/ 377861 h 1158041"/>
              <a:gd name="connsiteX73" fmla="*/ 455573 w 2378544"/>
              <a:gd name="connsiteY73" fmla="*/ 321882 h 1158041"/>
              <a:gd name="connsiteX74" fmla="*/ 494058 w 2378544"/>
              <a:gd name="connsiteY74" fmla="*/ 258905 h 1158041"/>
              <a:gd name="connsiteX75" fmla="*/ 539542 w 2378544"/>
              <a:gd name="connsiteY75" fmla="*/ 171437 h 1158041"/>
              <a:gd name="connsiteX76" fmla="*/ 581526 w 2378544"/>
              <a:gd name="connsiteY76" fmla="*/ 136450 h 1158041"/>
              <a:gd name="connsiteX77" fmla="*/ 613015 w 2378544"/>
              <a:gd name="connsiteY77" fmla="*/ 122455 h 1158041"/>
              <a:gd name="connsiteX78" fmla="*/ 686488 w 2378544"/>
              <a:gd name="connsiteY78" fmla="*/ 122455 h 1158041"/>
              <a:gd name="connsiteX79" fmla="*/ 749464 w 2378544"/>
              <a:gd name="connsiteY79" fmla="*/ 104961 h 1158041"/>
              <a:gd name="connsiteX80" fmla="*/ 777454 w 2378544"/>
              <a:gd name="connsiteY80" fmla="*/ 90967 h 1158041"/>
              <a:gd name="connsiteX81" fmla="*/ 791449 w 2378544"/>
              <a:gd name="connsiteY81" fmla="*/ 122455 h 1158041"/>
              <a:gd name="connsiteX82" fmla="*/ 819439 w 2378544"/>
              <a:gd name="connsiteY82" fmla="*/ 122455 h 1158041"/>
              <a:gd name="connsiteX83" fmla="*/ 840431 w 2378544"/>
              <a:gd name="connsiteY83" fmla="*/ 87468 h 1158041"/>
              <a:gd name="connsiteX84" fmla="*/ 868421 w 2378544"/>
              <a:gd name="connsiteY84" fmla="*/ 83969 h 1158041"/>
              <a:gd name="connsiteX85" fmla="*/ 903408 w 2378544"/>
              <a:gd name="connsiteY85" fmla="*/ 83969 h 1158041"/>
              <a:gd name="connsiteX86" fmla="*/ 934896 w 2378544"/>
              <a:gd name="connsiteY86" fmla="*/ 94465 h 1158041"/>
              <a:gd name="connsiteX87" fmla="*/ 941894 w 2378544"/>
              <a:gd name="connsiteY87" fmla="*/ 90967 h 1158041"/>
              <a:gd name="connsiteX88" fmla="*/ 941894 w 2378544"/>
              <a:gd name="connsiteY88" fmla="*/ 62977 h 1158041"/>
              <a:gd name="connsiteX89" fmla="*/ 952390 w 2378544"/>
              <a:gd name="connsiteY89" fmla="*/ 52481 h 1158041"/>
              <a:gd name="connsiteX90" fmla="*/ 973382 w 2378544"/>
              <a:gd name="connsiteY90" fmla="*/ 27990 h 1158041"/>
              <a:gd name="connsiteX91" fmla="*/ 997873 w 2378544"/>
              <a:gd name="connsiteY91" fmla="*/ 24491 h 1158041"/>
              <a:gd name="connsiteX92" fmla="*/ 1011868 w 2378544"/>
              <a:gd name="connsiteY92" fmla="*/ 48982 h 1158041"/>
              <a:gd name="connsiteX93" fmla="*/ 1043356 w 2378544"/>
              <a:gd name="connsiteY93" fmla="*/ 27990 h 1158041"/>
              <a:gd name="connsiteX94" fmla="*/ 1085341 w 2378544"/>
              <a:gd name="connsiteY94" fmla="*/ 3499 h 1158041"/>
              <a:gd name="connsiteX95" fmla="*/ 1102834 w 2378544"/>
              <a:gd name="connsiteY95" fmla="*/ 0 h 1158041"/>
              <a:gd name="connsiteX0" fmla="*/ 1102834 w 2380449"/>
              <a:gd name="connsiteY0" fmla="*/ 0 h 1158041"/>
              <a:gd name="connsiteX1" fmla="*/ 1134323 w 2380449"/>
              <a:gd name="connsiteY1" fmla="*/ 27990 h 1158041"/>
              <a:gd name="connsiteX2" fmla="*/ 1200798 w 2380449"/>
              <a:gd name="connsiteY2" fmla="*/ 31488 h 1158041"/>
              <a:gd name="connsiteX3" fmla="*/ 1223246 w 2380449"/>
              <a:gd name="connsiteY3" fmla="*/ 25558 h 1158041"/>
              <a:gd name="connsiteX4" fmla="*/ 1229596 w 2380449"/>
              <a:gd name="connsiteY4" fmla="*/ 50305 h 1158041"/>
              <a:gd name="connsiteX5" fmla="*/ 1270538 w 2380449"/>
              <a:gd name="connsiteY5" fmla="*/ 125627 h 1158041"/>
              <a:gd name="connsiteX6" fmla="*/ 1280906 w 2380449"/>
              <a:gd name="connsiteY6" fmla="*/ 193869 h 1158041"/>
              <a:gd name="connsiteX7" fmla="*/ 1296458 w 2380449"/>
              <a:gd name="connsiteY7" fmla="*/ 253580 h 1158041"/>
              <a:gd name="connsiteX8" fmla="*/ 1374220 w 2380449"/>
              <a:gd name="connsiteY8" fmla="*/ 309027 h 1158041"/>
              <a:gd name="connsiteX9" fmla="*/ 1420877 w 2380449"/>
              <a:gd name="connsiteY9" fmla="*/ 338883 h 1158041"/>
              <a:gd name="connsiteX10" fmla="*/ 1431245 w 2380449"/>
              <a:gd name="connsiteY10" fmla="*/ 445510 h 1158041"/>
              <a:gd name="connsiteX11" fmla="*/ 1524559 w 2380449"/>
              <a:gd name="connsiteY11" fmla="*/ 509487 h 1158041"/>
              <a:gd name="connsiteX12" fmla="*/ 1571747 w 2380449"/>
              <a:gd name="connsiteY12" fmla="*/ 563568 h 1158041"/>
              <a:gd name="connsiteX13" fmla="*/ 1654162 w 2380449"/>
              <a:gd name="connsiteY13" fmla="*/ 574003 h 1158041"/>
              <a:gd name="connsiteX14" fmla="*/ 1689920 w 2380449"/>
              <a:gd name="connsiteY14" fmla="*/ 651685 h 1158041"/>
              <a:gd name="connsiteX15" fmla="*/ 1750755 w 2380449"/>
              <a:gd name="connsiteY15" fmla="*/ 703321 h 1158041"/>
              <a:gd name="connsiteX16" fmla="*/ 1820054 w 2380449"/>
              <a:gd name="connsiteY16" fmla="*/ 727547 h 1158041"/>
              <a:gd name="connsiteX17" fmla="*/ 1945847 w 2380449"/>
              <a:gd name="connsiteY17" fmla="*/ 722826 h 1158041"/>
              <a:gd name="connsiteX18" fmla="*/ 2017269 w 2380449"/>
              <a:gd name="connsiteY18" fmla="*/ 727547 h 1158041"/>
              <a:gd name="connsiteX19" fmla="*/ 2174479 w 2380449"/>
              <a:gd name="connsiteY19" fmla="*/ 694876 h 1158041"/>
              <a:gd name="connsiteX20" fmla="*/ 2292651 w 2380449"/>
              <a:gd name="connsiteY20" fmla="*/ 728002 h 1158041"/>
              <a:gd name="connsiteX21" fmla="*/ 2344492 w 2380449"/>
              <a:gd name="connsiteY21" fmla="*/ 775373 h 1158041"/>
              <a:gd name="connsiteX22" fmla="*/ 2335498 w 2380449"/>
              <a:gd name="connsiteY22" fmla="*/ 850695 h 1158041"/>
              <a:gd name="connsiteX23" fmla="*/ 2375597 w 2380449"/>
              <a:gd name="connsiteY23" fmla="*/ 914672 h 1158041"/>
              <a:gd name="connsiteX24" fmla="*/ 2380449 w 2380449"/>
              <a:gd name="connsiteY24" fmla="*/ 961038 h 1158041"/>
              <a:gd name="connsiteX25" fmla="*/ 2331131 w 2380449"/>
              <a:gd name="connsiteY25" fmla="*/ 981212 h 1158041"/>
              <a:gd name="connsiteX26" fmla="*/ 2249186 w 2380449"/>
              <a:gd name="connsiteY26" fmla="*/ 981212 h 1158041"/>
              <a:gd name="connsiteX27" fmla="*/ 2158615 w 2380449"/>
              <a:gd name="connsiteY27" fmla="*/ 976899 h 1158041"/>
              <a:gd name="connsiteX28" fmla="*/ 2072357 w 2380449"/>
              <a:gd name="connsiteY28" fmla="*/ 972586 h 1158041"/>
              <a:gd name="connsiteX29" fmla="*/ 1955908 w 2380449"/>
              <a:gd name="connsiteY29" fmla="*/ 1028654 h 1158041"/>
              <a:gd name="connsiteX30" fmla="*/ 1873963 w 2380449"/>
              <a:gd name="connsiteY30" fmla="*/ 1089034 h 1158041"/>
              <a:gd name="connsiteX31" fmla="*/ 1770453 w 2380449"/>
              <a:gd name="connsiteY31" fmla="*/ 1149415 h 1158041"/>
              <a:gd name="connsiteX32" fmla="*/ 1727324 w 2380449"/>
              <a:gd name="connsiteY32" fmla="*/ 1153728 h 1158041"/>
              <a:gd name="connsiteX33" fmla="*/ 1615189 w 2380449"/>
              <a:gd name="connsiteY33" fmla="*/ 1158041 h 1158041"/>
              <a:gd name="connsiteX34" fmla="*/ 1554808 w 2380449"/>
              <a:gd name="connsiteY34" fmla="*/ 1127850 h 1158041"/>
              <a:gd name="connsiteX35" fmla="*/ 1464237 w 2380449"/>
              <a:gd name="connsiteY35" fmla="*/ 1097660 h 1158041"/>
              <a:gd name="connsiteX36" fmla="*/ 1442672 w 2380449"/>
              <a:gd name="connsiteY36" fmla="*/ 1054531 h 1158041"/>
              <a:gd name="connsiteX37" fmla="*/ 1399543 w 2380449"/>
              <a:gd name="connsiteY37" fmla="*/ 998463 h 1158041"/>
              <a:gd name="connsiteX38" fmla="*/ 1334849 w 2380449"/>
              <a:gd name="connsiteY38" fmla="*/ 998463 h 1158041"/>
              <a:gd name="connsiteX39" fmla="*/ 1274469 w 2380449"/>
              <a:gd name="connsiteY39" fmla="*/ 994150 h 1158041"/>
              <a:gd name="connsiteX40" fmla="*/ 1227027 w 2380449"/>
              <a:gd name="connsiteY40" fmla="*/ 1024341 h 1158041"/>
              <a:gd name="connsiteX41" fmla="*/ 1166646 w 2380449"/>
              <a:gd name="connsiteY41" fmla="*/ 981212 h 1158041"/>
              <a:gd name="connsiteX42" fmla="*/ 1127830 w 2380449"/>
              <a:gd name="connsiteY42" fmla="*/ 1011402 h 1158041"/>
              <a:gd name="connsiteX43" fmla="*/ 1058823 w 2380449"/>
              <a:gd name="connsiteY43" fmla="*/ 994150 h 1158041"/>
              <a:gd name="connsiteX44" fmla="*/ 1011381 w 2380449"/>
              <a:gd name="connsiteY44" fmla="*/ 1020028 h 1158041"/>
              <a:gd name="connsiteX45" fmla="*/ 963939 w 2380449"/>
              <a:gd name="connsiteY45" fmla="*/ 1058844 h 1158041"/>
              <a:gd name="connsiteX46" fmla="*/ 912184 w 2380449"/>
              <a:gd name="connsiteY46" fmla="*/ 994150 h 1158041"/>
              <a:gd name="connsiteX47" fmla="*/ 843178 w 2380449"/>
              <a:gd name="connsiteY47" fmla="*/ 942395 h 1158041"/>
              <a:gd name="connsiteX48" fmla="*/ 804362 w 2380449"/>
              <a:gd name="connsiteY48" fmla="*/ 907892 h 1158041"/>
              <a:gd name="connsiteX49" fmla="*/ 765546 w 2380449"/>
              <a:gd name="connsiteY49" fmla="*/ 851824 h 1158041"/>
              <a:gd name="connsiteX50" fmla="*/ 765546 w 2380449"/>
              <a:gd name="connsiteY50" fmla="*/ 830260 h 1158041"/>
              <a:gd name="connsiteX51" fmla="*/ 683600 w 2380449"/>
              <a:gd name="connsiteY51" fmla="*/ 830260 h 1158041"/>
              <a:gd name="connsiteX52" fmla="*/ 605968 w 2380449"/>
              <a:gd name="connsiteY52" fmla="*/ 808695 h 1158041"/>
              <a:gd name="connsiteX53" fmla="*/ 515397 w 2380449"/>
              <a:gd name="connsiteY53" fmla="*/ 795756 h 1158041"/>
              <a:gd name="connsiteX54" fmla="*/ 502458 w 2380449"/>
              <a:gd name="connsiteY54" fmla="*/ 795756 h 1158041"/>
              <a:gd name="connsiteX55" fmla="*/ 442077 w 2380449"/>
              <a:gd name="connsiteY55" fmla="*/ 804382 h 1158041"/>
              <a:gd name="connsiteX56" fmla="*/ 299751 w 2380449"/>
              <a:gd name="connsiteY56" fmla="*/ 817321 h 1158041"/>
              <a:gd name="connsiteX57" fmla="*/ 243683 w 2380449"/>
              <a:gd name="connsiteY57" fmla="*/ 787131 h 1158041"/>
              <a:gd name="connsiteX58" fmla="*/ 187615 w 2380449"/>
              <a:gd name="connsiteY58" fmla="*/ 769879 h 1158041"/>
              <a:gd name="connsiteX59" fmla="*/ 105670 w 2380449"/>
              <a:gd name="connsiteY59" fmla="*/ 748314 h 1158041"/>
              <a:gd name="connsiteX60" fmla="*/ 19412 w 2380449"/>
              <a:gd name="connsiteY60" fmla="*/ 744002 h 1158041"/>
              <a:gd name="connsiteX61" fmla="*/ 0 w 2380449"/>
              <a:gd name="connsiteY61" fmla="*/ 682991 h 1158041"/>
              <a:gd name="connsiteX62" fmla="*/ 4239 w 2380449"/>
              <a:gd name="connsiteY62" fmla="*/ 678751 h 1158041"/>
              <a:gd name="connsiteX63" fmla="*/ 74213 w 2380449"/>
              <a:gd name="connsiteY63" fmla="*/ 643763 h 1158041"/>
              <a:gd name="connsiteX64" fmla="*/ 151184 w 2380449"/>
              <a:gd name="connsiteY64" fmla="*/ 622771 h 1158041"/>
              <a:gd name="connsiteX65" fmla="*/ 165179 w 2380449"/>
              <a:gd name="connsiteY65" fmla="*/ 584285 h 1158041"/>
              <a:gd name="connsiteX66" fmla="*/ 200166 w 2380449"/>
              <a:gd name="connsiteY66" fmla="*/ 545799 h 1158041"/>
              <a:gd name="connsiteX67" fmla="*/ 228156 w 2380449"/>
              <a:gd name="connsiteY67" fmla="*/ 528306 h 1158041"/>
              <a:gd name="connsiteX68" fmla="*/ 263143 w 2380449"/>
              <a:gd name="connsiteY68" fmla="*/ 510812 h 1158041"/>
              <a:gd name="connsiteX69" fmla="*/ 263143 w 2380449"/>
              <a:gd name="connsiteY69" fmla="*/ 486321 h 1158041"/>
              <a:gd name="connsiteX70" fmla="*/ 280637 w 2380449"/>
              <a:gd name="connsiteY70" fmla="*/ 444337 h 1158041"/>
              <a:gd name="connsiteX71" fmla="*/ 329619 w 2380449"/>
              <a:gd name="connsiteY71" fmla="*/ 426843 h 1158041"/>
              <a:gd name="connsiteX72" fmla="*/ 403092 w 2380449"/>
              <a:gd name="connsiteY72" fmla="*/ 377861 h 1158041"/>
              <a:gd name="connsiteX73" fmla="*/ 455573 w 2380449"/>
              <a:gd name="connsiteY73" fmla="*/ 321882 h 1158041"/>
              <a:gd name="connsiteX74" fmla="*/ 494058 w 2380449"/>
              <a:gd name="connsiteY74" fmla="*/ 258905 h 1158041"/>
              <a:gd name="connsiteX75" fmla="*/ 539542 w 2380449"/>
              <a:gd name="connsiteY75" fmla="*/ 171437 h 1158041"/>
              <a:gd name="connsiteX76" fmla="*/ 581526 w 2380449"/>
              <a:gd name="connsiteY76" fmla="*/ 136450 h 1158041"/>
              <a:gd name="connsiteX77" fmla="*/ 613015 w 2380449"/>
              <a:gd name="connsiteY77" fmla="*/ 122455 h 1158041"/>
              <a:gd name="connsiteX78" fmla="*/ 686488 w 2380449"/>
              <a:gd name="connsiteY78" fmla="*/ 122455 h 1158041"/>
              <a:gd name="connsiteX79" fmla="*/ 749464 w 2380449"/>
              <a:gd name="connsiteY79" fmla="*/ 104961 h 1158041"/>
              <a:gd name="connsiteX80" fmla="*/ 777454 w 2380449"/>
              <a:gd name="connsiteY80" fmla="*/ 90967 h 1158041"/>
              <a:gd name="connsiteX81" fmla="*/ 791449 w 2380449"/>
              <a:gd name="connsiteY81" fmla="*/ 122455 h 1158041"/>
              <a:gd name="connsiteX82" fmla="*/ 819439 w 2380449"/>
              <a:gd name="connsiteY82" fmla="*/ 122455 h 1158041"/>
              <a:gd name="connsiteX83" fmla="*/ 840431 w 2380449"/>
              <a:gd name="connsiteY83" fmla="*/ 87468 h 1158041"/>
              <a:gd name="connsiteX84" fmla="*/ 868421 w 2380449"/>
              <a:gd name="connsiteY84" fmla="*/ 83969 h 1158041"/>
              <a:gd name="connsiteX85" fmla="*/ 903408 w 2380449"/>
              <a:gd name="connsiteY85" fmla="*/ 83969 h 1158041"/>
              <a:gd name="connsiteX86" fmla="*/ 934896 w 2380449"/>
              <a:gd name="connsiteY86" fmla="*/ 94465 h 1158041"/>
              <a:gd name="connsiteX87" fmla="*/ 941894 w 2380449"/>
              <a:gd name="connsiteY87" fmla="*/ 90967 h 1158041"/>
              <a:gd name="connsiteX88" fmla="*/ 941894 w 2380449"/>
              <a:gd name="connsiteY88" fmla="*/ 62977 h 1158041"/>
              <a:gd name="connsiteX89" fmla="*/ 952390 w 2380449"/>
              <a:gd name="connsiteY89" fmla="*/ 52481 h 1158041"/>
              <a:gd name="connsiteX90" fmla="*/ 973382 w 2380449"/>
              <a:gd name="connsiteY90" fmla="*/ 27990 h 1158041"/>
              <a:gd name="connsiteX91" fmla="*/ 997873 w 2380449"/>
              <a:gd name="connsiteY91" fmla="*/ 24491 h 1158041"/>
              <a:gd name="connsiteX92" fmla="*/ 1011868 w 2380449"/>
              <a:gd name="connsiteY92" fmla="*/ 48982 h 1158041"/>
              <a:gd name="connsiteX93" fmla="*/ 1043356 w 2380449"/>
              <a:gd name="connsiteY93" fmla="*/ 27990 h 1158041"/>
              <a:gd name="connsiteX94" fmla="*/ 1085341 w 2380449"/>
              <a:gd name="connsiteY94" fmla="*/ 3499 h 1158041"/>
              <a:gd name="connsiteX95" fmla="*/ 1102834 w 2380449"/>
              <a:gd name="connsiteY95" fmla="*/ 0 h 1158041"/>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97873 w 2380449"/>
              <a:gd name="connsiteY91" fmla="*/ 20992 h 1154542"/>
              <a:gd name="connsiteX92" fmla="*/ 1011868 w 2380449"/>
              <a:gd name="connsiteY92" fmla="*/ 45483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8348 w 2380449"/>
              <a:gd name="connsiteY91" fmla="*/ 28612 h 1154542"/>
              <a:gd name="connsiteX92" fmla="*/ 1011868 w 2380449"/>
              <a:gd name="connsiteY92" fmla="*/ 45483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8348 w 2380449"/>
              <a:gd name="connsiteY91" fmla="*/ 28612 h 1154542"/>
              <a:gd name="connsiteX92" fmla="*/ 1002343 w 2380449"/>
              <a:gd name="connsiteY92" fmla="*/ 6262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834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3178 w 2380449"/>
              <a:gd name="connsiteY47" fmla="*/ 938896 h 1154542"/>
              <a:gd name="connsiteX48" fmla="*/ 804362 w 2380449"/>
              <a:gd name="connsiteY48" fmla="*/ 90439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04362 w 2380449"/>
              <a:gd name="connsiteY48" fmla="*/ 90439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9952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9952 w 2380449"/>
              <a:gd name="connsiteY35" fmla="*/ 1094161 h 1154542"/>
              <a:gd name="connsiteX36" fmla="*/ 145029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9952 w 2380449"/>
              <a:gd name="connsiteY35" fmla="*/ 1094161 h 1154542"/>
              <a:gd name="connsiteX36" fmla="*/ 1450292 w 2380449"/>
              <a:gd name="connsiteY36" fmla="*/ 1051032 h 1154542"/>
              <a:gd name="connsiteX37" fmla="*/ 140716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77572 w 2380449"/>
              <a:gd name="connsiteY35" fmla="*/ 1094161 h 1154542"/>
              <a:gd name="connsiteX36" fmla="*/ 1450292 w 2380449"/>
              <a:gd name="connsiteY36" fmla="*/ 1051032 h 1154542"/>
              <a:gd name="connsiteX37" fmla="*/ 140716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77572 w 2380449"/>
              <a:gd name="connsiteY35" fmla="*/ 1094161 h 1154542"/>
              <a:gd name="connsiteX36" fmla="*/ 1454102 w 2380449"/>
              <a:gd name="connsiteY36" fmla="*/ 1051032 h 1154542"/>
              <a:gd name="connsiteX37" fmla="*/ 140716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77572 w 2380449"/>
              <a:gd name="connsiteY35" fmla="*/ 1094161 h 1154542"/>
              <a:gd name="connsiteX36" fmla="*/ 1454102 w 2380449"/>
              <a:gd name="connsiteY36" fmla="*/ 1051032 h 1154542"/>
              <a:gd name="connsiteX37" fmla="*/ 1412878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2380449" h="1154542">
                <a:moveTo>
                  <a:pt x="1095214" y="15551"/>
                </a:moveTo>
                <a:lnTo>
                  <a:pt x="1134323" y="24491"/>
                </a:lnTo>
                <a:lnTo>
                  <a:pt x="1200798" y="27989"/>
                </a:lnTo>
                <a:lnTo>
                  <a:pt x="1223246" y="22059"/>
                </a:lnTo>
                <a:cubicBezTo>
                  <a:pt x="1222823" y="30308"/>
                  <a:pt x="1230019" y="38557"/>
                  <a:pt x="1229596" y="46806"/>
                </a:cubicBezTo>
                <a:lnTo>
                  <a:pt x="1270538" y="122128"/>
                </a:lnTo>
                <a:lnTo>
                  <a:pt x="1280906" y="190370"/>
                </a:lnTo>
                <a:lnTo>
                  <a:pt x="1296458" y="250081"/>
                </a:lnTo>
                <a:lnTo>
                  <a:pt x="1374220" y="305528"/>
                </a:lnTo>
                <a:lnTo>
                  <a:pt x="1420877" y="335384"/>
                </a:lnTo>
                <a:lnTo>
                  <a:pt x="1431245" y="442011"/>
                </a:lnTo>
                <a:lnTo>
                  <a:pt x="1524559" y="505988"/>
                </a:lnTo>
                <a:lnTo>
                  <a:pt x="1571747" y="560069"/>
                </a:lnTo>
                <a:lnTo>
                  <a:pt x="1654162" y="570504"/>
                </a:lnTo>
                <a:lnTo>
                  <a:pt x="1689920" y="648186"/>
                </a:lnTo>
                <a:lnTo>
                  <a:pt x="1750755" y="699822"/>
                </a:lnTo>
                <a:lnTo>
                  <a:pt x="1820054" y="724048"/>
                </a:lnTo>
                <a:lnTo>
                  <a:pt x="1945847" y="719327"/>
                </a:lnTo>
                <a:lnTo>
                  <a:pt x="2017269" y="724048"/>
                </a:lnTo>
                <a:lnTo>
                  <a:pt x="2174479" y="691377"/>
                </a:lnTo>
                <a:lnTo>
                  <a:pt x="2292651" y="724503"/>
                </a:lnTo>
                <a:lnTo>
                  <a:pt x="2344492" y="771874"/>
                </a:lnTo>
                <a:lnTo>
                  <a:pt x="2335498" y="847196"/>
                </a:lnTo>
                <a:lnTo>
                  <a:pt x="2375597" y="911173"/>
                </a:lnTo>
                <a:lnTo>
                  <a:pt x="2380449" y="957539"/>
                </a:lnTo>
                <a:lnTo>
                  <a:pt x="2331131" y="977713"/>
                </a:lnTo>
                <a:lnTo>
                  <a:pt x="2249186" y="977713"/>
                </a:lnTo>
                <a:lnTo>
                  <a:pt x="2158615" y="973400"/>
                </a:lnTo>
                <a:lnTo>
                  <a:pt x="2072357" y="969087"/>
                </a:lnTo>
                <a:lnTo>
                  <a:pt x="1955908" y="1025155"/>
                </a:lnTo>
                <a:lnTo>
                  <a:pt x="1873963" y="1085535"/>
                </a:lnTo>
                <a:lnTo>
                  <a:pt x="1770453" y="1145916"/>
                </a:lnTo>
                <a:lnTo>
                  <a:pt x="1727324" y="1150229"/>
                </a:lnTo>
                <a:lnTo>
                  <a:pt x="1615189" y="1154542"/>
                </a:lnTo>
                <a:lnTo>
                  <a:pt x="1554808" y="1124351"/>
                </a:lnTo>
                <a:lnTo>
                  <a:pt x="1477572" y="1094161"/>
                </a:lnTo>
                <a:lnTo>
                  <a:pt x="1454102" y="1051032"/>
                </a:lnTo>
                <a:lnTo>
                  <a:pt x="1412878" y="994964"/>
                </a:lnTo>
                <a:lnTo>
                  <a:pt x="1334849" y="994964"/>
                </a:lnTo>
                <a:lnTo>
                  <a:pt x="1274469" y="990651"/>
                </a:lnTo>
                <a:lnTo>
                  <a:pt x="1227027" y="1020842"/>
                </a:lnTo>
                <a:lnTo>
                  <a:pt x="1166646" y="977713"/>
                </a:lnTo>
                <a:lnTo>
                  <a:pt x="1127830" y="1007903"/>
                </a:lnTo>
                <a:lnTo>
                  <a:pt x="1058823" y="990651"/>
                </a:lnTo>
                <a:lnTo>
                  <a:pt x="1011381" y="1016529"/>
                </a:lnTo>
                <a:lnTo>
                  <a:pt x="967749" y="1049630"/>
                </a:lnTo>
                <a:lnTo>
                  <a:pt x="917899" y="984936"/>
                </a:lnTo>
                <a:lnTo>
                  <a:pt x="848893" y="935086"/>
                </a:lnTo>
                <a:lnTo>
                  <a:pt x="815792" y="892963"/>
                </a:lnTo>
                <a:lnTo>
                  <a:pt x="773166" y="848325"/>
                </a:lnTo>
                <a:lnTo>
                  <a:pt x="765546" y="826761"/>
                </a:lnTo>
                <a:lnTo>
                  <a:pt x="683600" y="826761"/>
                </a:lnTo>
                <a:lnTo>
                  <a:pt x="605968" y="805196"/>
                </a:lnTo>
                <a:lnTo>
                  <a:pt x="515397" y="792257"/>
                </a:lnTo>
                <a:lnTo>
                  <a:pt x="502458" y="792257"/>
                </a:lnTo>
                <a:lnTo>
                  <a:pt x="442077" y="800883"/>
                </a:lnTo>
                <a:lnTo>
                  <a:pt x="299751" y="813822"/>
                </a:lnTo>
                <a:lnTo>
                  <a:pt x="243683" y="783632"/>
                </a:lnTo>
                <a:lnTo>
                  <a:pt x="187615" y="766380"/>
                </a:lnTo>
                <a:lnTo>
                  <a:pt x="105670" y="744815"/>
                </a:lnTo>
                <a:lnTo>
                  <a:pt x="19412" y="740503"/>
                </a:lnTo>
                <a:lnTo>
                  <a:pt x="0" y="679492"/>
                </a:lnTo>
                <a:lnTo>
                  <a:pt x="4239" y="675252"/>
                </a:lnTo>
                <a:lnTo>
                  <a:pt x="74213" y="640264"/>
                </a:lnTo>
                <a:lnTo>
                  <a:pt x="151184" y="619272"/>
                </a:lnTo>
                <a:lnTo>
                  <a:pt x="165179" y="580786"/>
                </a:lnTo>
                <a:lnTo>
                  <a:pt x="200166" y="542300"/>
                </a:lnTo>
                <a:lnTo>
                  <a:pt x="228156" y="524807"/>
                </a:lnTo>
                <a:lnTo>
                  <a:pt x="263143" y="507313"/>
                </a:lnTo>
                <a:lnTo>
                  <a:pt x="263143" y="482822"/>
                </a:lnTo>
                <a:lnTo>
                  <a:pt x="280637" y="440838"/>
                </a:lnTo>
                <a:lnTo>
                  <a:pt x="329619" y="423344"/>
                </a:lnTo>
                <a:lnTo>
                  <a:pt x="403092" y="374362"/>
                </a:lnTo>
                <a:lnTo>
                  <a:pt x="455573" y="318383"/>
                </a:lnTo>
                <a:lnTo>
                  <a:pt x="494058" y="255406"/>
                </a:lnTo>
                <a:lnTo>
                  <a:pt x="539542" y="167938"/>
                </a:lnTo>
                <a:lnTo>
                  <a:pt x="581526" y="132951"/>
                </a:lnTo>
                <a:lnTo>
                  <a:pt x="613015" y="118956"/>
                </a:lnTo>
                <a:lnTo>
                  <a:pt x="686488" y="118956"/>
                </a:lnTo>
                <a:lnTo>
                  <a:pt x="749464" y="101462"/>
                </a:lnTo>
                <a:lnTo>
                  <a:pt x="767929" y="102708"/>
                </a:lnTo>
                <a:lnTo>
                  <a:pt x="791449" y="118956"/>
                </a:lnTo>
                <a:lnTo>
                  <a:pt x="819439" y="118956"/>
                </a:lnTo>
                <a:lnTo>
                  <a:pt x="840431" y="83969"/>
                </a:lnTo>
                <a:lnTo>
                  <a:pt x="868421" y="80470"/>
                </a:lnTo>
                <a:lnTo>
                  <a:pt x="903408" y="80470"/>
                </a:lnTo>
                <a:lnTo>
                  <a:pt x="934896" y="90966"/>
                </a:lnTo>
                <a:lnTo>
                  <a:pt x="941894" y="87468"/>
                </a:lnTo>
                <a:lnTo>
                  <a:pt x="941894" y="59478"/>
                </a:lnTo>
                <a:lnTo>
                  <a:pt x="952390" y="48982"/>
                </a:lnTo>
                <a:lnTo>
                  <a:pt x="973382" y="24491"/>
                </a:lnTo>
                <a:lnTo>
                  <a:pt x="984538" y="28612"/>
                </a:lnTo>
                <a:lnTo>
                  <a:pt x="1004248" y="51198"/>
                </a:lnTo>
                <a:lnTo>
                  <a:pt x="1043356" y="24491"/>
                </a:lnTo>
                <a:lnTo>
                  <a:pt x="1085341" y="0"/>
                </a:lnTo>
                <a:lnTo>
                  <a:pt x="1095214" y="1555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2" name="Freeform: Shape 91">
            <a:extLst>
              <a:ext uri="{FF2B5EF4-FFF2-40B4-BE49-F238E27FC236}">
                <a16:creationId xmlns:a16="http://schemas.microsoft.com/office/drawing/2014/main" id="{00000000-0008-0000-0100-00005C000000}"/>
              </a:ext>
            </a:extLst>
          </xdr:cNvPr>
          <xdr:cNvSpPr/>
        </xdr:nvSpPr>
        <xdr:spPr>
          <a:xfrm>
            <a:off x="4684263" y="2604275"/>
            <a:ext cx="2427681" cy="1090800"/>
          </a:xfrm>
          <a:custGeom>
            <a:avLst/>
            <a:gdLst>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30506 w 2427681"/>
              <a:gd name="connsiteY75" fmla="*/ 126377 h 1090800"/>
              <a:gd name="connsiteX76" fmla="*/ 772624 w 2427681"/>
              <a:gd name="connsiteY76" fmla="*/ 252756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19076 w 2427681"/>
              <a:gd name="connsiteY75" fmla="*/ 133997 h 1090800"/>
              <a:gd name="connsiteX76" fmla="*/ 772624 w 2427681"/>
              <a:gd name="connsiteY76" fmla="*/ 252756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19076 w 2427681"/>
              <a:gd name="connsiteY75" fmla="*/ 133997 h 1090800"/>
              <a:gd name="connsiteX76" fmla="*/ 751669 w 2427681"/>
              <a:gd name="connsiteY76" fmla="*/ 26228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15266 w 2427681"/>
              <a:gd name="connsiteY75" fmla="*/ 133997 h 1090800"/>
              <a:gd name="connsiteX76" fmla="*/ 751669 w 2427681"/>
              <a:gd name="connsiteY76" fmla="*/ 26228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3927 w 2427681"/>
              <a:gd name="connsiteY74" fmla="*/ 69304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22161 w 2427681"/>
              <a:gd name="connsiteY91" fmla="*/ 6035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191939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191939 w 2427681"/>
              <a:gd name="connsiteY83" fmla="*/ 97841 h 1090800"/>
              <a:gd name="connsiteX84" fmla="*/ 1226437 w 2427681"/>
              <a:gd name="connsiteY84" fmla="*/ 15030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191939 w 2427681"/>
              <a:gd name="connsiteY83" fmla="*/ 97841 h 1090800"/>
              <a:gd name="connsiteX84" fmla="*/ 1230247 w 2427681"/>
              <a:gd name="connsiteY84" fmla="*/ 144589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85373 w 2427681"/>
              <a:gd name="connsiteY6" fmla="*/ 59513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191939 w 2427681"/>
              <a:gd name="connsiteY83" fmla="*/ 97841 h 1090800"/>
              <a:gd name="connsiteX84" fmla="*/ 1230247 w 2427681"/>
              <a:gd name="connsiteY84" fmla="*/ 144589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2427681" h="1090800">
                <a:moveTo>
                  <a:pt x="2078289" y="0"/>
                </a:moveTo>
                <a:lnTo>
                  <a:pt x="2162526" y="20384"/>
                </a:lnTo>
                <a:lnTo>
                  <a:pt x="2254420" y="28537"/>
                </a:lnTo>
                <a:lnTo>
                  <a:pt x="2308025" y="48920"/>
                </a:lnTo>
                <a:lnTo>
                  <a:pt x="2385686" y="61170"/>
                </a:lnTo>
                <a:lnTo>
                  <a:pt x="2384449" y="64181"/>
                </a:lnTo>
                <a:lnTo>
                  <a:pt x="2385373" y="59513"/>
                </a:lnTo>
                <a:lnTo>
                  <a:pt x="2427681" y="61687"/>
                </a:lnTo>
                <a:lnTo>
                  <a:pt x="2398330" y="139267"/>
                </a:lnTo>
                <a:lnTo>
                  <a:pt x="2398330" y="211846"/>
                </a:lnTo>
                <a:lnTo>
                  <a:pt x="2362525" y="267350"/>
                </a:lnTo>
                <a:lnTo>
                  <a:pt x="2321605" y="301504"/>
                </a:lnTo>
                <a:lnTo>
                  <a:pt x="2321605" y="322852"/>
                </a:lnTo>
                <a:lnTo>
                  <a:pt x="2280685" y="416779"/>
                </a:lnTo>
                <a:lnTo>
                  <a:pt x="2270456" y="463743"/>
                </a:lnTo>
                <a:lnTo>
                  <a:pt x="2249996" y="514977"/>
                </a:lnTo>
                <a:lnTo>
                  <a:pt x="2224421" y="587557"/>
                </a:lnTo>
                <a:lnTo>
                  <a:pt x="2178386" y="643060"/>
                </a:lnTo>
                <a:lnTo>
                  <a:pt x="2157764" y="718800"/>
                </a:lnTo>
                <a:lnTo>
                  <a:pt x="2110821" y="730007"/>
                </a:lnTo>
                <a:lnTo>
                  <a:pt x="2110383" y="731073"/>
                </a:lnTo>
                <a:lnTo>
                  <a:pt x="2106355" y="731073"/>
                </a:lnTo>
                <a:cubicBezTo>
                  <a:pt x="2106354" y="731073"/>
                  <a:pt x="2106352" y="731074"/>
                  <a:pt x="2106351" y="731074"/>
                </a:cubicBezTo>
                <a:lnTo>
                  <a:pt x="2090064" y="731074"/>
                </a:lnTo>
                <a:lnTo>
                  <a:pt x="2090065" y="731073"/>
                </a:lnTo>
                <a:lnTo>
                  <a:pt x="2088371" y="731073"/>
                </a:lnTo>
                <a:lnTo>
                  <a:pt x="2024541" y="761293"/>
                </a:lnTo>
                <a:lnTo>
                  <a:pt x="1922412" y="787197"/>
                </a:lnTo>
                <a:lnTo>
                  <a:pt x="1871347" y="791514"/>
                </a:lnTo>
                <a:lnTo>
                  <a:pt x="1862836" y="791514"/>
                </a:lnTo>
                <a:lnTo>
                  <a:pt x="1799006" y="864909"/>
                </a:lnTo>
                <a:lnTo>
                  <a:pt x="1760707" y="933985"/>
                </a:lnTo>
                <a:lnTo>
                  <a:pt x="1726664" y="955572"/>
                </a:lnTo>
                <a:lnTo>
                  <a:pt x="1675599" y="964207"/>
                </a:lnTo>
                <a:lnTo>
                  <a:pt x="1637301" y="981475"/>
                </a:lnTo>
                <a:lnTo>
                  <a:pt x="1530916" y="985792"/>
                </a:lnTo>
                <a:lnTo>
                  <a:pt x="1509640" y="985792"/>
                </a:lnTo>
                <a:lnTo>
                  <a:pt x="1403255" y="1028965"/>
                </a:lnTo>
                <a:lnTo>
                  <a:pt x="1356446" y="1050552"/>
                </a:lnTo>
                <a:lnTo>
                  <a:pt x="1271338" y="1054870"/>
                </a:lnTo>
                <a:lnTo>
                  <a:pt x="1164953" y="1089408"/>
                </a:lnTo>
                <a:lnTo>
                  <a:pt x="1160564" y="1090800"/>
                </a:lnTo>
                <a:lnTo>
                  <a:pt x="1150138" y="1044387"/>
                </a:lnTo>
                <a:lnTo>
                  <a:pt x="1114333" y="980345"/>
                </a:lnTo>
                <a:lnTo>
                  <a:pt x="1119448" y="899226"/>
                </a:lnTo>
                <a:lnTo>
                  <a:pt x="1068298" y="847993"/>
                </a:lnTo>
                <a:lnTo>
                  <a:pt x="940425" y="805298"/>
                </a:lnTo>
                <a:lnTo>
                  <a:pt x="766516" y="843723"/>
                </a:lnTo>
                <a:lnTo>
                  <a:pt x="720481" y="835184"/>
                </a:lnTo>
                <a:lnTo>
                  <a:pt x="592607" y="843723"/>
                </a:lnTo>
                <a:lnTo>
                  <a:pt x="526112" y="830914"/>
                </a:lnTo>
                <a:lnTo>
                  <a:pt x="469847" y="775412"/>
                </a:lnTo>
                <a:lnTo>
                  <a:pt x="428928" y="690023"/>
                </a:lnTo>
                <a:lnTo>
                  <a:pt x="341973" y="681484"/>
                </a:lnTo>
                <a:lnTo>
                  <a:pt x="301053" y="638790"/>
                </a:lnTo>
                <a:lnTo>
                  <a:pt x="208984" y="574748"/>
                </a:lnTo>
                <a:lnTo>
                  <a:pt x="198754" y="468013"/>
                </a:lnTo>
                <a:lnTo>
                  <a:pt x="152720" y="438126"/>
                </a:lnTo>
                <a:lnTo>
                  <a:pt x="75995" y="382623"/>
                </a:lnTo>
                <a:lnTo>
                  <a:pt x="60650" y="322851"/>
                </a:lnTo>
                <a:lnTo>
                  <a:pt x="50421" y="254540"/>
                </a:lnTo>
                <a:lnTo>
                  <a:pt x="4386" y="173420"/>
                </a:lnTo>
                <a:lnTo>
                  <a:pt x="0" y="154369"/>
                </a:lnTo>
                <a:lnTo>
                  <a:pt x="57556" y="135789"/>
                </a:lnTo>
                <a:lnTo>
                  <a:pt x="62561" y="98269"/>
                </a:lnTo>
                <a:lnTo>
                  <a:pt x="64271" y="97841"/>
                </a:lnTo>
                <a:lnTo>
                  <a:pt x="144679" y="97841"/>
                </a:lnTo>
                <a:lnTo>
                  <a:pt x="205942" y="40767"/>
                </a:lnTo>
                <a:lnTo>
                  <a:pt x="271034" y="36690"/>
                </a:lnTo>
                <a:lnTo>
                  <a:pt x="324640" y="12230"/>
                </a:lnTo>
                <a:lnTo>
                  <a:pt x="397389" y="28537"/>
                </a:lnTo>
                <a:lnTo>
                  <a:pt x="443336" y="4076"/>
                </a:lnTo>
                <a:lnTo>
                  <a:pt x="527572" y="4076"/>
                </a:lnTo>
                <a:lnTo>
                  <a:pt x="585044" y="21488"/>
                </a:lnTo>
                <a:lnTo>
                  <a:pt x="652022" y="78829"/>
                </a:lnTo>
                <a:lnTo>
                  <a:pt x="715266" y="133997"/>
                </a:lnTo>
                <a:lnTo>
                  <a:pt x="755479" y="258471"/>
                </a:lnTo>
                <a:lnTo>
                  <a:pt x="814742" y="236448"/>
                </a:lnTo>
                <a:lnTo>
                  <a:pt x="837716" y="228295"/>
                </a:lnTo>
                <a:lnTo>
                  <a:pt x="908504" y="224219"/>
                </a:lnTo>
                <a:lnTo>
                  <a:pt x="946793" y="130455"/>
                </a:lnTo>
                <a:lnTo>
                  <a:pt x="987045" y="130455"/>
                </a:lnTo>
                <a:lnTo>
                  <a:pt x="1140201" y="97841"/>
                </a:lnTo>
                <a:lnTo>
                  <a:pt x="1191939" y="97841"/>
                </a:lnTo>
                <a:lnTo>
                  <a:pt x="1230247" y="144589"/>
                </a:lnTo>
                <a:lnTo>
                  <a:pt x="1323990" y="179374"/>
                </a:lnTo>
                <a:lnTo>
                  <a:pt x="1396740" y="171221"/>
                </a:lnTo>
                <a:lnTo>
                  <a:pt x="1446516" y="146761"/>
                </a:lnTo>
                <a:lnTo>
                  <a:pt x="1534582" y="146761"/>
                </a:lnTo>
                <a:lnTo>
                  <a:pt x="1618818" y="134531"/>
                </a:lnTo>
                <a:lnTo>
                  <a:pt x="1693454" y="94869"/>
                </a:lnTo>
                <a:lnTo>
                  <a:pt x="1722161" y="60350"/>
                </a:lnTo>
                <a:lnTo>
                  <a:pt x="1760489" y="38328"/>
                </a:lnTo>
                <a:lnTo>
                  <a:pt x="1867698" y="24460"/>
                </a:lnTo>
                <a:lnTo>
                  <a:pt x="1986396" y="8153"/>
                </a:lnTo>
                <a:lnTo>
                  <a:pt x="2078289" y="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3" name="Freeform: Shape 92">
            <a:extLst>
              <a:ext uri="{FF2B5EF4-FFF2-40B4-BE49-F238E27FC236}">
                <a16:creationId xmlns:a16="http://schemas.microsoft.com/office/drawing/2014/main" id="{00000000-0008-0000-0100-00005D000000}"/>
              </a:ext>
            </a:extLst>
          </xdr:cNvPr>
          <xdr:cNvSpPr/>
        </xdr:nvSpPr>
        <xdr:spPr>
          <a:xfrm>
            <a:off x="2867259" y="1126088"/>
            <a:ext cx="6457482" cy="4032011"/>
          </a:xfrm>
          <a:custGeom>
            <a:avLst/>
            <a:gdLst>
              <a:gd name="connsiteX0" fmla="*/ 586588 w 6457482"/>
              <a:gd name="connsiteY0" fmla="*/ 0 h 4032011"/>
              <a:gd name="connsiteX1" fmla="*/ 3397416 w 6457482"/>
              <a:gd name="connsiteY1" fmla="*/ 381000 h 4032011"/>
              <a:gd name="connsiteX2" fmla="*/ 3411703 w 6457482"/>
              <a:gd name="connsiteY2" fmla="*/ 322898 h 4032011"/>
              <a:gd name="connsiteX3" fmla="*/ 3469806 w 6457482"/>
              <a:gd name="connsiteY3" fmla="*/ 424815 h 4032011"/>
              <a:gd name="connsiteX4" fmla="*/ 3564103 w 6457482"/>
              <a:gd name="connsiteY4" fmla="*/ 454343 h 4032011"/>
              <a:gd name="connsiteX5" fmla="*/ 3738411 w 6457482"/>
              <a:gd name="connsiteY5" fmla="*/ 468630 h 4032011"/>
              <a:gd name="connsiteX6" fmla="*/ 3862236 w 6457482"/>
              <a:gd name="connsiteY6" fmla="*/ 482918 h 4032011"/>
              <a:gd name="connsiteX7" fmla="*/ 4000348 w 6457482"/>
              <a:gd name="connsiteY7" fmla="*/ 512445 h 4032011"/>
              <a:gd name="connsiteX8" fmla="*/ 3869856 w 6457482"/>
              <a:gd name="connsiteY8" fmla="*/ 584835 h 4032011"/>
              <a:gd name="connsiteX9" fmla="*/ 3746031 w 6457482"/>
              <a:gd name="connsiteY9" fmla="*/ 715328 h 4032011"/>
              <a:gd name="connsiteX10" fmla="*/ 3884143 w 6457482"/>
              <a:gd name="connsiteY10" fmla="*/ 685800 h 4032011"/>
              <a:gd name="connsiteX11" fmla="*/ 3862236 w 6457482"/>
              <a:gd name="connsiteY11" fmla="*/ 729615 h 4032011"/>
              <a:gd name="connsiteX12" fmla="*/ 3912718 w 6457482"/>
              <a:gd name="connsiteY12" fmla="*/ 743903 h 4032011"/>
              <a:gd name="connsiteX13" fmla="*/ 4065118 w 6457482"/>
              <a:gd name="connsiteY13" fmla="*/ 663893 h 4032011"/>
              <a:gd name="connsiteX14" fmla="*/ 4195611 w 6457482"/>
              <a:gd name="connsiteY14" fmla="*/ 576263 h 4032011"/>
              <a:gd name="connsiteX15" fmla="*/ 4123221 w 6457482"/>
              <a:gd name="connsiteY15" fmla="*/ 678180 h 4032011"/>
              <a:gd name="connsiteX16" fmla="*/ 4239426 w 6457482"/>
              <a:gd name="connsiteY16" fmla="*/ 721995 h 4032011"/>
              <a:gd name="connsiteX17" fmla="*/ 4493743 w 6457482"/>
              <a:gd name="connsiteY17" fmla="*/ 656273 h 4032011"/>
              <a:gd name="connsiteX18" fmla="*/ 4493743 w 6457482"/>
              <a:gd name="connsiteY18" fmla="*/ 700088 h 4032011"/>
              <a:gd name="connsiteX19" fmla="*/ 4595661 w 6457482"/>
              <a:gd name="connsiteY19" fmla="*/ 685800 h 4032011"/>
              <a:gd name="connsiteX20" fmla="*/ 4631856 w 6457482"/>
              <a:gd name="connsiteY20" fmla="*/ 765810 h 4032011"/>
              <a:gd name="connsiteX21" fmla="*/ 4464216 w 6457482"/>
              <a:gd name="connsiteY21" fmla="*/ 773430 h 4032011"/>
              <a:gd name="connsiteX22" fmla="*/ 4289908 w 6457482"/>
              <a:gd name="connsiteY22" fmla="*/ 823913 h 4032011"/>
              <a:gd name="connsiteX23" fmla="*/ 4202278 w 6457482"/>
              <a:gd name="connsiteY23" fmla="*/ 1020128 h 4032011"/>
              <a:gd name="connsiteX24" fmla="*/ 4296576 w 6457482"/>
              <a:gd name="connsiteY24" fmla="*/ 903923 h 4032011"/>
              <a:gd name="connsiteX25" fmla="*/ 4326103 w 6457482"/>
              <a:gd name="connsiteY25" fmla="*/ 1478280 h 4032011"/>
              <a:gd name="connsiteX26" fmla="*/ 4376586 w 6457482"/>
              <a:gd name="connsiteY26" fmla="*/ 1172528 h 4032011"/>
              <a:gd name="connsiteX27" fmla="*/ 4456596 w 6457482"/>
              <a:gd name="connsiteY27" fmla="*/ 896303 h 4032011"/>
              <a:gd name="connsiteX28" fmla="*/ 4456596 w 6457482"/>
              <a:gd name="connsiteY28" fmla="*/ 968693 h 4032011"/>
              <a:gd name="connsiteX29" fmla="*/ 4478503 w 6457482"/>
              <a:gd name="connsiteY29" fmla="*/ 888683 h 4032011"/>
              <a:gd name="connsiteX30" fmla="*/ 4522318 w 6457482"/>
              <a:gd name="connsiteY30" fmla="*/ 874395 h 4032011"/>
              <a:gd name="connsiteX31" fmla="*/ 4500411 w 6457482"/>
              <a:gd name="connsiteY31" fmla="*/ 844868 h 4032011"/>
              <a:gd name="connsiteX32" fmla="*/ 4689958 w 6457482"/>
              <a:gd name="connsiteY32" fmla="*/ 852488 h 4032011"/>
              <a:gd name="connsiteX33" fmla="*/ 4711866 w 6457482"/>
              <a:gd name="connsiteY33" fmla="*/ 882015 h 4032011"/>
              <a:gd name="connsiteX34" fmla="*/ 4668051 w 6457482"/>
              <a:gd name="connsiteY34" fmla="*/ 1071563 h 4032011"/>
              <a:gd name="connsiteX35" fmla="*/ 4689958 w 6457482"/>
              <a:gd name="connsiteY35" fmla="*/ 1122045 h 4032011"/>
              <a:gd name="connsiteX36" fmla="*/ 4769968 w 6457482"/>
              <a:gd name="connsiteY36" fmla="*/ 1042035 h 4032011"/>
              <a:gd name="connsiteX37" fmla="*/ 4849978 w 6457482"/>
              <a:gd name="connsiteY37" fmla="*/ 1267778 h 4032011"/>
              <a:gd name="connsiteX38" fmla="*/ 4762348 w 6457482"/>
              <a:gd name="connsiteY38" fmla="*/ 1398270 h 4032011"/>
              <a:gd name="connsiteX39" fmla="*/ 4871886 w 6457482"/>
              <a:gd name="connsiteY39" fmla="*/ 1448753 h 4032011"/>
              <a:gd name="connsiteX40" fmla="*/ 5250028 w 6457482"/>
              <a:gd name="connsiteY40" fmla="*/ 1164908 h 4032011"/>
              <a:gd name="connsiteX41" fmla="*/ 5213833 w 6457482"/>
              <a:gd name="connsiteY41" fmla="*/ 1092518 h 4032011"/>
              <a:gd name="connsiteX42" fmla="*/ 5519586 w 6457482"/>
              <a:gd name="connsiteY42" fmla="*/ 990600 h 4032011"/>
              <a:gd name="connsiteX43" fmla="*/ 5490058 w 6457482"/>
              <a:gd name="connsiteY43" fmla="*/ 918210 h 4032011"/>
              <a:gd name="connsiteX44" fmla="*/ 5533873 w 6457482"/>
              <a:gd name="connsiteY44" fmla="*/ 852488 h 4032011"/>
              <a:gd name="connsiteX45" fmla="*/ 5606263 w 6457482"/>
              <a:gd name="connsiteY45" fmla="*/ 742950 h 4032011"/>
              <a:gd name="connsiteX46" fmla="*/ 5715801 w 6457482"/>
              <a:gd name="connsiteY46" fmla="*/ 721043 h 4032011"/>
              <a:gd name="connsiteX47" fmla="*/ 5955831 w 6457482"/>
              <a:gd name="connsiteY47" fmla="*/ 655320 h 4032011"/>
              <a:gd name="connsiteX48" fmla="*/ 5985358 w 6457482"/>
              <a:gd name="connsiteY48" fmla="*/ 597218 h 4032011"/>
              <a:gd name="connsiteX49" fmla="*/ 6035841 w 6457482"/>
              <a:gd name="connsiteY49" fmla="*/ 597218 h 4032011"/>
              <a:gd name="connsiteX50" fmla="*/ 6072036 w 6457482"/>
              <a:gd name="connsiteY50" fmla="*/ 487680 h 4032011"/>
              <a:gd name="connsiteX51" fmla="*/ 6115851 w 6457482"/>
              <a:gd name="connsiteY51" fmla="*/ 218123 h 4032011"/>
              <a:gd name="connsiteX52" fmla="*/ 6152046 w 6457482"/>
              <a:gd name="connsiteY52" fmla="*/ 247650 h 4032011"/>
              <a:gd name="connsiteX53" fmla="*/ 6210148 w 6457482"/>
              <a:gd name="connsiteY53" fmla="*/ 203835 h 4032011"/>
              <a:gd name="connsiteX54" fmla="*/ 6275871 w 6457482"/>
              <a:gd name="connsiteY54" fmla="*/ 225743 h 4032011"/>
              <a:gd name="connsiteX55" fmla="*/ 6333973 w 6457482"/>
              <a:gd name="connsiteY55" fmla="*/ 436245 h 4032011"/>
              <a:gd name="connsiteX56" fmla="*/ 6384456 w 6457482"/>
              <a:gd name="connsiteY56" fmla="*/ 443865 h 4032011"/>
              <a:gd name="connsiteX57" fmla="*/ 6392076 w 6457482"/>
              <a:gd name="connsiteY57" fmla="*/ 494348 h 4032011"/>
              <a:gd name="connsiteX58" fmla="*/ 6435891 w 6457482"/>
              <a:gd name="connsiteY58" fmla="*/ 494348 h 4032011"/>
              <a:gd name="connsiteX59" fmla="*/ 6337783 w 6457482"/>
              <a:gd name="connsiteY59" fmla="*/ 639128 h 4032011"/>
              <a:gd name="connsiteX60" fmla="*/ 6352071 w 6457482"/>
              <a:gd name="connsiteY60" fmla="*/ 682943 h 4032011"/>
              <a:gd name="connsiteX61" fmla="*/ 6330163 w 6457482"/>
              <a:gd name="connsiteY61" fmla="*/ 653415 h 4032011"/>
              <a:gd name="connsiteX62" fmla="*/ 6286348 w 6457482"/>
              <a:gd name="connsiteY62" fmla="*/ 733425 h 4032011"/>
              <a:gd name="connsiteX63" fmla="*/ 6300636 w 6457482"/>
              <a:gd name="connsiteY63" fmla="*/ 697230 h 4032011"/>
              <a:gd name="connsiteX64" fmla="*/ 6271108 w 6457482"/>
              <a:gd name="connsiteY64" fmla="*/ 667703 h 4032011"/>
              <a:gd name="connsiteX65" fmla="*/ 6271108 w 6457482"/>
              <a:gd name="connsiteY65" fmla="*/ 740093 h 4032011"/>
              <a:gd name="connsiteX66" fmla="*/ 6169191 w 6457482"/>
              <a:gd name="connsiteY66" fmla="*/ 798195 h 4032011"/>
              <a:gd name="connsiteX67" fmla="*/ 6139663 w 6457482"/>
              <a:gd name="connsiteY67" fmla="*/ 1045845 h 4032011"/>
              <a:gd name="connsiteX68" fmla="*/ 6263488 w 6457482"/>
              <a:gd name="connsiteY68" fmla="*/ 1096328 h 4032011"/>
              <a:gd name="connsiteX69" fmla="*/ 6227293 w 6457482"/>
              <a:gd name="connsiteY69" fmla="*/ 1052513 h 4032011"/>
              <a:gd name="connsiteX70" fmla="*/ 6277776 w 6457482"/>
              <a:gd name="connsiteY70" fmla="*/ 1118235 h 4032011"/>
              <a:gd name="connsiteX71" fmla="*/ 6183478 w 6457482"/>
              <a:gd name="connsiteY71" fmla="*/ 1176338 h 4032011"/>
              <a:gd name="connsiteX72" fmla="*/ 6197766 w 6457482"/>
              <a:gd name="connsiteY72" fmla="*/ 1132523 h 4032011"/>
              <a:gd name="connsiteX73" fmla="*/ 6168238 w 6457482"/>
              <a:gd name="connsiteY73" fmla="*/ 1176338 h 4032011"/>
              <a:gd name="connsiteX74" fmla="*/ 5877726 w 6457482"/>
              <a:gd name="connsiteY74" fmla="*/ 1350645 h 4032011"/>
              <a:gd name="connsiteX75" fmla="*/ 5867248 w 6457482"/>
              <a:gd name="connsiteY75" fmla="*/ 1367790 h 4032011"/>
              <a:gd name="connsiteX76" fmla="*/ 5869848 w 6457482"/>
              <a:gd name="connsiteY76" fmla="*/ 1381443 h 4032011"/>
              <a:gd name="connsiteX77" fmla="*/ 5861352 w 6457482"/>
              <a:gd name="connsiteY77" fmla="*/ 1389939 h 4032011"/>
              <a:gd name="connsiteX78" fmla="*/ 5852803 w 6457482"/>
              <a:gd name="connsiteY78" fmla="*/ 1401338 h 4032011"/>
              <a:gd name="connsiteX79" fmla="*/ 5841531 w 6457482"/>
              <a:gd name="connsiteY79" fmla="*/ 1409700 h 4032011"/>
              <a:gd name="connsiteX80" fmla="*/ 5844355 w 6457482"/>
              <a:gd name="connsiteY80" fmla="*/ 1412602 h 4032011"/>
              <a:gd name="connsiteX81" fmla="*/ 5836538 w 6457482"/>
              <a:gd name="connsiteY81" fmla="*/ 1423025 h 4032011"/>
              <a:gd name="connsiteX82" fmla="*/ 5847060 w 6457482"/>
              <a:gd name="connsiteY82" fmla="*/ 1457548 h 4032011"/>
              <a:gd name="connsiteX83" fmla="*/ 5851588 w 6457482"/>
              <a:gd name="connsiteY83" fmla="*/ 1456332 h 4032011"/>
              <a:gd name="connsiteX84" fmla="*/ 5861619 w 6457482"/>
              <a:gd name="connsiteY84" fmla="*/ 1452745 h 4032011"/>
              <a:gd name="connsiteX85" fmla="*/ 5869686 w 6457482"/>
              <a:gd name="connsiteY85" fmla="*/ 1458356 h 4032011"/>
              <a:gd name="connsiteX86" fmla="*/ 5797296 w 6457482"/>
              <a:gd name="connsiteY86" fmla="*/ 1712674 h 4032011"/>
              <a:gd name="connsiteX87" fmla="*/ 5804916 w 6457482"/>
              <a:gd name="connsiteY87" fmla="*/ 1676479 h 4032011"/>
              <a:gd name="connsiteX88" fmla="*/ 5710618 w 6457482"/>
              <a:gd name="connsiteY88" fmla="*/ 1625996 h 4032011"/>
              <a:gd name="connsiteX89" fmla="*/ 5798248 w 6457482"/>
              <a:gd name="connsiteY89" fmla="*/ 1735534 h 4032011"/>
              <a:gd name="connsiteX90" fmla="*/ 5754433 w 6457482"/>
              <a:gd name="connsiteY90" fmla="*/ 2019379 h 4032011"/>
              <a:gd name="connsiteX91" fmla="*/ 5710618 w 6457482"/>
              <a:gd name="connsiteY91" fmla="*/ 1845071 h 4032011"/>
              <a:gd name="connsiteX92" fmla="*/ 5718238 w 6457482"/>
              <a:gd name="connsiteY92" fmla="*/ 1895554 h 4032011"/>
              <a:gd name="connsiteX93" fmla="*/ 5660136 w 6457482"/>
              <a:gd name="connsiteY93" fmla="*/ 1829831 h 4032011"/>
              <a:gd name="connsiteX94" fmla="*/ 5645848 w 6457482"/>
              <a:gd name="connsiteY94" fmla="*/ 1779349 h 4032011"/>
              <a:gd name="connsiteX95" fmla="*/ 5660136 w 6457482"/>
              <a:gd name="connsiteY95" fmla="*/ 1677431 h 4032011"/>
              <a:gd name="connsiteX96" fmla="*/ 5667756 w 6457482"/>
              <a:gd name="connsiteY96" fmla="*/ 1851739 h 4032011"/>
              <a:gd name="connsiteX97" fmla="*/ 5645848 w 6457482"/>
              <a:gd name="connsiteY97" fmla="*/ 1873646 h 4032011"/>
              <a:gd name="connsiteX98" fmla="*/ 5703951 w 6457482"/>
              <a:gd name="connsiteY98" fmla="*/ 1989851 h 4032011"/>
              <a:gd name="connsiteX99" fmla="*/ 5689663 w 6457482"/>
              <a:gd name="connsiteY99" fmla="*/ 1982231 h 4032011"/>
              <a:gd name="connsiteX100" fmla="*/ 5708713 w 6457482"/>
              <a:gd name="connsiteY100" fmla="*/ 2051764 h 4032011"/>
              <a:gd name="connsiteX101" fmla="*/ 5754433 w 6457482"/>
              <a:gd name="connsiteY101" fmla="*/ 2047954 h 4032011"/>
              <a:gd name="connsiteX102" fmla="*/ 5834443 w 6457482"/>
              <a:gd name="connsiteY102" fmla="*/ 2200354 h 4032011"/>
              <a:gd name="connsiteX103" fmla="*/ 5823966 w 6457482"/>
              <a:gd name="connsiteY103" fmla="*/ 2196544 h 4032011"/>
              <a:gd name="connsiteX104" fmla="*/ 5827776 w 6457482"/>
              <a:gd name="connsiteY104" fmla="*/ 2207021 h 4032011"/>
              <a:gd name="connsiteX105" fmla="*/ 5777293 w 6457482"/>
              <a:gd name="connsiteY105" fmla="*/ 2228929 h 4032011"/>
              <a:gd name="connsiteX106" fmla="*/ 5835396 w 6457482"/>
              <a:gd name="connsiteY106" fmla="*/ 2236549 h 4032011"/>
              <a:gd name="connsiteX107" fmla="*/ 5733478 w 6457482"/>
              <a:gd name="connsiteY107" fmla="*/ 2294651 h 4032011"/>
              <a:gd name="connsiteX108" fmla="*/ 5711571 w 6457482"/>
              <a:gd name="connsiteY108" fmla="*/ 2345134 h 4032011"/>
              <a:gd name="connsiteX109" fmla="*/ 5783961 w 6457482"/>
              <a:gd name="connsiteY109" fmla="*/ 2345134 h 4032011"/>
              <a:gd name="connsiteX110" fmla="*/ 5602033 w 6457482"/>
              <a:gd name="connsiteY110" fmla="*/ 2555636 h 4032011"/>
              <a:gd name="connsiteX111" fmla="*/ 5471541 w 6457482"/>
              <a:gd name="connsiteY111" fmla="*/ 2701369 h 4032011"/>
              <a:gd name="connsiteX112" fmla="*/ 5325808 w 6457482"/>
              <a:gd name="connsiteY112" fmla="*/ 2831861 h 4032011"/>
              <a:gd name="connsiteX113" fmla="*/ 5260086 w 6457482"/>
              <a:gd name="connsiteY113" fmla="*/ 2948066 h 4032011"/>
              <a:gd name="connsiteX114" fmla="*/ 5420106 w 6457482"/>
              <a:gd name="connsiteY114" fmla="*/ 3435746 h 4032011"/>
              <a:gd name="connsiteX115" fmla="*/ 5405818 w 6457482"/>
              <a:gd name="connsiteY115" fmla="*/ 3465274 h 4032011"/>
              <a:gd name="connsiteX116" fmla="*/ 5522023 w 6457482"/>
              <a:gd name="connsiteY116" fmla="*/ 3901519 h 4032011"/>
              <a:gd name="connsiteX117" fmla="*/ 5543931 w 6457482"/>
              <a:gd name="connsiteY117" fmla="*/ 3879611 h 4032011"/>
              <a:gd name="connsiteX118" fmla="*/ 5434393 w 6457482"/>
              <a:gd name="connsiteY118" fmla="*/ 4032011 h 4032011"/>
              <a:gd name="connsiteX119" fmla="*/ 5514403 w 6457482"/>
              <a:gd name="connsiteY119" fmla="*/ 3937714 h 4032011"/>
              <a:gd name="connsiteX120" fmla="*/ 5420106 w 6457482"/>
              <a:gd name="connsiteY120" fmla="*/ 3967241 h 4032011"/>
              <a:gd name="connsiteX121" fmla="*/ 5310568 w 6457482"/>
              <a:gd name="connsiteY121" fmla="*/ 3857704 h 4032011"/>
              <a:gd name="connsiteX122" fmla="*/ 5274373 w 6457482"/>
              <a:gd name="connsiteY122" fmla="*/ 3777694 h 4032011"/>
              <a:gd name="connsiteX123" fmla="*/ 5238178 w 6457482"/>
              <a:gd name="connsiteY123" fmla="*/ 3785314 h 4032011"/>
              <a:gd name="connsiteX124" fmla="*/ 5143881 w 6457482"/>
              <a:gd name="connsiteY124" fmla="*/ 3639581 h 4032011"/>
              <a:gd name="connsiteX125" fmla="*/ 5173408 w 6457482"/>
              <a:gd name="connsiteY125" fmla="*/ 3573859 h 4032011"/>
              <a:gd name="connsiteX126" fmla="*/ 5143881 w 6457482"/>
              <a:gd name="connsiteY126" fmla="*/ 3566239 h 4032011"/>
              <a:gd name="connsiteX127" fmla="*/ 5143881 w 6457482"/>
              <a:gd name="connsiteY127" fmla="*/ 3616721 h 4032011"/>
              <a:gd name="connsiteX128" fmla="*/ 5093398 w 6457482"/>
              <a:gd name="connsiteY128" fmla="*/ 3384311 h 4032011"/>
              <a:gd name="connsiteX129" fmla="*/ 4875276 w 6457482"/>
              <a:gd name="connsiteY129" fmla="*/ 3268106 h 4032011"/>
              <a:gd name="connsiteX130" fmla="*/ 4744783 w 6457482"/>
              <a:gd name="connsiteY130" fmla="*/ 3340496 h 4032011"/>
              <a:gd name="connsiteX131" fmla="*/ 4388548 w 6457482"/>
              <a:gd name="connsiteY131" fmla="*/ 3296681 h 4032011"/>
              <a:gd name="connsiteX132" fmla="*/ 4380928 w 6457482"/>
              <a:gd name="connsiteY132" fmla="*/ 3230959 h 4032011"/>
              <a:gd name="connsiteX133" fmla="*/ 4351401 w 6457482"/>
              <a:gd name="connsiteY133" fmla="*/ 3281441 h 4032011"/>
              <a:gd name="connsiteX134" fmla="*/ 4140898 w 6457482"/>
              <a:gd name="connsiteY134" fmla="*/ 3361451 h 4032011"/>
              <a:gd name="connsiteX135" fmla="*/ 4199001 w 6457482"/>
              <a:gd name="connsiteY135" fmla="*/ 3331924 h 4032011"/>
              <a:gd name="connsiteX136" fmla="*/ 4162806 w 6457482"/>
              <a:gd name="connsiteY136" fmla="*/ 3411934 h 4032011"/>
              <a:gd name="connsiteX137" fmla="*/ 4257103 w 6457482"/>
              <a:gd name="connsiteY137" fmla="*/ 3462416 h 4032011"/>
              <a:gd name="connsiteX138" fmla="*/ 4140898 w 6457482"/>
              <a:gd name="connsiteY138" fmla="*/ 3432889 h 4032011"/>
              <a:gd name="connsiteX139" fmla="*/ 4082796 w 6457482"/>
              <a:gd name="connsiteY139" fmla="*/ 3505279 h 4032011"/>
              <a:gd name="connsiteX140" fmla="*/ 4082796 w 6457482"/>
              <a:gd name="connsiteY140" fmla="*/ 3469084 h 4032011"/>
              <a:gd name="connsiteX141" fmla="*/ 4024693 w 6457482"/>
              <a:gd name="connsiteY141" fmla="*/ 3505279 h 4032011"/>
              <a:gd name="connsiteX142" fmla="*/ 3944683 w 6457482"/>
              <a:gd name="connsiteY142" fmla="*/ 3475751 h 4032011"/>
              <a:gd name="connsiteX143" fmla="*/ 3952303 w 6457482"/>
              <a:gd name="connsiteY143" fmla="*/ 3446224 h 4032011"/>
              <a:gd name="connsiteX144" fmla="*/ 3828478 w 6457482"/>
              <a:gd name="connsiteY144" fmla="*/ 3410029 h 4032011"/>
              <a:gd name="connsiteX145" fmla="*/ 3886581 w 6457482"/>
              <a:gd name="connsiteY145" fmla="*/ 3439556 h 4032011"/>
              <a:gd name="connsiteX146" fmla="*/ 3494151 w 6457482"/>
              <a:gd name="connsiteY146" fmla="*/ 3461464 h 4032011"/>
              <a:gd name="connsiteX147" fmla="*/ 3122676 w 6457482"/>
              <a:gd name="connsiteY147" fmla="*/ 3709114 h 4032011"/>
              <a:gd name="connsiteX148" fmla="*/ 3130296 w 6457482"/>
              <a:gd name="connsiteY148" fmla="*/ 4007246 h 4032011"/>
              <a:gd name="connsiteX149" fmla="*/ 2832163 w 6457482"/>
              <a:gd name="connsiteY149" fmla="*/ 3752929 h 4032011"/>
              <a:gd name="connsiteX150" fmla="*/ 2715958 w 6457482"/>
              <a:gd name="connsiteY150" fmla="*/ 3629104 h 4032011"/>
              <a:gd name="connsiteX151" fmla="*/ 2461641 w 6457482"/>
              <a:gd name="connsiteY151" fmla="*/ 3367166 h 4032011"/>
              <a:gd name="connsiteX152" fmla="*/ 2337816 w 6457482"/>
              <a:gd name="connsiteY152" fmla="*/ 3497659 h 4032011"/>
              <a:gd name="connsiteX153" fmla="*/ 2148268 w 6457482"/>
              <a:gd name="connsiteY153" fmla="*/ 3351926 h 4032011"/>
              <a:gd name="connsiteX154" fmla="*/ 2104453 w 6457482"/>
              <a:gd name="connsiteY154" fmla="*/ 3199526 h 4032011"/>
              <a:gd name="connsiteX155" fmla="*/ 1936813 w 6457482"/>
              <a:gd name="connsiteY155" fmla="*/ 3025219 h 4032011"/>
              <a:gd name="connsiteX156" fmla="*/ 1718691 w 6457482"/>
              <a:gd name="connsiteY156" fmla="*/ 2995691 h 4032011"/>
              <a:gd name="connsiteX157" fmla="*/ 1704403 w 6457482"/>
              <a:gd name="connsiteY157" fmla="*/ 3068081 h 4032011"/>
              <a:gd name="connsiteX158" fmla="*/ 1202437 w 6457482"/>
              <a:gd name="connsiteY158" fmla="*/ 2944256 h 4032011"/>
              <a:gd name="connsiteX159" fmla="*/ 874776 w 6457482"/>
              <a:gd name="connsiteY159" fmla="*/ 2748041 h 4032011"/>
              <a:gd name="connsiteX160" fmla="*/ 889064 w 6457482"/>
              <a:gd name="connsiteY160" fmla="*/ 2718514 h 4032011"/>
              <a:gd name="connsiteX161" fmla="*/ 576643 w 6457482"/>
              <a:gd name="connsiteY161" fmla="*/ 2668031 h 4032011"/>
              <a:gd name="connsiteX162" fmla="*/ 467106 w 6457482"/>
              <a:gd name="connsiteY162" fmla="*/ 2464196 h 4032011"/>
              <a:gd name="connsiteX163" fmla="*/ 467106 w 6457482"/>
              <a:gd name="connsiteY163" fmla="*/ 2428001 h 4032011"/>
              <a:gd name="connsiteX164" fmla="*/ 234697 w 6457482"/>
              <a:gd name="connsiteY164" fmla="*/ 2289889 h 4032011"/>
              <a:gd name="connsiteX165" fmla="*/ 242317 w 6457482"/>
              <a:gd name="connsiteY165" fmla="*/ 2187971 h 4032011"/>
              <a:gd name="connsiteX166" fmla="*/ 140398 w 6457482"/>
              <a:gd name="connsiteY166" fmla="*/ 1933654 h 4032011"/>
              <a:gd name="connsiteX167" fmla="*/ 176594 w 6457482"/>
              <a:gd name="connsiteY167" fmla="*/ 1883171 h 4032011"/>
              <a:gd name="connsiteX168" fmla="*/ 145504 w 6457482"/>
              <a:gd name="connsiteY168" fmla="*/ 1855236 h 4032011"/>
              <a:gd name="connsiteX169" fmla="*/ 130917 w 6457482"/>
              <a:gd name="connsiteY169" fmla="*/ 1827282 h 4032011"/>
              <a:gd name="connsiteX170" fmla="*/ 155061 w 6457482"/>
              <a:gd name="connsiteY170" fmla="*/ 1836062 h 4032011"/>
              <a:gd name="connsiteX171" fmla="*/ 143208 w 6457482"/>
              <a:gd name="connsiteY171" fmla="*/ 1805329 h 4032011"/>
              <a:gd name="connsiteX172" fmla="*/ 107537 w 6457482"/>
              <a:gd name="connsiteY172" fmla="*/ 1791326 h 4032011"/>
              <a:gd name="connsiteX173" fmla="*/ 100175 w 6457482"/>
              <a:gd name="connsiteY173" fmla="*/ 1777326 h 4032011"/>
              <a:gd name="connsiteX174" fmla="*/ 109414 w 6457482"/>
              <a:gd name="connsiteY174" fmla="*/ 1679575 h 4032011"/>
              <a:gd name="connsiteX175" fmla="*/ 72942 w 6457482"/>
              <a:gd name="connsiteY175" fmla="*/ 1591945 h 4032011"/>
              <a:gd name="connsiteX176" fmla="*/ 14397 w 6457482"/>
              <a:gd name="connsiteY176" fmla="*/ 1468120 h 4032011"/>
              <a:gd name="connsiteX177" fmla="*/ 0 w 6457482"/>
              <a:gd name="connsiteY177" fmla="*/ 1249998 h 4032011"/>
              <a:gd name="connsiteX178" fmla="*/ 88298 w 6457482"/>
              <a:gd name="connsiteY178" fmla="*/ 966153 h 4032011"/>
              <a:gd name="connsiteX179" fmla="*/ 102696 w 6457482"/>
              <a:gd name="connsiteY179" fmla="*/ 856615 h 4032011"/>
              <a:gd name="connsiteX180" fmla="*/ 308088 w 6457482"/>
              <a:gd name="connsiteY180" fmla="*/ 412750 h 4032011"/>
              <a:gd name="connsiteX181" fmla="*/ 337840 w 6457482"/>
              <a:gd name="connsiteY181" fmla="*/ 390843 h 4032011"/>
              <a:gd name="connsiteX182" fmla="*/ 345519 w 6457482"/>
              <a:gd name="connsiteY182" fmla="*/ 318453 h 4032011"/>
              <a:gd name="connsiteX183" fmla="*/ 331122 w 6457482"/>
              <a:gd name="connsiteY183" fmla="*/ 274638 h 4032011"/>
              <a:gd name="connsiteX184" fmla="*/ 360874 w 6457482"/>
              <a:gd name="connsiteY184" fmla="*/ 267018 h 4032011"/>
              <a:gd name="connsiteX185" fmla="*/ 338801 w 6457482"/>
              <a:gd name="connsiteY185" fmla="*/ 34608 h 4032011"/>
              <a:gd name="connsiteX186" fmla="*/ 514438 w 6457482"/>
              <a:gd name="connsiteY186" fmla="*/ 122238 h 4032011"/>
              <a:gd name="connsiteX187" fmla="*/ 535074 w 6457482"/>
              <a:gd name="connsiteY187" fmla="*/ 106045 h 4032011"/>
              <a:gd name="connsiteX188" fmla="*/ 542341 w 6457482"/>
              <a:gd name="connsiteY188" fmla="*/ 96054 h 4032011"/>
              <a:gd name="connsiteX189" fmla="*/ 552512 w 6457482"/>
              <a:gd name="connsiteY189" fmla="*/ 135820 h 4032011"/>
              <a:gd name="connsiteX190" fmla="*/ 579905 w 6457482"/>
              <a:gd name="connsiteY190" fmla="*/ 128161 h 4032011"/>
              <a:gd name="connsiteX191" fmla="*/ 570465 w 6457482"/>
              <a:gd name="connsiteY191" fmla="*/ 90974 h 4032011"/>
              <a:gd name="connsiteX192" fmla="*/ 570902 w 6457482"/>
              <a:gd name="connsiteY192" fmla="*/ 90369 h 4032011"/>
              <a:gd name="connsiteX193" fmla="*/ 586588 w 6457482"/>
              <a:gd name="connsiteY193" fmla="*/ 87630 h 4032011"/>
              <a:gd name="connsiteX194" fmla="*/ 579803 w 6457482"/>
              <a:gd name="connsiteY194" fmla="*/ 121682 h 4032011"/>
              <a:gd name="connsiteX195" fmla="*/ 581125 w 6457482"/>
              <a:gd name="connsiteY195" fmla="*/ 127820 h 4032011"/>
              <a:gd name="connsiteX196" fmla="*/ 598821 w 6457482"/>
              <a:gd name="connsiteY196" fmla="*/ 122871 h 4032011"/>
              <a:gd name="connsiteX197" fmla="*/ 602305 w 6457482"/>
              <a:gd name="connsiteY197" fmla="*/ 84296 h 4032011"/>
              <a:gd name="connsiteX198" fmla="*/ 586588 w 6457482"/>
              <a:gd name="connsiteY198" fmla="*/ 0 h 40320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6457482" h="4032011">
                <a:moveTo>
                  <a:pt x="586588" y="0"/>
                </a:moveTo>
                <a:cubicBezTo>
                  <a:pt x="1407643" y="211455"/>
                  <a:pt x="2317281" y="398145"/>
                  <a:pt x="3397416" y="381000"/>
                </a:cubicBezTo>
                <a:cubicBezTo>
                  <a:pt x="3415513" y="375285"/>
                  <a:pt x="3394558" y="330518"/>
                  <a:pt x="3411703" y="322898"/>
                </a:cubicBezTo>
                <a:cubicBezTo>
                  <a:pt x="3467901" y="320040"/>
                  <a:pt x="3438373" y="402908"/>
                  <a:pt x="3469806" y="424815"/>
                </a:cubicBezTo>
                <a:cubicBezTo>
                  <a:pt x="3511716" y="424815"/>
                  <a:pt x="3533623" y="442913"/>
                  <a:pt x="3564103" y="454343"/>
                </a:cubicBezTo>
                <a:cubicBezTo>
                  <a:pt x="3623158" y="399098"/>
                  <a:pt x="3675546" y="487680"/>
                  <a:pt x="3738411" y="468630"/>
                </a:cubicBezTo>
                <a:cubicBezTo>
                  <a:pt x="3748888" y="517208"/>
                  <a:pt x="3825088" y="521970"/>
                  <a:pt x="3862236" y="482918"/>
                </a:cubicBezTo>
                <a:cubicBezTo>
                  <a:pt x="3888906" y="509588"/>
                  <a:pt x="3957486" y="503873"/>
                  <a:pt x="4000348" y="512445"/>
                </a:cubicBezTo>
                <a:cubicBezTo>
                  <a:pt x="3970821" y="561023"/>
                  <a:pt x="3910813" y="555308"/>
                  <a:pt x="3869856" y="584835"/>
                </a:cubicBezTo>
                <a:cubicBezTo>
                  <a:pt x="3820326" y="620078"/>
                  <a:pt x="3799371" y="685800"/>
                  <a:pt x="3746031" y="715328"/>
                </a:cubicBezTo>
                <a:cubicBezTo>
                  <a:pt x="3799371" y="744855"/>
                  <a:pt x="3846996" y="672465"/>
                  <a:pt x="3884143" y="685800"/>
                </a:cubicBezTo>
                <a:cubicBezTo>
                  <a:pt x="3884143" y="707708"/>
                  <a:pt x="3868903" y="714375"/>
                  <a:pt x="3862236" y="729615"/>
                </a:cubicBezTo>
                <a:cubicBezTo>
                  <a:pt x="3869856" y="743903"/>
                  <a:pt x="3905098" y="716280"/>
                  <a:pt x="3912718" y="743903"/>
                </a:cubicBezTo>
                <a:cubicBezTo>
                  <a:pt x="3957486" y="711518"/>
                  <a:pt x="4015588" y="691515"/>
                  <a:pt x="4065118" y="663893"/>
                </a:cubicBezTo>
                <a:cubicBezTo>
                  <a:pt x="4098456" y="624840"/>
                  <a:pt x="4124173" y="577215"/>
                  <a:pt x="4195611" y="576263"/>
                </a:cubicBezTo>
                <a:cubicBezTo>
                  <a:pt x="4172751" y="610553"/>
                  <a:pt x="4134651" y="631508"/>
                  <a:pt x="4123221" y="678180"/>
                </a:cubicBezTo>
                <a:cubicBezTo>
                  <a:pt x="4144176" y="650558"/>
                  <a:pt x="4227043" y="662940"/>
                  <a:pt x="4239426" y="721995"/>
                </a:cubicBezTo>
                <a:cubicBezTo>
                  <a:pt x="4332771" y="736283"/>
                  <a:pt x="4388016" y="667703"/>
                  <a:pt x="4493743" y="656273"/>
                </a:cubicBezTo>
                <a:lnTo>
                  <a:pt x="4493743" y="700088"/>
                </a:lnTo>
                <a:cubicBezTo>
                  <a:pt x="4528033" y="716280"/>
                  <a:pt x="4556608" y="686753"/>
                  <a:pt x="4595661" y="685800"/>
                </a:cubicBezTo>
                <a:cubicBezTo>
                  <a:pt x="4589946" y="729615"/>
                  <a:pt x="4598518" y="760095"/>
                  <a:pt x="4631856" y="765810"/>
                </a:cubicBezTo>
                <a:cubicBezTo>
                  <a:pt x="4586136" y="772478"/>
                  <a:pt x="4528986" y="783908"/>
                  <a:pt x="4464216" y="773430"/>
                </a:cubicBezTo>
                <a:cubicBezTo>
                  <a:pt x="4388016" y="792480"/>
                  <a:pt x="4351821" y="840105"/>
                  <a:pt x="4289908" y="823913"/>
                </a:cubicBezTo>
                <a:cubicBezTo>
                  <a:pt x="4270858" y="900113"/>
                  <a:pt x="4227043" y="949643"/>
                  <a:pt x="4202278" y="1020128"/>
                </a:cubicBezTo>
                <a:cubicBezTo>
                  <a:pt x="4236568" y="1013460"/>
                  <a:pt x="4267048" y="940118"/>
                  <a:pt x="4296576" y="903923"/>
                </a:cubicBezTo>
                <a:cubicBezTo>
                  <a:pt x="4259428" y="1059180"/>
                  <a:pt x="4173703" y="1341120"/>
                  <a:pt x="4326103" y="1478280"/>
                </a:cubicBezTo>
                <a:cubicBezTo>
                  <a:pt x="4433736" y="1446848"/>
                  <a:pt x="4457548" y="1250633"/>
                  <a:pt x="4376586" y="1172528"/>
                </a:cubicBezTo>
                <a:cubicBezTo>
                  <a:pt x="4386111" y="1046798"/>
                  <a:pt x="4389921" y="969645"/>
                  <a:pt x="4456596" y="896303"/>
                </a:cubicBezTo>
                <a:cubicBezTo>
                  <a:pt x="4487076" y="906780"/>
                  <a:pt x="4445166" y="933450"/>
                  <a:pt x="4456596" y="968693"/>
                </a:cubicBezTo>
                <a:cubicBezTo>
                  <a:pt x="4498506" y="962978"/>
                  <a:pt x="4472788" y="932498"/>
                  <a:pt x="4478503" y="888683"/>
                </a:cubicBezTo>
                <a:cubicBezTo>
                  <a:pt x="4491838" y="882015"/>
                  <a:pt x="4497553" y="868680"/>
                  <a:pt x="4522318" y="874395"/>
                </a:cubicBezTo>
                <a:cubicBezTo>
                  <a:pt x="4524223" y="854393"/>
                  <a:pt x="4493743" y="868680"/>
                  <a:pt x="4500411" y="844868"/>
                </a:cubicBezTo>
                <a:cubicBezTo>
                  <a:pt x="4544226" y="764858"/>
                  <a:pt x="4611853" y="852488"/>
                  <a:pt x="4689958" y="852488"/>
                </a:cubicBezTo>
                <a:cubicBezTo>
                  <a:pt x="4692816" y="866775"/>
                  <a:pt x="4692816" y="883920"/>
                  <a:pt x="4711866" y="882015"/>
                </a:cubicBezTo>
                <a:cubicBezTo>
                  <a:pt x="4695673" y="921068"/>
                  <a:pt x="4751871" y="1049655"/>
                  <a:pt x="4668051" y="1071563"/>
                </a:cubicBezTo>
                <a:cubicBezTo>
                  <a:pt x="4669003" y="1094423"/>
                  <a:pt x="4661383" y="1126808"/>
                  <a:pt x="4689958" y="1122045"/>
                </a:cubicBezTo>
                <a:cubicBezTo>
                  <a:pt x="4729011" y="1107758"/>
                  <a:pt x="4722343" y="1047750"/>
                  <a:pt x="4769968" y="1042035"/>
                </a:cubicBezTo>
                <a:cubicBezTo>
                  <a:pt x="4830928" y="1083945"/>
                  <a:pt x="4843311" y="1172528"/>
                  <a:pt x="4849978" y="1267778"/>
                </a:cubicBezTo>
                <a:cubicBezTo>
                  <a:pt x="4792828" y="1263015"/>
                  <a:pt x="4800448" y="1362075"/>
                  <a:pt x="4762348" y="1398270"/>
                </a:cubicBezTo>
                <a:cubicBezTo>
                  <a:pt x="4775683" y="1438275"/>
                  <a:pt x="4849026" y="1418273"/>
                  <a:pt x="4871886" y="1448753"/>
                </a:cubicBezTo>
                <a:cubicBezTo>
                  <a:pt x="5021428" y="1377315"/>
                  <a:pt x="5156683" y="1291590"/>
                  <a:pt x="5250028" y="1164908"/>
                </a:cubicBezTo>
                <a:cubicBezTo>
                  <a:pt x="5237646" y="1141095"/>
                  <a:pt x="5215738" y="1126808"/>
                  <a:pt x="5213833" y="1092518"/>
                </a:cubicBezTo>
                <a:cubicBezTo>
                  <a:pt x="5323371" y="1041083"/>
                  <a:pt x="5451006" y="1089660"/>
                  <a:pt x="5519586" y="990600"/>
                </a:cubicBezTo>
                <a:cubicBezTo>
                  <a:pt x="5517681" y="968693"/>
                  <a:pt x="5523396" y="929640"/>
                  <a:pt x="5490058" y="918210"/>
                </a:cubicBezTo>
                <a:cubicBezTo>
                  <a:pt x="5480533" y="880110"/>
                  <a:pt x="5516728" y="876300"/>
                  <a:pt x="5533873" y="852488"/>
                </a:cubicBezTo>
                <a:cubicBezTo>
                  <a:pt x="5558638" y="817245"/>
                  <a:pt x="5571021" y="765810"/>
                  <a:pt x="5606263" y="742950"/>
                </a:cubicBezTo>
                <a:cubicBezTo>
                  <a:pt x="5636743" y="722948"/>
                  <a:pt x="5677701" y="729615"/>
                  <a:pt x="5715801" y="721043"/>
                </a:cubicBezTo>
                <a:cubicBezTo>
                  <a:pt x="5795811" y="702945"/>
                  <a:pt x="5880583" y="668655"/>
                  <a:pt x="5955831" y="655320"/>
                </a:cubicBezTo>
                <a:cubicBezTo>
                  <a:pt x="5979643" y="649605"/>
                  <a:pt x="5977738" y="619125"/>
                  <a:pt x="5985358" y="597218"/>
                </a:cubicBezTo>
                <a:cubicBezTo>
                  <a:pt x="6000598" y="613410"/>
                  <a:pt x="6010123" y="591503"/>
                  <a:pt x="6035841" y="597218"/>
                </a:cubicBezTo>
                <a:cubicBezTo>
                  <a:pt x="6033936" y="546735"/>
                  <a:pt x="6052986" y="517208"/>
                  <a:pt x="6072036" y="487680"/>
                </a:cubicBezTo>
                <a:cubicBezTo>
                  <a:pt x="6035841" y="399098"/>
                  <a:pt x="6087276" y="288608"/>
                  <a:pt x="6115851" y="218123"/>
                </a:cubicBezTo>
                <a:cubicBezTo>
                  <a:pt x="6142521" y="213360"/>
                  <a:pt x="6131091" y="246698"/>
                  <a:pt x="6152046" y="247650"/>
                </a:cubicBezTo>
                <a:cubicBezTo>
                  <a:pt x="6178716" y="240030"/>
                  <a:pt x="6192051" y="220028"/>
                  <a:pt x="6210148" y="203835"/>
                </a:cubicBezTo>
                <a:cubicBezTo>
                  <a:pt x="6233961" y="209550"/>
                  <a:pt x="6247296" y="225743"/>
                  <a:pt x="6275871" y="225743"/>
                </a:cubicBezTo>
                <a:cubicBezTo>
                  <a:pt x="6291111" y="300038"/>
                  <a:pt x="6321591" y="359093"/>
                  <a:pt x="6333973" y="436245"/>
                </a:cubicBezTo>
                <a:cubicBezTo>
                  <a:pt x="6342546" y="446723"/>
                  <a:pt x="6365406" y="443865"/>
                  <a:pt x="6384456" y="443865"/>
                </a:cubicBezTo>
                <a:cubicBezTo>
                  <a:pt x="6381598" y="466725"/>
                  <a:pt x="6397791" y="469583"/>
                  <a:pt x="6392076" y="494348"/>
                </a:cubicBezTo>
                <a:cubicBezTo>
                  <a:pt x="6407316" y="510540"/>
                  <a:pt x="6413031" y="490538"/>
                  <a:pt x="6435891" y="494348"/>
                </a:cubicBezTo>
                <a:cubicBezTo>
                  <a:pt x="6503518" y="548640"/>
                  <a:pt x="6395886" y="660083"/>
                  <a:pt x="6337783" y="639128"/>
                </a:cubicBezTo>
                <a:cubicBezTo>
                  <a:pt x="6343498" y="662940"/>
                  <a:pt x="6365406" y="640080"/>
                  <a:pt x="6352071" y="682943"/>
                </a:cubicBezTo>
                <a:cubicBezTo>
                  <a:pt x="6327306" y="689610"/>
                  <a:pt x="6328258" y="672465"/>
                  <a:pt x="6330163" y="653415"/>
                </a:cubicBezTo>
                <a:cubicBezTo>
                  <a:pt x="6306351" y="674370"/>
                  <a:pt x="6322543" y="724853"/>
                  <a:pt x="6286348" y="733425"/>
                </a:cubicBezTo>
                <a:cubicBezTo>
                  <a:pt x="6273966" y="708660"/>
                  <a:pt x="6283491" y="708660"/>
                  <a:pt x="6300636" y="697230"/>
                </a:cubicBezTo>
                <a:cubicBezTo>
                  <a:pt x="6301588" y="676275"/>
                  <a:pt x="6279681" y="678180"/>
                  <a:pt x="6271108" y="667703"/>
                </a:cubicBezTo>
                <a:cubicBezTo>
                  <a:pt x="6263488" y="671513"/>
                  <a:pt x="6276823" y="715328"/>
                  <a:pt x="6271108" y="740093"/>
                </a:cubicBezTo>
                <a:cubicBezTo>
                  <a:pt x="6236818" y="761048"/>
                  <a:pt x="6210148" y="804863"/>
                  <a:pt x="6169191" y="798195"/>
                </a:cubicBezTo>
                <a:cubicBezTo>
                  <a:pt x="6135853" y="893445"/>
                  <a:pt x="6144426" y="982028"/>
                  <a:pt x="6139663" y="1045845"/>
                </a:cubicBezTo>
                <a:cubicBezTo>
                  <a:pt x="6187288" y="1028700"/>
                  <a:pt x="6200623" y="1152525"/>
                  <a:pt x="6263488" y="1096328"/>
                </a:cubicBezTo>
                <a:cubicBezTo>
                  <a:pt x="6264441" y="1068705"/>
                  <a:pt x="6231103" y="1075373"/>
                  <a:pt x="6227293" y="1052513"/>
                </a:cubicBezTo>
                <a:cubicBezTo>
                  <a:pt x="6266346" y="1051560"/>
                  <a:pt x="6276823" y="1080135"/>
                  <a:pt x="6277776" y="1118235"/>
                </a:cubicBezTo>
                <a:cubicBezTo>
                  <a:pt x="6232056" y="1122998"/>
                  <a:pt x="6216816" y="1158240"/>
                  <a:pt x="6183478" y="1176338"/>
                </a:cubicBezTo>
                <a:cubicBezTo>
                  <a:pt x="6195861" y="1168718"/>
                  <a:pt x="6201576" y="1156335"/>
                  <a:pt x="6197766" y="1132523"/>
                </a:cubicBezTo>
                <a:cubicBezTo>
                  <a:pt x="6164428" y="1140143"/>
                  <a:pt x="6177763" y="1154430"/>
                  <a:pt x="6168238" y="1176338"/>
                </a:cubicBezTo>
                <a:cubicBezTo>
                  <a:pt x="6078703" y="1241108"/>
                  <a:pt x="5929161" y="1246823"/>
                  <a:pt x="5877726" y="1350645"/>
                </a:cubicBezTo>
                <a:lnTo>
                  <a:pt x="5867248" y="1367790"/>
                </a:lnTo>
                <a:lnTo>
                  <a:pt x="5869848" y="1381443"/>
                </a:lnTo>
                <a:lnTo>
                  <a:pt x="5861352" y="1389939"/>
                </a:lnTo>
                <a:lnTo>
                  <a:pt x="5852803" y="1401338"/>
                </a:lnTo>
                <a:lnTo>
                  <a:pt x="5841531" y="1409700"/>
                </a:lnTo>
                <a:lnTo>
                  <a:pt x="5844355" y="1412602"/>
                </a:lnTo>
                <a:lnTo>
                  <a:pt x="5836538" y="1423025"/>
                </a:lnTo>
                <a:lnTo>
                  <a:pt x="5847060" y="1457548"/>
                </a:lnTo>
                <a:lnTo>
                  <a:pt x="5851588" y="1456332"/>
                </a:lnTo>
                <a:cubicBezTo>
                  <a:pt x="5855041" y="1454725"/>
                  <a:pt x="5858494" y="1452969"/>
                  <a:pt x="5861619" y="1452745"/>
                </a:cubicBezTo>
                <a:cubicBezTo>
                  <a:pt x="5864745" y="1452522"/>
                  <a:pt x="5867543" y="1453832"/>
                  <a:pt x="5869686" y="1458356"/>
                </a:cubicBezTo>
                <a:cubicBezTo>
                  <a:pt x="5895403" y="1565989"/>
                  <a:pt x="5851588" y="1661239"/>
                  <a:pt x="5797296" y="1712674"/>
                </a:cubicBezTo>
                <a:cubicBezTo>
                  <a:pt x="5791581" y="1692671"/>
                  <a:pt x="5807773" y="1693624"/>
                  <a:pt x="5804916" y="1676479"/>
                </a:cubicBezTo>
                <a:cubicBezTo>
                  <a:pt x="5758243" y="1675526"/>
                  <a:pt x="5730621" y="1654571"/>
                  <a:pt x="5710618" y="1625996"/>
                </a:cubicBezTo>
                <a:cubicBezTo>
                  <a:pt x="5740146" y="1663144"/>
                  <a:pt x="5746813" y="1721246"/>
                  <a:pt x="5798248" y="1735534"/>
                </a:cubicBezTo>
                <a:cubicBezTo>
                  <a:pt x="5836348" y="1837451"/>
                  <a:pt x="5768721" y="1925081"/>
                  <a:pt x="5754433" y="2019379"/>
                </a:cubicBezTo>
                <a:cubicBezTo>
                  <a:pt x="5696331" y="1978421"/>
                  <a:pt x="5786818" y="1871741"/>
                  <a:pt x="5710618" y="1845071"/>
                </a:cubicBezTo>
                <a:cubicBezTo>
                  <a:pt x="5694426" y="1851739"/>
                  <a:pt x="5728716" y="1869836"/>
                  <a:pt x="5718238" y="1895554"/>
                </a:cubicBezTo>
                <a:cubicBezTo>
                  <a:pt x="5690616" y="1881266"/>
                  <a:pt x="5699188" y="1832689"/>
                  <a:pt x="5660136" y="1829831"/>
                </a:cubicBezTo>
                <a:cubicBezTo>
                  <a:pt x="5658231" y="1789826"/>
                  <a:pt x="5678233" y="1779349"/>
                  <a:pt x="5645848" y="1779349"/>
                </a:cubicBezTo>
                <a:cubicBezTo>
                  <a:pt x="5681091" y="1744106"/>
                  <a:pt x="5626798" y="1707911"/>
                  <a:pt x="5660136" y="1677431"/>
                </a:cubicBezTo>
                <a:cubicBezTo>
                  <a:pt x="5609653" y="1684099"/>
                  <a:pt x="5617273" y="1819354"/>
                  <a:pt x="5667756" y="1851739"/>
                </a:cubicBezTo>
                <a:cubicBezTo>
                  <a:pt x="5660136" y="1858406"/>
                  <a:pt x="5665851" y="1878409"/>
                  <a:pt x="5645848" y="1873646"/>
                </a:cubicBezTo>
                <a:cubicBezTo>
                  <a:pt x="5683948" y="1893649"/>
                  <a:pt x="5700141" y="1935559"/>
                  <a:pt x="5703951" y="1989851"/>
                </a:cubicBezTo>
                <a:cubicBezTo>
                  <a:pt x="5698236" y="1987946"/>
                  <a:pt x="5697283" y="1982231"/>
                  <a:pt x="5689663" y="1982231"/>
                </a:cubicBezTo>
                <a:cubicBezTo>
                  <a:pt x="5675376" y="1999376"/>
                  <a:pt x="5737288" y="2027951"/>
                  <a:pt x="5708713" y="2051764"/>
                </a:cubicBezTo>
                <a:cubicBezTo>
                  <a:pt x="5719191" y="2046049"/>
                  <a:pt x="5738241" y="2047954"/>
                  <a:pt x="5754433" y="2047954"/>
                </a:cubicBezTo>
                <a:cubicBezTo>
                  <a:pt x="5779198" y="2100341"/>
                  <a:pt x="5803963" y="2153681"/>
                  <a:pt x="5834443" y="2200354"/>
                </a:cubicBezTo>
                <a:lnTo>
                  <a:pt x="5823966" y="2196544"/>
                </a:lnTo>
                <a:lnTo>
                  <a:pt x="5827776" y="2207021"/>
                </a:lnTo>
                <a:cubicBezTo>
                  <a:pt x="5821108" y="2224166"/>
                  <a:pt x="5803011" y="2230834"/>
                  <a:pt x="5777293" y="2228929"/>
                </a:cubicBezTo>
                <a:cubicBezTo>
                  <a:pt x="5790628" y="2253694"/>
                  <a:pt x="5823966" y="2216546"/>
                  <a:pt x="5835396" y="2236549"/>
                </a:cubicBezTo>
                <a:cubicBezTo>
                  <a:pt x="5830633" y="2287031"/>
                  <a:pt x="5780151" y="2307986"/>
                  <a:pt x="5733478" y="2294651"/>
                </a:cubicBezTo>
                <a:cubicBezTo>
                  <a:pt x="5762053" y="2306081"/>
                  <a:pt x="5742051" y="2368946"/>
                  <a:pt x="5711571" y="2345134"/>
                </a:cubicBezTo>
                <a:cubicBezTo>
                  <a:pt x="5721096" y="2367041"/>
                  <a:pt x="5778246" y="2357516"/>
                  <a:pt x="5783961" y="2345134"/>
                </a:cubicBezTo>
                <a:cubicBezTo>
                  <a:pt x="5779198" y="2439431"/>
                  <a:pt x="5595366" y="2411809"/>
                  <a:pt x="5602033" y="2555636"/>
                </a:cubicBezTo>
                <a:cubicBezTo>
                  <a:pt x="5520118" y="2565161"/>
                  <a:pt x="5467731" y="2605166"/>
                  <a:pt x="5471541" y="2701369"/>
                </a:cubicBezTo>
                <a:cubicBezTo>
                  <a:pt x="5413438" y="2734706"/>
                  <a:pt x="5395341" y="2809001"/>
                  <a:pt x="5325808" y="2831861"/>
                </a:cubicBezTo>
                <a:cubicBezTo>
                  <a:pt x="5324856" y="2878534"/>
                  <a:pt x="5275326" y="2903299"/>
                  <a:pt x="5260086" y="2948066"/>
                </a:cubicBezTo>
                <a:cubicBezTo>
                  <a:pt x="5193411" y="3139519"/>
                  <a:pt x="5309616" y="3336686"/>
                  <a:pt x="5420106" y="3435746"/>
                </a:cubicBezTo>
                <a:cubicBezTo>
                  <a:pt x="5425821" y="3455749"/>
                  <a:pt x="5405818" y="3450986"/>
                  <a:pt x="5405818" y="3465274"/>
                </a:cubicBezTo>
                <a:cubicBezTo>
                  <a:pt x="5471541" y="3580526"/>
                  <a:pt x="5577268" y="3711019"/>
                  <a:pt x="5522023" y="3901519"/>
                </a:cubicBezTo>
                <a:cubicBezTo>
                  <a:pt x="5539168" y="3904376"/>
                  <a:pt x="5518213" y="3868181"/>
                  <a:pt x="5543931" y="3879611"/>
                </a:cubicBezTo>
                <a:cubicBezTo>
                  <a:pt x="5531548" y="3954859"/>
                  <a:pt x="5484876" y="3995816"/>
                  <a:pt x="5434393" y="4032011"/>
                </a:cubicBezTo>
                <a:cubicBezTo>
                  <a:pt x="5431536" y="4000579"/>
                  <a:pt x="5504878" y="3981529"/>
                  <a:pt x="5514403" y="3937714"/>
                </a:cubicBezTo>
                <a:cubicBezTo>
                  <a:pt x="5495353" y="3931046"/>
                  <a:pt x="5447728" y="3958669"/>
                  <a:pt x="5420106" y="3967241"/>
                </a:cubicBezTo>
                <a:cubicBezTo>
                  <a:pt x="5402008" y="3912949"/>
                  <a:pt x="5374386" y="3843416"/>
                  <a:pt x="5310568" y="3857704"/>
                </a:cubicBezTo>
                <a:cubicBezTo>
                  <a:pt x="5297233" y="3832939"/>
                  <a:pt x="5289613" y="3801506"/>
                  <a:pt x="5274373" y="3777694"/>
                </a:cubicBezTo>
                <a:cubicBezTo>
                  <a:pt x="5257228" y="3774836"/>
                  <a:pt x="5259133" y="3791029"/>
                  <a:pt x="5238178" y="3785314"/>
                </a:cubicBezTo>
                <a:cubicBezTo>
                  <a:pt x="5212461" y="3731021"/>
                  <a:pt x="5181981" y="3681491"/>
                  <a:pt x="5143881" y="3639581"/>
                </a:cubicBezTo>
                <a:cubicBezTo>
                  <a:pt x="5145786" y="3609101"/>
                  <a:pt x="5176266" y="3608149"/>
                  <a:pt x="5173408" y="3573859"/>
                </a:cubicBezTo>
                <a:cubicBezTo>
                  <a:pt x="5170551" y="3563381"/>
                  <a:pt x="5154358" y="3567191"/>
                  <a:pt x="5143881" y="3566239"/>
                </a:cubicBezTo>
                <a:cubicBezTo>
                  <a:pt x="5138166" y="3568144"/>
                  <a:pt x="5161978" y="3596719"/>
                  <a:pt x="5143881" y="3616721"/>
                </a:cubicBezTo>
                <a:cubicBezTo>
                  <a:pt x="5084826" y="3569096"/>
                  <a:pt x="5154358" y="3433841"/>
                  <a:pt x="5093398" y="3384311"/>
                </a:cubicBezTo>
                <a:cubicBezTo>
                  <a:pt x="4991481" y="3374786"/>
                  <a:pt x="5000053" y="3254771"/>
                  <a:pt x="4875276" y="3268106"/>
                </a:cubicBezTo>
                <a:cubicBezTo>
                  <a:pt x="4867656" y="3308111"/>
                  <a:pt x="4809553" y="3334781"/>
                  <a:pt x="4744783" y="3340496"/>
                </a:cubicBezTo>
                <a:cubicBezTo>
                  <a:pt x="4683823" y="3225244"/>
                  <a:pt x="4508563" y="3257629"/>
                  <a:pt x="4388548" y="3296681"/>
                </a:cubicBezTo>
                <a:cubicBezTo>
                  <a:pt x="4416171" y="3284299"/>
                  <a:pt x="4396168" y="3243341"/>
                  <a:pt x="4380928" y="3230959"/>
                </a:cubicBezTo>
                <a:cubicBezTo>
                  <a:pt x="4354258" y="3230959"/>
                  <a:pt x="4365688" y="3269059"/>
                  <a:pt x="4351401" y="3281441"/>
                </a:cubicBezTo>
                <a:cubicBezTo>
                  <a:pt x="4249483" y="3286204"/>
                  <a:pt x="4173283" y="3274774"/>
                  <a:pt x="4140898" y="3361451"/>
                </a:cubicBezTo>
                <a:cubicBezTo>
                  <a:pt x="4180903" y="3371929"/>
                  <a:pt x="4166616" y="3329066"/>
                  <a:pt x="4199001" y="3331924"/>
                </a:cubicBezTo>
                <a:cubicBezTo>
                  <a:pt x="4214241" y="3386216"/>
                  <a:pt x="4185666" y="3392884"/>
                  <a:pt x="4162806" y="3411934"/>
                </a:cubicBezTo>
                <a:cubicBezTo>
                  <a:pt x="4176141" y="3446224"/>
                  <a:pt x="4237101" y="3434794"/>
                  <a:pt x="4257103" y="3462416"/>
                </a:cubicBezTo>
                <a:cubicBezTo>
                  <a:pt x="4249483" y="3513851"/>
                  <a:pt x="4152328" y="3467179"/>
                  <a:pt x="4140898" y="3432889"/>
                </a:cubicBezTo>
                <a:cubicBezTo>
                  <a:pt x="4096131" y="3450034"/>
                  <a:pt x="4140898" y="3487181"/>
                  <a:pt x="4082796" y="3505279"/>
                </a:cubicBezTo>
                <a:cubicBezTo>
                  <a:pt x="4064698" y="3500516"/>
                  <a:pt x="4106608" y="3483371"/>
                  <a:pt x="4082796" y="3469084"/>
                </a:cubicBezTo>
                <a:cubicBezTo>
                  <a:pt x="4052316" y="3470036"/>
                  <a:pt x="4042791" y="3491944"/>
                  <a:pt x="4024693" y="3505279"/>
                </a:cubicBezTo>
                <a:cubicBezTo>
                  <a:pt x="3989451" y="3503374"/>
                  <a:pt x="3970401" y="3487181"/>
                  <a:pt x="3944683" y="3475751"/>
                </a:cubicBezTo>
                <a:cubicBezTo>
                  <a:pt x="3943731" y="3462416"/>
                  <a:pt x="3954208" y="3459559"/>
                  <a:pt x="3952303" y="3446224"/>
                </a:cubicBezTo>
                <a:cubicBezTo>
                  <a:pt x="3910393" y="3438604"/>
                  <a:pt x="3874198" y="3368119"/>
                  <a:pt x="3828478" y="3410029"/>
                </a:cubicBezTo>
                <a:cubicBezTo>
                  <a:pt x="3838003" y="3438604"/>
                  <a:pt x="3882771" y="3398599"/>
                  <a:pt x="3886581" y="3439556"/>
                </a:cubicBezTo>
                <a:cubicBezTo>
                  <a:pt x="3779901" y="3438604"/>
                  <a:pt x="3597973" y="3374786"/>
                  <a:pt x="3494151" y="3461464"/>
                </a:cubicBezTo>
                <a:cubicBezTo>
                  <a:pt x="3395091" y="3569096"/>
                  <a:pt x="3245548" y="3625294"/>
                  <a:pt x="3122676" y="3709114"/>
                </a:cubicBezTo>
                <a:cubicBezTo>
                  <a:pt x="3112198" y="3814841"/>
                  <a:pt x="3107436" y="3910091"/>
                  <a:pt x="3130296" y="4007246"/>
                </a:cubicBezTo>
                <a:cubicBezTo>
                  <a:pt x="3006471" y="3980576"/>
                  <a:pt x="2799778" y="3935809"/>
                  <a:pt x="2832163" y="3752929"/>
                </a:cubicBezTo>
                <a:cubicBezTo>
                  <a:pt x="2781681" y="3723401"/>
                  <a:pt x="2768346" y="3656726"/>
                  <a:pt x="2715958" y="3629104"/>
                </a:cubicBezTo>
                <a:cubicBezTo>
                  <a:pt x="2691193" y="3482419"/>
                  <a:pt x="2615946" y="3385264"/>
                  <a:pt x="2461641" y="3367166"/>
                </a:cubicBezTo>
                <a:cubicBezTo>
                  <a:pt x="2383536" y="3372881"/>
                  <a:pt x="2390203" y="3464321"/>
                  <a:pt x="2337816" y="3497659"/>
                </a:cubicBezTo>
                <a:cubicBezTo>
                  <a:pt x="2271141" y="3451939"/>
                  <a:pt x="2169223" y="3432889"/>
                  <a:pt x="2148268" y="3351926"/>
                </a:cubicBezTo>
                <a:cubicBezTo>
                  <a:pt x="2132076" y="3290966"/>
                  <a:pt x="2145411" y="3243341"/>
                  <a:pt x="2104453" y="3199526"/>
                </a:cubicBezTo>
                <a:cubicBezTo>
                  <a:pt x="2025396" y="3164284"/>
                  <a:pt x="1987296" y="3089036"/>
                  <a:pt x="1936813" y="3025219"/>
                </a:cubicBezTo>
                <a:cubicBezTo>
                  <a:pt x="1859661" y="3019504"/>
                  <a:pt x="1790128" y="3007121"/>
                  <a:pt x="1718691" y="2995691"/>
                </a:cubicBezTo>
                <a:cubicBezTo>
                  <a:pt x="1707261" y="3012836"/>
                  <a:pt x="1708213" y="3042364"/>
                  <a:pt x="1704403" y="3068081"/>
                </a:cubicBezTo>
                <a:cubicBezTo>
                  <a:pt x="1498663" y="3043316"/>
                  <a:pt x="1337691" y="3024266"/>
                  <a:pt x="1202437" y="2944256"/>
                </a:cubicBezTo>
                <a:cubicBezTo>
                  <a:pt x="1096708" y="2882344"/>
                  <a:pt x="989076" y="2804239"/>
                  <a:pt x="874776" y="2748041"/>
                </a:cubicBezTo>
                <a:cubicBezTo>
                  <a:pt x="869061" y="2728039"/>
                  <a:pt x="889064" y="2732801"/>
                  <a:pt x="889064" y="2718514"/>
                </a:cubicBezTo>
                <a:cubicBezTo>
                  <a:pt x="788098" y="2698511"/>
                  <a:pt x="666179" y="2700416"/>
                  <a:pt x="576643" y="2668031"/>
                </a:cubicBezTo>
                <a:cubicBezTo>
                  <a:pt x="582358" y="2557541"/>
                  <a:pt x="551879" y="2484199"/>
                  <a:pt x="467106" y="2464196"/>
                </a:cubicBezTo>
                <a:cubicBezTo>
                  <a:pt x="453771" y="2450861"/>
                  <a:pt x="471868" y="2450861"/>
                  <a:pt x="467106" y="2428001"/>
                </a:cubicBezTo>
                <a:cubicBezTo>
                  <a:pt x="375667" y="2396569"/>
                  <a:pt x="362332" y="2286079"/>
                  <a:pt x="234697" y="2289889"/>
                </a:cubicBezTo>
                <a:cubicBezTo>
                  <a:pt x="207074" y="2253694"/>
                  <a:pt x="245173" y="2226071"/>
                  <a:pt x="242317" y="2187971"/>
                </a:cubicBezTo>
                <a:cubicBezTo>
                  <a:pt x="235648" y="2105104"/>
                  <a:pt x="143257" y="2028904"/>
                  <a:pt x="140398" y="1933654"/>
                </a:cubicBezTo>
                <a:cubicBezTo>
                  <a:pt x="143257" y="1907936"/>
                  <a:pt x="172784" y="1907936"/>
                  <a:pt x="176594" y="1883171"/>
                </a:cubicBezTo>
                <a:cubicBezTo>
                  <a:pt x="165402" y="1876980"/>
                  <a:pt x="154687" y="1867276"/>
                  <a:pt x="145504" y="1855236"/>
                </a:cubicBezTo>
                <a:lnTo>
                  <a:pt x="130917" y="1827282"/>
                </a:lnTo>
                <a:lnTo>
                  <a:pt x="155061" y="1836062"/>
                </a:lnTo>
                <a:lnTo>
                  <a:pt x="143208" y="1805329"/>
                </a:lnTo>
                <a:lnTo>
                  <a:pt x="107537" y="1791326"/>
                </a:lnTo>
                <a:lnTo>
                  <a:pt x="100175" y="1777326"/>
                </a:lnTo>
                <a:cubicBezTo>
                  <a:pt x="89978" y="1746250"/>
                  <a:pt x="90218" y="1710532"/>
                  <a:pt x="109414" y="1679575"/>
                </a:cubicBezTo>
                <a:cubicBezTo>
                  <a:pt x="79662" y="1652905"/>
                  <a:pt x="74862" y="1638618"/>
                  <a:pt x="72942" y="1591945"/>
                </a:cubicBezTo>
                <a:cubicBezTo>
                  <a:pt x="71022" y="1544320"/>
                  <a:pt x="18235" y="1498600"/>
                  <a:pt x="14397" y="1468120"/>
                </a:cubicBezTo>
                <a:cubicBezTo>
                  <a:pt x="5759" y="1397635"/>
                  <a:pt x="82541" y="1302385"/>
                  <a:pt x="0" y="1249998"/>
                </a:cubicBezTo>
                <a:cubicBezTo>
                  <a:pt x="34552" y="1167130"/>
                  <a:pt x="132448" y="1078548"/>
                  <a:pt x="88298" y="966153"/>
                </a:cubicBezTo>
                <a:cubicBezTo>
                  <a:pt x="95018" y="930910"/>
                  <a:pt x="104616" y="899478"/>
                  <a:pt x="102696" y="856615"/>
                </a:cubicBezTo>
                <a:cubicBezTo>
                  <a:pt x="197713" y="734695"/>
                  <a:pt x="257219" y="578485"/>
                  <a:pt x="308088" y="412750"/>
                </a:cubicBezTo>
                <a:cubicBezTo>
                  <a:pt x="322484" y="409893"/>
                  <a:pt x="313847" y="384175"/>
                  <a:pt x="337840" y="390843"/>
                </a:cubicBezTo>
                <a:cubicBezTo>
                  <a:pt x="304249" y="374650"/>
                  <a:pt x="314806" y="337503"/>
                  <a:pt x="345519" y="318453"/>
                </a:cubicBezTo>
                <a:cubicBezTo>
                  <a:pt x="349357" y="295593"/>
                  <a:pt x="323443" y="302260"/>
                  <a:pt x="331122" y="274638"/>
                </a:cubicBezTo>
                <a:cubicBezTo>
                  <a:pt x="337840" y="268923"/>
                  <a:pt x="348398" y="266065"/>
                  <a:pt x="360874" y="267018"/>
                </a:cubicBezTo>
                <a:cubicBezTo>
                  <a:pt x="327282" y="215583"/>
                  <a:pt x="333042" y="102235"/>
                  <a:pt x="338801" y="34608"/>
                </a:cubicBezTo>
                <a:cubicBezTo>
                  <a:pt x="397346" y="63183"/>
                  <a:pt x="438616" y="109855"/>
                  <a:pt x="514438" y="122238"/>
                </a:cubicBezTo>
                <a:cubicBezTo>
                  <a:pt x="527395" y="122714"/>
                  <a:pt x="530994" y="114142"/>
                  <a:pt x="535074" y="106045"/>
                </a:cubicBezTo>
                <a:lnTo>
                  <a:pt x="542341" y="96054"/>
                </a:lnTo>
                <a:lnTo>
                  <a:pt x="552512" y="135820"/>
                </a:lnTo>
                <a:lnTo>
                  <a:pt x="579905" y="128161"/>
                </a:lnTo>
                <a:lnTo>
                  <a:pt x="570465" y="90974"/>
                </a:lnTo>
                <a:lnTo>
                  <a:pt x="570902" y="90369"/>
                </a:lnTo>
                <a:cubicBezTo>
                  <a:pt x="574384" y="87749"/>
                  <a:pt x="579207" y="86440"/>
                  <a:pt x="586588" y="87630"/>
                </a:cubicBezTo>
                <a:cubicBezTo>
                  <a:pt x="585160" y="98584"/>
                  <a:pt x="580159" y="109776"/>
                  <a:pt x="579803" y="121682"/>
                </a:cubicBezTo>
                <a:lnTo>
                  <a:pt x="581125" y="127820"/>
                </a:lnTo>
                <a:lnTo>
                  <a:pt x="598821" y="122871"/>
                </a:lnTo>
                <a:lnTo>
                  <a:pt x="602305" y="84296"/>
                </a:lnTo>
                <a:cubicBezTo>
                  <a:pt x="604448" y="56198"/>
                  <a:pt x="603733" y="26670"/>
                  <a:pt x="586588" y="0"/>
                </a:cubicBezTo>
                <a:close/>
              </a:path>
            </a:pathLst>
          </a:cu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9</xdr:col>
      <xdr:colOff>110170</xdr:colOff>
      <xdr:row>3</xdr:row>
      <xdr:rowOff>57771</xdr:rowOff>
    </xdr:from>
    <xdr:to>
      <xdr:col>15</xdr:col>
      <xdr:colOff>566196</xdr:colOff>
      <xdr:row>13</xdr:row>
      <xdr:rowOff>47897</xdr:rowOff>
    </xdr:to>
    <xdr:grpSp>
      <xdr:nvGrpSpPr>
        <xdr:cNvPr id="4099" name="Group 4098">
          <a:extLst>
            <a:ext uri="{FF2B5EF4-FFF2-40B4-BE49-F238E27FC236}">
              <a16:creationId xmlns:a16="http://schemas.microsoft.com/office/drawing/2014/main" id="{00000000-0008-0000-0100-000003100000}"/>
            </a:ext>
          </a:extLst>
        </xdr:cNvPr>
        <xdr:cNvGrpSpPr/>
      </xdr:nvGrpSpPr>
      <xdr:grpSpPr>
        <a:xfrm>
          <a:off x="5444170" y="629271"/>
          <a:ext cx="4012026" cy="1895126"/>
          <a:chOff x="5596570" y="606411"/>
          <a:chExt cx="4113626" cy="1818926"/>
        </a:xfrm>
      </xdr:grpSpPr>
      <xdr:sp macro="" textlink="Processing!H14">
        <xdr:nvSpPr>
          <xdr:cNvPr id="4096" name="Oval 4095">
            <a:extLst>
              <a:ext uri="{FF2B5EF4-FFF2-40B4-BE49-F238E27FC236}">
                <a16:creationId xmlns:a16="http://schemas.microsoft.com/office/drawing/2014/main" id="{00000000-0008-0000-0100-000000100000}"/>
              </a:ext>
            </a:extLst>
          </xdr:cNvPr>
          <xdr:cNvSpPr/>
        </xdr:nvSpPr>
        <xdr:spPr>
          <a:xfrm>
            <a:off x="9607213" y="1534446"/>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8D27DFF-9669-49C3-84E9-0E6E8348465F}"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Processing!H15">
        <xdr:nvSpPr>
          <xdr:cNvPr id="127" name="Oval 126">
            <a:extLst>
              <a:ext uri="{FF2B5EF4-FFF2-40B4-BE49-F238E27FC236}">
                <a16:creationId xmlns:a16="http://schemas.microsoft.com/office/drawing/2014/main" id="{00000000-0008-0000-0100-00007F000000}"/>
              </a:ext>
            </a:extLst>
          </xdr:cNvPr>
          <xdr:cNvSpPr/>
        </xdr:nvSpPr>
        <xdr:spPr>
          <a:xfrm>
            <a:off x="8433389" y="1568708"/>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64C498D-52DA-4675-9805-EC63646884F4}"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Processing!H16">
        <xdr:nvSpPr>
          <xdr:cNvPr id="126" name="Oval 125">
            <a:extLst>
              <a:ext uri="{FF2B5EF4-FFF2-40B4-BE49-F238E27FC236}">
                <a16:creationId xmlns:a16="http://schemas.microsoft.com/office/drawing/2014/main" id="{00000000-0008-0000-0100-00007E000000}"/>
              </a:ext>
            </a:extLst>
          </xdr:cNvPr>
          <xdr:cNvSpPr/>
        </xdr:nvSpPr>
        <xdr:spPr>
          <a:xfrm>
            <a:off x="8309292" y="2060742"/>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A19792-0FE8-45BB-B0C6-2F1907DAF94A}"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Processing!H17">
        <xdr:nvSpPr>
          <xdr:cNvPr id="125" name="Oval 124">
            <a:extLst>
              <a:ext uri="{FF2B5EF4-FFF2-40B4-BE49-F238E27FC236}">
                <a16:creationId xmlns:a16="http://schemas.microsoft.com/office/drawing/2014/main" id="{00000000-0008-0000-0100-00007D000000}"/>
              </a:ext>
            </a:extLst>
          </xdr:cNvPr>
          <xdr:cNvSpPr/>
        </xdr:nvSpPr>
        <xdr:spPr>
          <a:xfrm>
            <a:off x="7595189" y="2321999"/>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0887074-0E51-4FC1-A7A9-F0FBD545CF3C}"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Processing!H18">
        <xdr:nvSpPr>
          <xdr:cNvPr id="124" name="Oval 123">
            <a:extLst>
              <a:ext uri="{FF2B5EF4-FFF2-40B4-BE49-F238E27FC236}">
                <a16:creationId xmlns:a16="http://schemas.microsoft.com/office/drawing/2014/main" id="{00000000-0008-0000-0100-00007C000000}"/>
              </a:ext>
            </a:extLst>
          </xdr:cNvPr>
          <xdr:cNvSpPr/>
        </xdr:nvSpPr>
        <xdr:spPr>
          <a:xfrm>
            <a:off x="6737394" y="1642731"/>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CDADC6A-BF7F-4B67-B12F-D7C4E4191BD1}"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Processing!H19">
        <xdr:nvSpPr>
          <xdr:cNvPr id="122" name="Oval 121">
            <a:extLst>
              <a:ext uri="{FF2B5EF4-FFF2-40B4-BE49-F238E27FC236}">
                <a16:creationId xmlns:a16="http://schemas.microsoft.com/office/drawing/2014/main" id="{00000000-0008-0000-0100-00007A000000}"/>
              </a:ext>
            </a:extLst>
          </xdr:cNvPr>
          <xdr:cNvSpPr/>
        </xdr:nvSpPr>
        <xdr:spPr>
          <a:xfrm>
            <a:off x="5879599" y="2152182"/>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2FF99B1-67ED-4C9F-AD91-B372583C2EEF}"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Processing!H20">
        <xdr:nvSpPr>
          <xdr:cNvPr id="123" name="Oval 122">
            <a:extLst>
              <a:ext uri="{FF2B5EF4-FFF2-40B4-BE49-F238E27FC236}">
                <a16:creationId xmlns:a16="http://schemas.microsoft.com/office/drawing/2014/main" id="{00000000-0008-0000-0100-00007B000000}"/>
              </a:ext>
            </a:extLst>
          </xdr:cNvPr>
          <xdr:cNvSpPr/>
        </xdr:nvSpPr>
        <xdr:spPr>
          <a:xfrm>
            <a:off x="5596570" y="1803839"/>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819154C-BB0B-458A-BB4B-0A54A23D5FAB}"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Processing!H21">
        <xdr:nvSpPr>
          <xdr:cNvPr id="4098" name="Oval 4097">
            <a:extLst>
              <a:ext uri="{FF2B5EF4-FFF2-40B4-BE49-F238E27FC236}">
                <a16:creationId xmlns:a16="http://schemas.microsoft.com/office/drawing/2014/main" id="{00000000-0008-0000-0100-000002100000}"/>
              </a:ext>
            </a:extLst>
          </xdr:cNvPr>
          <xdr:cNvSpPr/>
        </xdr:nvSpPr>
        <xdr:spPr>
          <a:xfrm>
            <a:off x="5849121" y="606411"/>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4724C1B-6A66-4791-930A-7BB4EE5C9382}" type="TxLink">
              <a:rPr lang="en-US" sz="1600" b="0" i="0" u="none" strike="noStrike">
                <a:solidFill>
                  <a:srgbClr val="FF0000"/>
                </a:solidFill>
                <a:latin typeface="Calibri"/>
                <a:cs typeface="Calibri"/>
              </a:rPr>
              <a:pPr algn="ctr"/>
              <a:t>•</a:t>
            </a:fld>
            <a:endParaRPr lang="ru-RU" sz="1600">
              <a:solidFill>
                <a:srgbClr val="FF0000"/>
              </a:solidFill>
            </a:endParaRPr>
          </a:p>
        </xdr:txBody>
      </xdr:sp>
    </xdr:grpSp>
    <xdr:clientData/>
  </xdr:twoCellAnchor>
  <xdr:twoCellAnchor editAs="oneCell">
    <xdr:from>
      <xdr:col>0</xdr:col>
      <xdr:colOff>419100</xdr:colOff>
      <xdr:row>23</xdr:row>
      <xdr:rowOff>152400</xdr:rowOff>
    </xdr:from>
    <xdr:to>
      <xdr:col>3</xdr:col>
      <xdr:colOff>426720</xdr:colOff>
      <xdr:row>31</xdr:row>
      <xdr:rowOff>114299</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19100" y="4314825"/>
              <a:ext cx="1836420" cy="140969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167640</xdr:colOff>
      <xdr:row>8</xdr:row>
      <xdr:rowOff>114300</xdr:rowOff>
    </xdr:from>
    <xdr:to>
      <xdr:col>3</xdr:col>
      <xdr:colOff>82440</xdr:colOff>
      <xdr:row>15</xdr:row>
      <xdr:rowOff>22860</xdr:rowOff>
    </xdr:to>
    <mc:AlternateContent xmlns:mc="http://schemas.openxmlformats.org/markup-compatibility/2006" xmlns:a14="http://schemas.microsoft.com/office/drawing/2010/main">
      <mc:Choice Requires="a14">
        <xdr:graphicFrame macro="">
          <xdr:nvGraphicFramePr>
            <xdr:cNvPr id="9" name="Drivers 1">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Drivers 1"/>
            </a:graphicData>
          </a:graphic>
        </xdr:graphicFrame>
      </mc:Choice>
      <mc:Fallback xmlns="">
        <xdr:sp macro="" textlink="">
          <xdr:nvSpPr>
            <xdr:cNvPr id="0" name=""/>
            <xdr:cNvSpPr>
              <a:spLocks noTextEdit="1"/>
            </xdr:cNvSpPr>
          </xdr:nvSpPr>
          <xdr:spPr>
            <a:xfrm>
              <a:off x="777240" y="1577340"/>
              <a:ext cx="1134000" cy="1188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167640</xdr:colOff>
      <xdr:row>14</xdr:row>
      <xdr:rowOff>148591</xdr:rowOff>
    </xdr:from>
    <xdr:to>
      <xdr:col>3</xdr:col>
      <xdr:colOff>82440</xdr:colOff>
      <xdr:row>24</xdr:row>
      <xdr:rowOff>26670</xdr:rowOff>
    </xdr:to>
    <mc:AlternateContent xmlns:mc="http://schemas.openxmlformats.org/markup-compatibility/2006" xmlns:a14="http://schemas.microsoft.com/office/drawing/2010/main">
      <mc:Choice Requires="a14">
        <xdr:graphicFrame macro="">
          <xdr:nvGraphicFramePr>
            <xdr:cNvPr id="10" name="Routes 1">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Routes 1"/>
            </a:graphicData>
          </a:graphic>
        </xdr:graphicFrame>
      </mc:Choice>
      <mc:Fallback xmlns="">
        <xdr:sp macro="" textlink="">
          <xdr:nvSpPr>
            <xdr:cNvPr id="0" name=""/>
            <xdr:cNvSpPr>
              <a:spLocks noTextEdit="1"/>
            </xdr:cNvSpPr>
          </xdr:nvSpPr>
          <xdr:spPr>
            <a:xfrm>
              <a:off x="777240" y="2708911"/>
              <a:ext cx="1134000" cy="170687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510540</xdr:colOff>
      <xdr:row>14</xdr:row>
      <xdr:rowOff>22860</xdr:rowOff>
    </xdr:from>
    <xdr:to>
      <xdr:col>10</xdr:col>
      <xdr:colOff>38098</xdr:colOff>
      <xdr:row>20</xdr:row>
      <xdr:rowOff>27940</xdr:rowOff>
    </xdr:to>
    <xdr:grpSp>
      <xdr:nvGrpSpPr>
        <xdr:cNvPr id="4153" name="Group 4152">
          <a:extLst>
            <a:ext uri="{FF2B5EF4-FFF2-40B4-BE49-F238E27FC236}">
              <a16:creationId xmlns:a16="http://schemas.microsoft.com/office/drawing/2014/main" id="{00000000-0008-0000-0100-000039100000}"/>
            </a:ext>
          </a:extLst>
        </xdr:cNvPr>
        <xdr:cNvGrpSpPr/>
      </xdr:nvGrpSpPr>
      <xdr:grpSpPr>
        <a:xfrm>
          <a:off x="2881207" y="2689860"/>
          <a:ext cx="3083558" cy="1148080"/>
          <a:chOff x="0" y="0"/>
          <a:chExt cx="9236030" cy="3552251"/>
        </a:xfrm>
      </xdr:grpSpPr>
      <xdr:sp macro="" textlink="">
        <xdr:nvSpPr>
          <xdr:cNvPr id="4154" name="Freeform: Shape 4153">
            <a:extLst>
              <a:ext uri="{FF2B5EF4-FFF2-40B4-BE49-F238E27FC236}">
                <a16:creationId xmlns:a16="http://schemas.microsoft.com/office/drawing/2014/main" id="{00000000-0008-0000-0100-00003A100000}"/>
              </a:ext>
            </a:extLst>
          </xdr:cNvPr>
          <xdr:cNvSpPr/>
        </xdr:nvSpPr>
        <xdr:spPr>
          <a:xfrm>
            <a:off x="0" y="35510"/>
            <a:ext cx="4238614" cy="3352431"/>
          </a:xfrm>
          <a:custGeom>
            <a:avLst/>
            <a:gdLst>
              <a:gd name="connsiteX0" fmla="*/ 0 w 3938464"/>
              <a:gd name="connsiteY0" fmla="*/ 3107185 h 3107185"/>
              <a:gd name="connsiteX1" fmla="*/ 2530136 w 3938464"/>
              <a:gd name="connsiteY1" fmla="*/ 1615736 h 3107185"/>
              <a:gd name="connsiteX2" fmla="*/ 1677880 w 3938464"/>
              <a:gd name="connsiteY2" fmla="*/ 1091954 h 3107185"/>
              <a:gd name="connsiteX3" fmla="*/ 3915052 w 3938464"/>
              <a:gd name="connsiteY3" fmla="*/ 292964 h 3107185"/>
              <a:gd name="connsiteX4" fmla="*/ 2769833 w 3938464"/>
              <a:gd name="connsiteY4" fmla="*/ 0 h 3107185"/>
              <a:gd name="connsiteX0" fmla="*/ 0 w 3938464"/>
              <a:gd name="connsiteY0" fmla="*/ 3107185 h 3107185"/>
              <a:gd name="connsiteX1" fmla="*/ 2530136 w 3938464"/>
              <a:gd name="connsiteY1" fmla="*/ 1615736 h 3107185"/>
              <a:gd name="connsiteX2" fmla="*/ 1740023 w 3938464"/>
              <a:gd name="connsiteY2" fmla="*/ 967667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740023 w 3938464"/>
              <a:gd name="connsiteY2" fmla="*/ 967667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03178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03178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938464"/>
              <a:gd name="connsiteY0" fmla="*/ 3107185 h 3107185"/>
              <a:gd name="connsiteX1" fmla="*/ 2476870 w 3938464"/>
              <a:gd name="connsiteY1" fmla="*/ 1722268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938464"/>
              <a:gd name="connsiteY0" fmla="*/ 3107185 h 3107185"/>
              <a:gd name="connsiteX1" fmla="*/ 2521259 w 3938464"/>
              <a:gd name="connsiteY1" fmla="*/ 1669002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938464"/>
              <a:gd name="connsiteY0" fmla="*/ 3107185 h 3107185"/>
              <a:gd name="connsiteX1" fmla="*/ 2521259 w 3938464"/>
              <a:gd name="connsiteY1" fmla="*/ 1669002 h 3107185"/>
              <a:gd name="connsiteX2" fmla="*/ 1669002 w 3938464"/>
              <a:gd name="connsiteY2" fmla="*/ 1020933 h 3107185"/>
              <a:gd name="connsiteX3" fmla="*/ 3915052 w 3938464"/>
              <a:gd name="connsiteY3" fmla="*/ 292964 h 3107185"/>
              <a:gd name="connsiteX4" fmla="*/ 2769833 w 3938464"/>
              <a:gd name="connsiteY4" fmla="*/ 0 h 3107185"/>
              <a:gd name="connsiteX0" fmla="*/ 0 w 3817230"/>
              <a:gd name="connsiteY0" fmla="*/ 3107185 h 3107185"/>
              <a:gd name="connsiteX1" fmla="*/ 2521259 w 3817230"/>
              <a:gd name="connsiteY1" fmla="*/ 1669002 h 3107185"/>
              <a:gd name="connsiteX2" fmla="*/ 1669002 w 3817230"/>
              <a:gd name="connsiteY2" fmla="*/ 1020933 h 3107185"/>
              <a:gd name="connsiteX3" fmla="*/ 3790765 w 3817230"/>
              <a:gd name="connsiteY3" fmla="*/ 301841 h 3107185"/>
              <a:gd name="connsiteX4" fmla="*/ 2769833 w 3817230"/>
              <a:gd name="connsiteY4" fmla="*/ 0 h 3107185"/>
              <a:gd name="connsiteX0" fmla="*/ 0 w 3886417"/>
              <a:gd name="connsiteY0" fmla="*/ 3107185 h 3107185"/>
              <a:gd name="connsiteX1" fmla="*/ 2521259 w 3886417"/>
              <a:gd name="connsiteY1" fmla="*/ 1669002 h 3107185"/>
              <a:gd name="connsiteX2" fmla="*/ 1669002 w 3886417"/>
              <a:gd name="connsiteY2" fmla="*/ 1020933 h 3107185"/>
              <a:gd name="connsiteX3" fmla="*/ 3861786 w 3886417"/>
              <a:gd name="connsiteY3" fmla="*/ 292963 h 3107185"/>
              <a:gd name="connsiteX4" fmla="*/ 2769833 w 3886417"/>
              <a:gd name="connsiteY4" fmla="*/ 0 h 3107185"/>
              <a:gd name="connsiteX0" fmla="*/ 0 w 3886837"/>
              <a:gd name="connsiteY0" fmla="*/ 3107185 h 3107185"/>
              <a:gd name="connsiteX1" fmla="*/ 2521259 w 3886837"/>
              <a:gd name="connsiteY1" fmla="*/ 1669002 h 3107185"/>
              <a:gd name="connsiteX2" fmla="*/ 1669002 w 3886837"/>
              <a:gd name="connsiteY2" fmla="*/ 1020933 h 3107185"/>
              <a:gd name="connsiteX3" fmla="*/ 3861786 w 3886837"/>
              <a:gd name="connsiteY3" fmla="*/ 292963 h 3107185"/>
              <a:gd name="connsiteX4" fmla="*/ 2769833 w 3886837"/>
              <a:gd name="connsiteY4" fmla="*/ 0 h 3107185"/>
              <a:gd name="connsiteX0" fmla="*/ 0 w 3895714"/>
              <a:gd name="connsiteY0" fmla="*/ 3009531 h 3009531"/>
              <a:gd name="connsiteX1" fmla="*/ 2530136 w 3895714"/>
              <a:gd name="connsiteY1" fmla="*/ 1669002 h 3009531"/>
              <a:gd name="connsiteX2" fmla="*/ 1677879 w 3895714"/>
              <a:gd name="connsiteY2" fmla="*/ 1020933 h 3009531"/>
              <a:gd name="connsiteX3" fmla="*/ 3870663 w 3895714"/>
              <a:gd name="connsiteY3" fmla="*/ 292963 h 3009531"/>
              <a:gd name="connsiteX4" fmla="*/ 2778710 w 3895714"/>
              <a:gd name="connsiteY4" fmla="*/ 0 h 3009531"/>
              <a:gd name="connsiteX0" fmla="*/ 0 w 3895714"/>
              <a:gd name="connsiteY0" fmla="*/ 3009531 h 3009531"/>
              <a:gd name="connsiteX1" fmla="*/ 2530136 w 3895714"/>
              <a:gd name="connsiteY1" fmla="*/ 1669002 h 3009531"/>
              <a:gd name="connsiteX2" fmla="*/ 1677879 w 3895714"/>
              <a:gd name="connsiteY2" fmla="*/ 1020933 h 3009531"/>
              <a:gd name="connsiteX3" fmla="*/ 3870663 w 3895714"/>
              <a:gd name="connsiteY3" fmla="*/ 292963 h 3009531"/>
              <a:gd name="connsiteX4" fmla="*/ 2778710 w 3895714"/>
              <a:gd name="connsiteY4" fmla="*/ 0 h 3009531"/>
              <a:gd name="connsiteX0" fmla="*/ 0 w 4238614"/>
              <a:gd name="connsiteY0" fmla="*/ 3352431 h 3352431"/>
              <a:gd name="connsiteX1" fmla="*/ 2873036 w 4238614"/>
              <a:gd name="connsiteY1" fmla="*/ 1669002 h 3352431"/>
              <a:gd name="connsiteX2" fmla="*/ 2020779 w 4238614"/>
              <a:gd name="connsiteY2" fmla="*/ 1020933 h 3352431"/>
              <a:gd name="connsiteX3" fmla="*/ 4213563 w 4238614"/>
              <a:gd name="connsiteY3" fmla="*/ 292963 h 3352431"/>
              <a:gd name="connsiteX4" fmla="*/ 3121610 w 4238614"/>
              <a:gd name="connsiteY4" fmla="*/ 0 h 3352431"/>
              <a:gd name="connsiteX0" fmla="*/ 0 w 4238614"/>
              <a:gd name="connsiteY0" fmla="*/ 3352431 h 3352431"/>
              <a:gd name="connsiteX1" fmla="*/ 2834936 w 4238614"/>
              <a:gd name="connsiteY1" fmla="*/ 1722342 h 3352431"/>
              <a:gd name="connsiteX2" fmla="*/ 2020779 w 4238614"/>
              <a:gd name="connsiteY2" fmla="*/ 1020933 h 3352431"/>
              <a:gd name="connsiteX3" fmla="*/ 4213563 w 4238614"/>
              <a:gd name="connsiteY3" fmla="*/ 292963 h 3352431"/>
              <a:gd name="connsiteX4" fmla="*/ 3121610 w 4238614"/>
              <a:gd name="connsiteY4" fmla="*/ 0 h 335243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238614" h="3352431">
                <a:moveTo>
                  <a:pt x="0" y="3352431"/>
                </a:moveTo>
                <a:cubicBezTo>
                  <a:pt x="1187387" y="2801275"/>
                  <a:pt x="2498140" y="2110925"/>
                  <a:pt x="2834936" y="1722342"/>
                </a:cubicBezTo>
                <a:cubicBezTo>
                  <a:pt x="3171732" y="1333759"/>
                  <a:pt x="1791008" y="1259163"/>
                  <a:pt x="2020779" y="1020933"/>
                </a:cubicBezTo>
                <a:cubicBezTo>
                  <a:pt x="2250550" y="782703"/>
                  <a:pt x="4031571" y="474955"/>
                  <a:pt x="4213563" y="292963"/>
                </a:cubicBezTo>
                <a:cubicBezTo>
                  <a:pt x="4395555" y="110971"/>
                  <a:pt x="3540340" y="73981"/>
                  <a:pt x="3121610" y="0"/>
                </a:cubicBezTo>
              </a:path>
            </a:pathLst>
          </a:cu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55" name="Freeform: Shape 4154">
            <a:extLst>
              <a:ext uri="{FF2B5EF4-FFF2-40B4-BE49-F238E27FC236}">
                <a16:creationId xmlns:a16="http://schemas.microsoft.com/office/drawing/2014/main" id="{00000000-0008-0000-0100-00003B100000}"/>
              </a:ext>
            </a:extLst>
          </xdr:cNvPr>
          <xdr:cNvSpPr/>
        </xdr:nvSpPr>
        <xdr:spPr>
          <a:xfrm>
            <a:off x="2803952" y="0"/>
            <a:ext cx="6432078" cy="3552251"/>
          </a:xfrm>
          <a:custGeom>
            <a:avLst/>
            <a:gdLst>
              <a:gd name="connsiteX0" fmla="*/ 4463220 w 4463220"/>
              <a:gd name="connsiteY0" fmla="*/ 1784411 h 1784411"/>
              <a:gd name="connsiteX1" fmla="*/ 1169605 w 4463220"/>
              <a:gd name="connsiteY1" fmla="*/ 1305017 h 1784411"/>
              <a:gd name="connsiteX2" fmla="*/ 15508 w 4463220"/>
              <a:gd name="connsiteY2" fmla="*/ 1003176 h 1784411"/>
              <a:gd name="connsiteX3" fmla="*/ 1853185 w 4463220"/>
              <a:gd name="connsiteY3" fmla="*/ 328474 h 1784411"/>
              <a:gd name="connsiteX4" fmla="*/ 415003 w 4463220"/>
              <a:gd name="connsiteY4" fmla="*/ 0 h 1784411"/>
              <a:gd name="connsiteX0" fmla="*/ 4428597 w 4428597"/>
              <a:gd name="connsiteY0" fmla="*/ 1784411 h 1784411"/>
              <a:gd name="connsiteX1" fmla="*/ 1134982 w 4428597"/>
              <a:gd name="connsiteY1" fmla="*/ 1305017 h 1784411"/>
              <a:gd name="connsiteX2" fmla="*/ 16396 w 4428597"/>
              <a:gd name="connsiteY2" fmla="*/ 949909 h 1784411"/>
              <a:gd name="connsiteX3" fmla="*/ 1818562 w 4428597"/>
              <a:gd name="connsiteY3" fmla="*/ 328474 h 1784411"/>
              <a:gd name="connsiteX4" fmla="*/ 380380 w 4428597"/>
              <a:gd name="connsiteY4" fmla="*/ 0 h 1784411"/>
              <a:gd name="connsiteX0" fmla="*/ 4428597 w 4428597"/>
              <a:gd name="connsiteY0" fmla="*/ 1784411 h 1784411"/>
              <a:gd name="connsiteX1" fmla="*/ 1134982 w 4428597"/>
              <a:gd name="connsiteY1" fmla="*/ 1305017 h 1784411"/>
              <a:gd name="connsiteX2" fmla="*/ 16396 w 4428597"/>
              <a:gd name="connsiteY2" fmla="*/ 949909 h 1784411"/>
              <a:gd name="connsiteX3" fmla="*/ 1818562 w 4428597"/>
              <a:gd name="connsiteY3" fmla="*/ 328474 h 1784411"/>
              <a:gd name="connsiteX4" fmla="*/ 380380 w 4428597"/>
              <a:gd name="connsiteY4" fmla="*/ 0 h 1784411"/>
              <a:gd name="connsiteX0" fmla="*/ 4428248 w 4428248"/>
              <a:gd name="connsiteY0" fmla="*/ 1784411 h 1784411"/>
              <a:gd name="connsiteX1" fmla="*/ 1134633 w 4428248"/>
              <a:gd name="connsiteY1" fmla="*/ 1305017 h 1784411"/>
              <a:gd name="connsiteX2" fmla="*/ 16047 w 4428248"/>
              <a:gd name="connsiteY2" fmla="*/ 949909 h 1784411"/>
              <a:gd name="connsiteX3" fmla="*/ 1809336 w 4428248"/>
              <a:gd name="connsiteY3" fmla="*/ 310718 h 1784411"/>
              <a:gd name="connsiteX4" fmla="*/ 380031 w 4428248"/>
              <a:gd name="connsiteY4" fmla="*/ 0 h 1784411"/>
              <a:gd name="connsiteX0" fmla="*/ 4428248 w 4428248"/>
              <a:gd name="connsiteY0" fmla="*/ 1784411 h 1784411"/>
              <a:gd name="connsiteX1" fmla="*/ 3083872 w 4428248"/>
              <a:gd name="connsiteY1" fmla="*/ 1511793 h 1784411"/>
              <a:gd name="connsiteX2" fmla="*/ 1134633 w 4428248"/>
              <a:gd name="connsiteY2" fmla="*/ 1305017 h 1784411"/>
              <a:gd name="connsiteX3" fmla="*/ 16047 w 4428248"/>
              <a:gd name="connsiteY3" fmla="*/ 949909 h 1784411"/>
              <a:gd name="connsiteX4" fmla="*/ 1809336 w 4428248"/>
              <a:gd name="connsiteY4" fmla="*/ 310718 h 1784411"/>
              <a:gd name="connsiteX5" fmla="*/ 380031 w 4428248"/>
              <a:gd name="connsiteY5" fmla="*/ 0 h 1784411"/>
              <a:gd name="connsiteX0" fmla="*/ 4428248 w 4441487"/>
              <a:gd name="connsiteY0" fmla="*/ 1784411 h 1784411"/>
              <a:gd name="connsiteX1" fmla="*/ 4181152 w 4441487"/>
              <a:gd name="connsiteY1" fmla="*/ 1702293 h 1784411"/>
              <a:gd name="connsiteX2" fmla="*/ 1134633 w 4441487"/>
              <a:gd name="connsiteY2" fmla="*/ 1305017 h 1784411"/>
              <a:gd name="connsiteX3" fmla="*/ 16047 w 4441487"/>
              <a:gd name="connsiteY3" fmla="*/ 949909 h 1784411"/>
              <a:gd name="connsiteX4" fmla="*/ 1809336 w 4441487"/>
              <a:gd name="connsiteY4" fmla="*/ 310718 h 1784411"/>
              <a:gd name="connsiteX5" fmla="*/ 380031 w 4441487"/>
              <a:gd name="connsiteY5" fmla="*/ 0 h 1784411"/>
              <a:gd name="connsiteX0" fmla="*/ 6119888 w 6119888"/>
              <a:gd name="connsiteY0" fmla="*/ 2706431 h 2706431"/>
              <a:gd name="connsiteX1" fmla="*/ 4181152 w 6119888"/>
              <a:gd name="connsiteY1" fmla="*/ 1702293 h 2706431"/>
              <a:gd name="connsiteX2" fmla="*/ 1134633 w 6119888"/>
              <a:gd name="connsiteY2" fmla="*/ 1305017 h 2706431"/>
              <a:gd name="connsiteX3" fmla="*/ 16047 w 6119888"/>
              <a:gd name="connsiteY3" fmla="*/ 949909 h 2706431"/>
              <a:gd name="connsiteX4" fmla="*/ 1809336 w 6119888"/>
              <a:gd name="connsiteY4" fmla="*/ 310718 h 2706431"/>
              <a:gd name="connsiteX5" fmla="*/ 380031 w 6119888"/>
              <a:gd name="connsiteY5" fmla="*/ 0 h 2706431"/>
              <a:gd name="connsiteX0" fmla="*/ 6119888 w 6119888"/>
              <a:gd name="connsiteY0" fmla="*/ 2706431 h 2706431"/>
              <a:gd name="connsiteX1" fmla="*/ 4181152 w 6119888"/>
              <a:gd name="connsiteY1" fmla="*/ 1702293 h 2706431"/>
              <a:gd name="connsiteX2" fmla="*/ 1134633 w 6119888"/>
              <a:gd name="connsiteY2" fmla="*/ 1305017 h 2706431"/>
              <a:gd name="connsiteX3" fmla="*/ 16047 w 6119888"/>
              <a:gd name="connsiteY3" fmla="*/ 949909 h 2706431"/>
              <a:gd name="connsiteX4" fmla="*/ 1809336 w 6119888"/>
              <a:gd name="connsiteY4" fmla="*/ 310718 h 2706431"/>
              <a:gd name="connsiteX5" fmla="*/ 380031 w 6119888"/>
              <a:gd name="connsiteY5" fmla="*/ 0 h 2706431"/>
              <a:gd name="connsiteX0" fmla="*/ 6119888 w 6119888"/>
              <a:gd name="connsiteY0" fmla="*/ 2706431 h 2706431"/>
              <a:gd name="connsiteX1" fmla="*/ 4181152 w 6119888"/>
              <a:gd name="connsiteY1" fmla="*/ 1702293 h 2706431"/>
              <a:gd name="connsiteX2" fmla="*/ 1134633 w 6119888"/>
              <a:gd name="connsiteY2" fmla="*/ 1305017 h 2706431"/>
              <a:gd name="connsiteX3" fmla="*/ 16047 w 6119888"/>
              <a:gd name="connsiteY3" fmla="*/ 949909 h 2706431"/>
              <a:gd name="connsiteX4" fmla="*/ 1809336 w 6119888"/>
              <a:gd name="connsiteY4" fmla="*/ 310718 h 2706431"/>
              <a:gd name="connsiteX5" fmla="*/ 380031 w 6119888"/>
              <a:gd name="connsiteY5" fmla="*/ 0 h 2706431"/>
              <a:gd name="connsiteX0" fmla="*/ 6455168 w 6455168"/>
              <a:gd name="connsiteY0" fmla="*/ 3468431 h 3468431"/>
              <a:gd name="connsiteX1" fmla="*/ 4181152 w 6455168"/>
              <a:gd name="connsiteY1" fmla="*/ 1702293 h 3468431"/>
              <a:gd name="connsiteX2" fmla="*/ 1134633 w 6455168"/>
              <a:gd name="connsiteY2" fmla="*/ 1305017 h 3468431"/>
              <a:gd name="connsiteX3" fmla="*/ 16047 w 6455168"/>
              <a:gd name="connsiteY3" fmla="*/ 949909 h 3468431"/>
              <a:gd name="connsiteX4" fmla="*/ 1809336 w 6455168"/>
              <a:gd name="connsiteY4" fmla="*/ 310718 h 3468431"/>
              <a:gd name="connsiteX5" fmla="*/ 380031 w 6455168"/>
              <a:gd name="connsiteY5" fmla="*/ 0 h 3468431"/>
              <a:gd name="connsiteX0" fmla="*/ 6455168 w 6455168"/>
              <a:gd name="connsiteY0" fmla="*/ 3468431 h 3468431"/>
              <a:gd name="connsiteX1" fmla="*/ 4181152 w 6455168"/>
              <a:gd name="connsiteY1" fmla="*/ 1702293 h 3468431"/>
              <a:gd name="connsiteX2" fmla="*/ 1134633 w 6455168"/>
              <a:gd name="connsiteY2" fmla="*/ 1305017 h 3468431"/>
              <a:gd name="connsiteX3" fmla="*/ 16047 w 6455168"/>
              <a:gd name="connsiteY3" fmla="*/ 949909 h 3468431"/>
              <a:gd name="connsiteX4" fmla="*/ 1809336 w 6455168"/>
              <a:gd name="connsiteY4" fmla="*/ 310718 h 3468431"/>
              <a:gd name="connsiteX5" fmla="*/ 380031 w 6455168"/>
              <a:gd name="connsiteY5" fmla="*/ 0 h 3468431"/>
              <a:gd name="connsiteX0" fmla="*/ 6653288 w 6653288"/>
              <a:gd name="connsiteY0" fmla="*/ 3468431 h 3468431"/>
              <a:gd name="connsiteX1" fmla="*/ 4181152 w 6653288"/>
              <a:gd name="connsiteY1" fmla="*/ 1702293 h 3468431"/>
              <a:gd name="connsiteX2" fmla="*/ 1134633 w 6653288"/>
              <a:gd name="connsiteY2" fmla="*/ 1305017 h 3468431"/>
              <a:gd name="connsiteX3" fmla="*/ 16047 w 6653288"/>
              <a:gd name="connsiteY3" fmla="*/ 949909 h 3468431"/>
              <a:gd name="connsiteX4" fmla="*/ 1809336 w 6653288"/>
              <a:gd name="connsiteY4" fmla="*/ 310718 h 3468431"/>
              <a:gd name="connsiteX5" fmla="*/ 380031 w 6653288"/>
              <a:gd name="connsiteY5" fmla="*/ 0 h 3468431"/>
              <a:gd name="connsiteX0" fmla="*/ 6653288 w 6653288"/>
              <a:gd name="connsiteY0" fmla="*/ 3468431 h 3468431"/>
              <a:gd name="connsiteX1" fmla="*/ 4181152 w 6653288"/>
              <a:gd name="connsiteY1" fmla="*/ 1702293 h 3468431"/>
              <a:gd name="connsiteX2" fmla="*/ 1134633 w 6653288"/>
              <a:gd name="connsiteY2" fmla="*/ 1305017 h 3468431"/>
              <a:gd name="connsiteX3" fmla="*/ 16047 w 6653288"/>
              <a:gd name="connsiteY3" fmla="*/ 949909 h 3468431"/>
              <a:gd name="connsiteX4" fmla="*/ 1809336 w 6653288"/>
              <a:gd name="connsiteY4" fmla="*/ 310718 h 3468431"/>
              <a:gd name="connsiteX5" fmla="*/ 380031 w 6653288"/>
              <a:gd name="connsiteY5" fmla="*/ 0 h 3468431"/>
              <a:gd name="connsiteX0" fmla="*/ 6706628 w 6706628"/>
              <a:gd name="connsiteY0" fmla="*/ 3537011 h 3537011"/>
              <a:gd name="connsiteX1" fmla="*/ 4181152 w 6706628"/>
              <a:gd name="connsiteY1" fmla="*/ 1702293 h 3537011"/>
              <a:gd name="connsiteX2" fmla="*/ 1134633 w 6706628"/>
              <a:gd name="connsiteY2" fmla="*/ 1305017 h 3537011"/>
              <a:gd name="connsiteX3" fmla="*/ 16047 w 6706628"/>
              <a:gd name="connsiteY3" fmla="*/ 949909 h 3537011"/>
              <a:gd name="connsiteX4" fmla="*/ 1809336 w 6706628"/>
              <a:gd name="connsiteY4" fmla="*/ 310718 h 3537011"/>
              <a:gd name="connsiteX5" fmla="*/ 380031 w 6706628"/>
              <a:gd name="connsiteY5" fmla="*/ 0 h 3537011"/>
              <a:gd name="connsiteX0" fmla="*/ 6706628 w 6706628"/>
              <a:gd name="connsiteY0" fmla="*/ 3537011 h 3537011"/>
              <a:gd name="connsiteX1" fmla="*/ 4242112 w 6706628"/>
              <a:gd name="connsiteY1" fmla="*/ 1702293 h 3537011"/>
              <a:gd name="connsiteX2" fmla="*/ 1134633 w 6706628"/>
              <a:gd name="connsiteY2" fmla="*/ 1305017 h 3537011"/>
              <a:gd name="connsiteX3" fmla="*/ 16047 w 6706628"/>
              <a:gd name="connsiteY3" fmla="*/ 949909 h 3537011"/>
              <a:gd name="connsiteX4" fmla="*/ 1809336 w 6706628"/>
              <a:gd name="connsiteY4" fmla="*/ 310718 h 3537011"/>
              <a:gd name="connsiteX5" fmla="*/ 380031 w 6706628"/>
              <a:gd name="connsiteY5" fmla="*/ 0 h 3537011"/>
              <a:gd name="connsiteX0" fmla="*/ 6706628 w 6706628"/>
              <a:gd name="connsiteY0" fmla="*/ 3537011 h 3537011"/>
              <a:gd name="connsiteX1" fmla="*/ 4242112 w 6706628"/>
              <a:gd name="connsiteY1" fmla="*/ 1702293 h 3537011"/>
              <a:gd name="connsiteX2" fmla="*/ 1134633 w 6706628"/>
              <a:gd name="connsiteY2" fmla="*/ 1305017 h 3537011"/>
              <a:gd name="connsiteX3" fmla="*/ 16047 w 6706628"/>
              <a:gd name="connsiteY3" fmla="*/ 949909 h 3537011"/>
              <a:gd name="connsiteX4" fmla="*/ 1809336 w 6706628"/>
              <a:gd name="connsiteY4" fmla="*/ 310718 h 3537011"/>
              <a:gd name="connsiteX5" fmla="*/ 380031 w 67066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173228 w 6173228"/>
              <a:gd name="connsiteY0" fmla="*/ 3537011 h 3537011"/>
              <a:gd name="connsiteX1" fmla="*/ 4242112 w 6173228"/>
              <a:gd name="connsiteY1" fmla="*/ 1702293 h 3537011"/>
              <a:gd name="connsiteX2" fmla="*/ 1134633 w 6173228"/>
              <a:gd name="connsiteY2" fmla="*/ 1305017 h 3537011"/>
              <a:gd name="connsiteX3" fmla="*/ 16047 w 6173228"/>
              <a:gd name="connsiteY3" fmla="*/ 949909 h 3537011"/>
              <a:gd name="connsiteX4" fmla="*/ 1809336 w 6173228"/>
              <a:gd name="connsiteY4" fmla="*/ 310718 h 3537011"/>
              <a:gd name="connsiteX5" fmla="*/ 380031 w 6173228"/>
              <a:gd name="connsiteY5" fmla="*/ 0 h 3537011"/>
              <a:gd name="connsiteX0" fmla="*/ 6295148 w 6295148"/>
              <a:gd name="connsiteY0" fmla="*/ 3552251 h 3552251"/>
              <a:gd name="connsiteX1" fmla="*/ 4242112 w 6295148"/>
              <a:gd name="connsiteY1" fmla="*/ 1702293 h 3552251"/>
              <a:gd name="connsiteX2" fmla="*/ 1134633 w 6295148"/>
              <a:gd name="connsiteY2" fmla="*/ 1305017 h 3552251"/>
              <a:gd name="connsiteX3" fmla="*/ 16047 w 6295148"/>
              <a:gd name="connsiteY3" fmla="*/ 949909 h 3552251"/>
              <a:gd name="connsiteX4" fmla="*/ 1809336 w 6295148"/>
              <a:gd name="connsiteY4" fmla="*/ 310718 h 3552251"/>
              <a:gd name="connsiteX5" fmla="*/ 380031 w 6295148"/>
              <a:gd name="connsiteY5" fmla="*/ 0 h 3552251"/>
              <a:gd name="connsiteX0" fmla="*/ 6295148 w 6295148"/>
              <a:gd name="connsiteY0" fmla="*/ 3552251 h 3552251"/>
              <a:gd name="connsiteX1" fmla="*/ 4242112 w 6295148"/>
              <a:gd name="connsiteY1" fmla="*/ 1702293 h 3552251"/>
              <a:gd name="connsiteX2" fmla="*/ 1134633 w 6295148"/>
              <a:gd name="connsiteY2" fmla="*/ 1305017 h 3552251"/>
              <a:gd name="connsiteX3" fmla="*/ 16047 w 6295148"/>
              <a:gd name="connsiteY3" fmla="*/ 949909 h 3552251"/>
              <a:gd name="connsiteX4" fmla="*/ 1809336 w 6295148"/>
              <a:gd name="connsiteY4" fmla="*/ 310718 h 3552251"/>
              <a:gd name="connsiteX5" fmla="*/ 380031 w 6295148"/>
              <a:gd name="connsiteY5" fmla="*/ 0 h 3552251"/>
              <a:gd name="connsiteX0" fmla="*/ 6432308 w 6432308"/>
              <a:gd name="connsiteY0" fmla="*/ 3552251 h 3552251"/>
              <a:gd name="connsiteX1" fmla="*/ 4242112 w 6432308"/>
              <a:gd name="connsiteY1" fmla="*/ 1702293 h 3552251"/>
              <a:gd name="connsiteX2" fmla="*/ 1134633 w 6432308"/>
              <a:gd name="connsiteY2" fmla="*/ 1305017 h 3552251"/>
              <a:gd name="connsiteX3" fmla="*/ 16047 w 6432308"/>
              <a:gd name="connsiteY3" fmla="*/ 949909 h 3552251"/>
              <a:gd name="connsiteX4" fmla="*/ 1809336 w 6432308"/>
              <a:gd name="connsiteY4" fmla="*/ 310718 h 3552251"/>
              <a:gd name="connsiteX5" fmla="*/ 380031 w 6432308"/>
              <a:gd name="connsiteY5" fmla="*/ 0 h 3552251"/>
              <a:gd name="connsiteX0" fmla="*/ 6431769 w 6431769"/>
              <a:gd name="connsiteY0" fmla="*/ 3552251 h 3552251"/>
              <a:gd name="connsiteX1" fmla="*/ 4329956 w 6431769"/>
              <a:gd name="connsiteY1" fmla="*/ 1690016 h 3552251"/>
              <a:gd name="connsiteX2" fmla="*/ 1134094 w 6431769"/>
              <a:gd name="connsiteY2" fmla="*/ 1305017 h 3552251"/>
              <a:gd name="connsiteX3" fmla="*/ 15508 w 6431769"/>
              <a:gd name="connsiteY3" fmla="*/ 949909 h 3552251"/>
              <a:gd name="connsiteX4" fmla="*/ 1808797 w 6431769"/>
              <a:gd name="connsiteY4" fmla="*/ 310718 h 3552251"/>
              <a:gd name="connsiteX5" fmla="*/ 379492 w 6431769"/>
              <a:gd name="connsiteY5" fmla="*/ 0 h 3552251"/>
              <a:gd name="connsiteX0" fmla="*/ 6431769 w 6431769"/>
              <a:gd name="connsiteY0" fmla="*/ 3552251 h 3552251"/>
              <a:gd name="connsiteX1" fmla="*/ 4329956 w 6431769"/>
              <a:gd name="connsiteY1" fmla="*/ 1690016 h 3552251"/>
              <a:gd name="connsiteX2" fmla="*/ 1134094 w 6431769"/>
              <a:gd name="connsiteY2" fmla="*/ 1305017 h 3552251"/>
              <a:gd name="connsiteX3" fmla="*/ 15508 w 6431769"/>
              <a:gd name="connsiteY3" fmla="*/ 949909 h 3552251"/>
              <a:gd name="connsiteX4" fmla="*/ 1808797 w 6431769"/>
              <a:gd name="connsiteY4" fmla="*/ 310718 h 3552251"/>
              <a:gd name="connsiteX5" fmla="*/ 379492 w 6431769"/>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1986 w 6431986"/>
              <a:gd name="connsiteY0" fmla="*/ 3552251 h 3552251"/>
              <a:gd name="connsiteX1" fmla="*/ 4385412 w 6431986"/>
              <a:gd name="connsiteY1" fmla="*/ 1634768 h 3552251"/>
              <a:gd name="connsiteX2" fmla="*/ 1134311 w 6431986"/>
              <a:gd name="connsiteY2" fmla="*/ 1305017 h 3552251"/>
              <a:gd name="connsiteX3" fmla="*/ 15725 w 6431986"/>
              <a:gd name="connsiteY3" fmla="*/ 949909 h 3552251"/>
              <a:gd name="connsiteX4" fmla="*/ 1809014 w 6431986"/>
              <a:gd name="connsiteY4" fmla="*/ 310718 h 3552251"/>
              <a:gd name="connsiteX5" fmla="*/ 379709 w 6431986"/>
              <a:gd name="connsiteY5" fmla="*/ 0 h 3552251"/>
              <a:gd name="connsiteX0" fmla="*/ 6432166 w 6432166"/>
              <a:gd name="connsiteY0" fmla="*/ 3552251 h 3552251"/>
              <a:gd name="connsiteX1" fmla="*/ 4429784 w 6432166"/>
              <a:gd name="connsiteY1" fmla="*/ 1732987 h 3552251"/>
              <a:gd name="connsiteX2" fmla="*/ 1134491 w 6432166"/>
              <a:gd name="connsiteY2" fmla="*/ 1305017 h 3552251"/>
              <a:gd name="connsiteX3" fmla="*/ 15905 w 6432166"/>
              <a:gd name="connsiteY3" fmla="*/ 949909 h 3552251"/>
              <a:gd name="connsiteX4" fmla="*/ 1809194 w 6432166"/>
              <a:gd name="connsiteY4" fmla="*/ 310718 h 3552251"/>
              <a:gd name="connsiteX5" fmla="*/ 379889 w 6432166"/>
              <a:gd name="connsiteY5" fmla="*/ 0 h 3552251"/>
              <a:gd name="connsiteX0" fmla="*/ 6432079 w 6432079"/>
              <a:gd name="connsiteY0" fmla="*/ 3552251 h 3552251"/>
              <a:gd name="connsiteX1" fmla="*/ 4407601 w 6432079"/>
              <a:gd name="connsiteY1" fmla="*/ 1757542 h 3552251"/>
              <a:gd name="connsiteX2" fmla="*/ 1134404 w 6432079"/>
              <a:gd name="connsiteY2" fmla="*/ 1305017 h 3552251"/>
              <a:gd name="connsiteX3" fmla="*/ 15818 w 6432079"/>
              <a:gd name="connsiteY3" fmla="*/ 949909 h 3552251"/>
              <a:gd name="connsiteX4" fmla="*/ 1809107 w 6432079"/>
              <a:gd name="connsiteY4" fmla="*/ 310718 h 3552251"/>
              <a:gd name="connsiteX5" fmla="*/ 379802 w 6432079"/>
              <a:gd name="connsiteY5" fmla="*/ 0 h 35522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432079" h="3552251">
                <a:moveTo>
                  <a:pt x="6432079" y="3552251"/>
                </a:moveTo>
                <a:cubicBezTo>
                  <a:pt x="6040376" y="2401915"/>
                  <a:pt x="5378986" y="2090642"/>
                  <a:pt x="4407601" y="1757542"/>
                </a:cubicBezTo>
                <a:cubicBezTo>
                  <a:pt x="3505694" y="1448267"/>
                  <a:pt x="1866368" y="1439622"/>
                  <a:pt x="1134404" y="1305017"/>
                </a:cubicBezTo>
                <a:cubicBezTo>
                  <a:pt x="402440" y="1170412"/>
                  <a:pt x="-96632" y="1115625"/>
                  <a:pt x="15818" y="949909"/>
                </a:cubicBezTo>
                <a:cubicBezTo>
                  <a:pt x="128268" y="784193"/>
                  <a:pt x="1742525" y="477914"/>
                  <a:pt x="1809107" y="310718"/>
                </a:cubicBezTo>
                <a:cubicBezTo>
                  <a:pt x="1875689" y="143522"/>
                  <a:pt x="643173" y="59184"/>
                  <a:pt x="379802" y="0"/>
                </a:cubicBezTo>
              </a:path>
            </a:pathLst>
          </a:cu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56" name="Freeform: Shape 4155">
            <a:extLst>
              <a:ext uri="{FF2B5EF4-FFF2-40B4-BE49-F238E27FC236}">
                <a16:creationId xmlns:a16="http://schemas.microsoft.com/office/drawing/2014/main" id="{00000000-0008-0000-0100-00003C100000}"/>
              </a:ext>
            </a:extLst>
          </xdr:cNvPr>
          <xdr:cNvSpPr/>
        </xdr:nvSpPr>
        <xdr:spPr>
          <a:xfrm>
            <a:off x="2386184" y="159798"/>
            <a:ext cx="2037674" cy="1225118"/>
          </a:xfrm>
          <a:custGeom>
            <a:avLst/>
            <a:gdLst>
              <a:gd name="connsiteX0" fmla="*/ 1240168 w 2093035"/>
              <a:gd name="connsiteY0" fmla="*/ 1225118 h 1225118"/>
              <a:gd name="connsiteX1" fmla="*/ 32805 w 2093035"/>
              <a:gd name="connsiteY1" fmla="*/ 905522 h 1225118"/>
              <a:gd name="connsiteX2" fmla="*/ 458933 w 2093035"/>
              <a:gd name="connsiteY2" fmla="*/ 630314 h 1225118"/>
              <a:gd name="connsiteX3" fmla="*/ 1684052 w 2093035"/>
              <a:gd name="connsiteY3" fmla="*/ 328474 h 1225118"/>
              <a:gd name="connsiteX4" fmla="*/ 2092424 w 2093035"/>
              <a:gd name="connsiteY4" fmla="*/ 124287 h 1225118"/>
              <a:gd name="connsiteX5" fmla="*/ 1763951 w 2093035"/>
              <a:gd name="connsiteY5" fmla="*/ 0 h 1225118"/>
              <a:gd name="connsiteX0" fmla="*/ 1240168 w 2093253"/>
              <a:gd name="connsiteY0" fmla="*/ 1225118 h 1225118"/>
              <a:gd name="connsiteX1" fmla="*/ 32805 w 2093253"/>
              <a:gd name="connsiteY1" fmla="*/ 905522 h 1225118"/>
              <a:gd name="connsiteX2" fmla="*/ 458933 w 2093253"/>
              <a:gd name="connsiteY2" fmla="*/ 630314 h 1225118"/>
              <a:gd name="connsiteX3" fmla="*/ 1684052 w 2093253"/>
              <a:gd name="connsiteY3" fmla="*/ 328474 h 1225118"/>
              <a:gd name="connsiteX4" fmla="*/ 2092424 w 2093253"/>
              <a:gd name="connsiteY4" fmla="*/ 124287 h 1225118"/>
              <a:gd name="connsiteX5" fmla="*/ 1763951 w 2093253"/>
              <a:gd name="connsiteY5" fmla="*/ 0 h 1225118"/>
              <a:gd name="connsiteX0" fmla="*/ 1240168 w 2093293"/>
              <a:gd name="connsiteY0" fmla="*/ 1225118 h 1225118"/>
              <a:gd name="connsiteX1" fmla="*/ 32805 w 2093293"/>
              <a:gd name="connsiteY1" fmla="*/ 905522 h 1225118"/>
              <a:gd name="connsiteX2" fmla="*/ 458933 w 2093293"/>
              <a:gd name="connsiteY2" fmla="*/ 630314 h 1225118"/>
              <a:gd name="connsiteX3" fmla="*/ 1684052 w 2093293"/>
              <a:gd name="connsiteY3" fmla="*/ 328474 h 1225118"/>
              <a:gd name="connsiteX4" fmla="*/ 2092424 w 2093293"/>
              <a:gd name="connsiteY4" fmla="*/ 124287 h 1225118"/>
              <a:gd name="connsiteX5" fmla="*/ 1763951 w 2093293"/>
              <a:gd name="connsiteY5" fmla="*/ 0 h 1225118"/>
              <a:gd name="connsiteX0" fmla="*/ 1240168 w 2063022"/>
              <a:gd name="connsiteY0" fmla="*/ 1225118 h 1225118"/>
              <a:gd name="connsiteX1" fmla="*/ 32805 w 2063022"/>
              <a:gd name="connsiteY1" fmla="*/ 905522 h 1225118"/>
              <a:gd name="connsiteX2" fmla="*/ 458933 w 2063022"/>
              <a:gd name="connsiteY2" fmla="*/ 630314 h 1225118"/>
              <a:gd name="connsiteX3" fmla="*/ 1684052 w 2063022"/>
              <a:gd name="connsiteY3" fmla="*/ 328474 h 1225118"/>
              <a:gd name="connsiteX4" fmla="*/ 2061944 w 2063022"/>
              <a:gd name="connsiteY4" fmla="*/ 124287 h 1225118"/>
              <a:gd name="connsiteX5" fmla="*/ 1763951 w 2063022"/>
              <a:gd name="connsiteY5" fmla="*/ 0 h 1225118"/>
              <a:gd name="connsiteX0" fmla="*/ 1240168 w 2063022"/>
              <a:gd name="connsiteY0" fmla="*/ 1225118 h 1225118"/>
              <a:gd name="connsiteX1" fmla="*/ 32805 w 2063022"/>
              <a:gd name="connsiteY1" fmla="*/ 905522 h 1225118"/>
              <a:gd name="connsiteX2" fmla="*/ 458933 w 2063022"/>
              <a:gd name="connsiteY2" fmla="*/ 630314 h 1225118"/>
              <a:gd name="connsiteX3" fmla="*/ 1684052 w 2063022"/>
              <a:gd name="connsiteY3" fmla="*/ 313234 h 1225118"/>
              <a:gd name="connsiteX4" fmla="*/ 2061944 w 2063022"/>
              <a:gd name="connsiteY4" fmla="*/ 124287 h 1225118"/>
              <a:gd name="connsiteX5" fmla="*/ 1763951 w 2063022"/>
              <a:gd name="connsiteY5" fmla="*/ 0 h 1225118"/>
              <a:gd name="connsiteX0" fmla="*/ 1238445 w 2061299"/>
              <a:gd name="connsiteY0" fmla="*/ 1225118 h 1225118"/>
              <a:gd name="connsiteX1" fmla="*/ 31082 w 2061299"/>
              <a:gd name="connsiteY1" fmla="*/ 905522 h 1225118"/>
              <a:gd name="connsiteX2" fmla="*/ 469910 w 2061299"/>
              <a:gd name="connsiteY2" fmla="*/ 645554 h 1225118"/>
              <a:gd name="connsiteX3" fmla="*/ 1682329 w 2061299"/>
              <a:gd name="connsiteY3" fmla="*/ 313234 h 1225118"/>
              <a:gd name="connsiteX4" fmla="*/ 2060221 w 2061299"/>
              <a:gd name="connsiteY4" fmla="*/ 124287 h 1225118"/>
              <a:gd name="connsiteX5" fmla="*/ 1762228 w 2061299"/>
              <a:gd name="connsiteY5" fmla="*/ 0 h 1225118"/>
              <a:gd name="connsiteX0" fmla="*/ 1212359 w 2035213"/>
              <a:gd name="connsiteY0" fmla="*/ 1225118 h 1225118"/>
              <a:gd name="connsiteX1" fmla="*/ 32936 w 2035213"/>
              <a:gd name="connsiteY1" fmla="*/ 913142 h 1225118"/>
              <a:gd name="connsiteX2" fmla="*/ 443824 w 2035213"/>
              <a:gd name="connsiteY2" fmla="*/ 645554 h 1225118"/>
              <a:gd name="connsiteX3" fmla="*/ 1656243 w 2035213"/>
              <a:gd name="connsiteY3" fmla="*/ 313234 h 1225118"/>
              <a:gd name="connsiteX4" fmla="*/ 2034135 w 2035213"/>
              <a:gd name="connsiteY4" fmla="*/ 124287 h 1225118"/>
              <a:gd name="connsiteX5" fmla="*/ 1736142 w 2035213"/>
              <a:gd name="connsiteY5" fmla="*/ 0 h 1225118"/>
              <a:gd name="connsiteX0" fmla="*/ 1214605 w 2037459"/>
              <a:gd name="connsiteY0" fmla="*/ 1225118 h 1225118"/>
              <a:gd name="connsiteX1" fmla="*/ 35182 w 2037459"/>
              <a:gd name="connsiteY1" fmla="*/ 913142 h 1225118"/>
              <a:gd name="connsiteX2" fmla="*/ 430830 w 2037459"/>
              <a:gd name="connsiteY2" fmla="*/ 645554 h 1225118"/>
              <a:gd name="connsiteX3" fmla="*/ 1658489 w 2037459"/>
              <a:gd name="connsiteY3" fmla="*/ 313234 h 1225118"/>
              <a:gd name="connsiteX4" fmla="*/ 2036381 w 2037459"/>
              <a:gd name="connsiteY4" fmla="*/ 124287 h 1225118"/>
              <a:gd name="connsiteX5" fmla="*/ 1738388 w 2037459"/>
              <a:gd name="connsiteY5" fmla="*/ 0 h 1225118"/>
              <a:gd name="connsiteX0" fmla="*/ 1214820 w 2037674"/>
              <a:gd name="connsiteY0" fmla="*/ 1225118 h 1225118"/>
              <a:gd name="connsiteX1" fmla="*/ 35397 w 2037674"/>
              <a:gd name="connsiteY1" fmla="*/ 913142 h 1225118"/>
              <a:gd name="connsiteX2" fmla="*/ 431045 w 2037674"/>
              <a:gd name="connsiteY2" fmla="*/ 645554 h 1225118"/>
              <a:gd name="connsiteX3" fmla="*/ 1658704 w 2037674"/>
              <a:gd name="connsiteY3" fmla="*/ 313234 h 1225118"/>
              <a:gd name="connsiteX4" fmla="*/ 2036596 w 2037674"/>
              <a:gd name="connsiteY4" fmla="*/ 124287 h 1225118"/>
              <a:gd name="connsiteX5" fmla="*/ 1738603 w 2037674"/>
              <a:gd name="connsiteY5" fmla="*/ 0 h 1225118"/>
              <a:gd name="connsiteX0" fmla="*/ 1214820 w 2037674"/>
              <a:gd name="connsiteY0" fmla="*/ 1225118 h 1225118"/>
              <a:gd name="connsiteX1" fmla="*/ 35397 w 2037674"/>
              <a:gd name="connsiteY1" fmla="*/ 913142 h 1225118"/>
              <a:gd name="connsiteX2" fmla="*/ 431045 w 2037674"/>
              <a:gd name="connsiteY2" fmla="*/ 645554 h 1225118"/>
              <a:gd name="connsiteX3" fmla="*/ 1658704 w 2037674"/>
              <a:gd name="connsiteY3" fmla="*/ 313234 h 1225118"/>
              <a:gd name="connsiteX4" fmla="*/ 2036596 w 2037674"/>
              <a:gd name="connsiteY4" fmla="*/ 124287 h 1225118"/>
              <a:gd name="connsiteX5" fmla="*/ 1738603 w 2037674"/>
              <a:gd name="connsiteY5" fmla="*/ 0 h 1225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037674" h="1225118">
                <a:moveTo>
                  <a:pt x="1214820" y="1225118"/>
                </a:moveTo>
                <a:cubicBezTo>
                  <a:pt x="683861" y="1147907"/>
                  <a:pt x="166026" y="1009736"/>
                  <a:pt x="35397" y="913142"/>
                </a:cubicBezTo>
                <a:cubicBezTo>
                  <a:pt x="-95232" y="816548"/>
                  <a:pt x="157954" y="727759"/>
                  <a:pt x="431045" y="645554"/>
                </a:cubicBezTo>
                <a:cubicBezTo>
                  <a:pt x="704136" y="563349"/>
                  <a:pt x="1391112" y="400112"/>
                  <a:pt x="1658704" y="313234"/>
                </a:cubicBezTo>
                <a:cubicBezTo>
                  <a:pt x="1926296" y="226356"/>
                  <a:pt x="2023280" y="179033"/>
                  <a:pt x="2036596" y="124287"/>
                </a:cubicBezTo>
                <a:cubicBezTo>
                  <a:pt x="2049913" y="69541"/>
                  <a:pt x="1939287" y="32255"/>
                  <a:pt x="1738603" y="0"/>
                </a:cubicBezTo>
              </a:path>
            </a:pathLst>
          </a:custGeom>
          <a:noFill/>
          <a:ln w="9525">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57" name="Freeform: Shape 4156">
            <a:extLst>
              <a:ext uri="{FF2B5EF4-FFF2-40B4-BE49-F238E27FC236}">
                <a16:creationId xmlns:a16="http://schemas.microsoft.com/office/drawing/2014/main" id="{00000000-0008-0000-0100-00003D100000}"/>
              </a:ext>
            </a:extLst>
          </xdr:cNvPr>
          <xdr:cNvSpPr/>
        </xdr:nvSpPr>
        <xdr:spPr>
          <a:xfrm>
            <a:off x="5054476" y="3099293"/>
            <a:ext cx="238760" cy="411480"/>
          </a:xfrm>
          <a:custGeom>
            <a:avLst/>
            <a:gdLst>
              <a:gd name="connsiteX0" fmla="*/ 12700 w 238760"/>
              <a:gd name="connsiteY0" fmla="*/ 406400 h 411480"/>
              <a:gd name="connsiteX1" fmla="*/ 238760 w 238760"/>
              <a:gd name="connsiteY1" fmla="*/ 411480 h 411480"/>
              <a:gd name="connsiteX2" fmla="*/ 213360 w 238760"/>
              <a:gd name="connsiteY2" fmla="*/ 0 h 411480"/>
              <a:gd name="connsiteX3" fmla="*/ 0 w 238760"/>
              <a:gd name="connsiteY3" fmla="*/ 0 h 411480"/>
              <a:gd name="connsiteX4" fmla="*/ 12700 w 238760"/>
              <a:gd name="connsiteY4" fmla="*/ 406400 h 4114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8760" h="411480">
                <a:moveTo>
                  <a:pt x="12700" y="406400"/>
                </a:moveTo>
                <a:lnTo>
                  <a:pt x="238760" y="411480"/>
                </a:lnTo>
                <a:lnTo>
                  <a:pt x="213360" y="0"/>
                </a:lnTo>
                <a:lnTo>
                  <a:pt x="0" y="0"/>
                </a:lnTo>
                <a:lnTo>
                  <a:pt x="12700" y="40640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4158" name="Freeform: Shape 4157">
            <a:extLst>
              <a:ext uri="{FF2B5EF4-FFF2-40B4-BE49-F238E27FC236}">
                <a16:creationId xmlns:a16="http://schemas.microsoft.com/office/drawing/2014/main" id="{00000000-0008-0000-0100-00003E100000}"/>
              </a:ext>
            </a:extLst>
          </xdr:cNvPr>
          <xdr:cNvSpPr/>
        </xdr:nvSpPr>
        <xdr:spPr>
          <a:xfrm>
            <a:off x="5001136" y="2470222"/>
            <a:ext cx="218441" cy="220980"/>
          </a:xfrm>
          <a:custGeom>
            <a:avLst/>
            <a:gdLst>
              <a:gd name="connsiteX0" fmla="*/ 0 w 208280"/>
              <a:gd name="connsiteY0" fmla="*/ 7620 h 228600"/>
              <a:gd name="connsiteX1" fmla="*/ 30480 w 208280"/>
              <a:gd name="connsiteY1" fmla="*/ 228600 h 228600"/>
              <a:gd name="connsiteX2" fmla="*/ 208280 w 208280"/>
              <a:gd name="connsiteY2" fmla="*/ 223520 h 228600"/>
              <a:gd name="connsiteX3" fmla="*/ 154940 w 208280"/>
              <a:gd name="connsiteY3" fmla="*/ 0 h 228600"/>
              <a:gd name="connsiteX4" fmla="*/ 0 w 208280"/>
              <a:gd name="connsiteY4" fmla="*/ 7620 h 228600"/>
              <a:gd name="connsiteX0" fmla="*/ 0 w 208280"/>
              <a:gd name="connsiteY0" fmla="*/ 12700 h 233680"/>
              <a:gd name="connsiteX1" fmla="*/ 30480 w 208280"/>
              <a:gd name="connsiteY1" fmla="*/ 233680 h 233680"/>
              <a:gd name="connsiteX2" fmla="*/ 208280 w 208280"/>
              <a:gd name="connsiteY2" fmla="*/ 228600 h 233680"/>
              <a:gd name="connsiteX3" fmla="*/ 160020 w 208280"/>
              <a:gd name="connsiteY3" fmla="*/ 0 h 233680"/>
              <a:gd name="connsiteX4" fmla="*/ 0 w 208280"/>
              <a:gd name="connsiteY4" fmla="*/ 12700 h 233680"/>
              <a:gd name="connsiteX0" fmla="*/ 0 w 218440"/>
              <a:gd name="connsiteY0" fmla="*/ 12700 h 233680"/>
              <a:gd name="connsiteX1" fmla="*/ 30480 w 218440"/>
              <a:gd name="connsiteY1" fmla="*/ 233680 h 233680"/>
              <a:gd name="connsiteX2" fmla="*/ 218440 w 218440"/>
              <a:gd name="connsiteY2" fmla="*/ 228600 h 233680"/>
              <a:gd name="connsiteX3" fmla="*/ 160020 w 218440"/>
              <a:gd name="connsiteY3" fmla="*/ 0 h 233680"/>
              <a:gd name="connsiteX4" fmla="*/ 0 w 218440"/>
              <a:gd name="connsiteY4" fmla="*/ 12700 h 233680"/>
              <a:gd name="connsiteX0" fmla="*/ 0 w 218440"/>
              <a:gd name="connsiteY0" fmla="*/ 0 h 220980"/>
              <a:gd name="connsiteX1" fmla="*/ 30480 w 218440"/>
              <a:gd name="connsiteY1" fmla="*/ 220980 h 220980"/>
              <a:gd name="connsiteX2" fmla="*/ 218440 w 218440"/>
              <a:gd name="connsiteY2" fmla="*/ 215900 h 220980"/>
              <a:gd name="connsiteX3" fmla="*/ 165100 w 218440"/>
              <a:gd name="connsiteY3" fmla="*/ 5080 h 220980"/>
              <a:gd name="connsiteX4" fmla="*/ 0 w 218440"/>
              <a:gd name="connsiteY4" fmla="*/ 0 h 2209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18440" h="220980">
                <a:moveTo>
                  <a:pt x="0" y="0"/>
                </a:moveTo>
                <a:lnTo>
                  <a:pt x="30480" y="220980"/>
                </a:lnTo>
                <a:lnTo>
                  <a:pt x="218440" y="215900"/>
                </a:lnTo>
                <a:lnTo>
                  <a:pt x="165100" y="5080"/>
                </a:lnTo>
                <a:lnTo>
                  <a:pt x="0" y="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4159" name="Freeform: Shape 4158">
            <a:extLst>
              <a:ext uri="{FF2B5EF4-FFF2-40B4-BE49-F238E27FC236}">
                <a16:creationId xmlns:a16="http://schemas.microsoft.com/office/drawing/2014/main" id="{00000000-0008-0000-0100-00003F100000}"/>
              </a:ext>
            </a:extLst>
          </xdr:cNvPr>
          <xdr:cNvSpPr/>
        </xdr:nvSpPr>
        <xdr:spPr>
          <a:xfrm>
            <a:off x="4874136" y="2070593"/>
            <a:ext cx="213360" cy="127000"/>
          </a:xfrm>
          <a:custGeom>
            <a:avLst/>
            <a:gdLst>
              <a:gd name="connsiteX0" fmla="*/ 0 w 195580"/>
              <a:gd name="connsiteY0" fmla="*/ 5080 h 121920"/>
              <a:gd name="connsiteX1" fmla="*/ 137160 w 195580"/>
              <a:gd name="connsiteY1" fmla="*/ 0 h 121920"/>
              <a:gd name="connsiteX2" fmla="*/ 195580 w 195580"/>
              <a:gd name="connsiteY2" fmla="*/ 116840 h 121920"/>
              <a:gd name="connsiteX3" fmla="*/ 55880 w 195580"/>
              <a:gd name="connsiteY3" fmla="*/ 121920 h 121920"/>
              <a:gd name="connsiteX4" fmla="*/ 0 w 195580"/>
              <a:gd name="connsiteY4" fmla="*/ 5080 h 121920"/>
              <a:gd name="connsiteX0" fmla="*/ 0 w 195580"/>
              <a:gd name="connsiteY0" fmla="*/ 5080 h 121920"/>
              <a:gd name="connsiteX1" fmla="*/ 137160 w 195580"/>
              <a:gd name="connsiteY1" fmla="*/ 0 h 121920"/>
              <a:gd name="connsiteX2" fmla="*/ 195580 w 195580"/>
              <a:gd name="connsiteY2" fmla="*/ 116840 h 121920"/>
              <a:gd name="connsiteX3" fmla="*/ 38100 w 195580"/>
              <a:gd name="connsiteY3" fmla="*/ 121920 h 121920"/>
              <a:gd name="connsiteX4" fmla="*/ 0 w 195580"/>
              <a:gd name="connsiteY4" fmla="*/ 5080 h 121920"/>
              <a:gd name="connsiteX0" fmla="*/ 0 w 175260"/>
              <a:gd name="connsiteY0" fmla="*/ 5080 h 121920"/>
              <a:gd name="connsiteX1" fmla="*/ 137160 w 175260"/>
              <a:gd name="connsiteY1" fmla="*/ 0 h 121920"/>
              <a:gd name="connsiteX2" fmla="*/ 175260 w 175260"/>
              <a:gd name="connsiteY2" fmla="*/ 116840 h 121920"/>
              <a:gd name="connsiteX3" fmla="*/ 38100 w 175260"/>
              <a:gd name="connsiteY3" fmla="*/ 121920 h 121920"/>
              <a:gd name="connsiteX4" fmla="*/ 0 w 175260"/>
              <a:gd name="connsiteY4" fmla="*/ 5080 h 121920"/>
              <a:gd name="connsiteX0" fmla="*/ 0 w 193040"/>
              <a:gd name="connsiteY0" fmla="*/ 5080 h 121920"/>
              <a:gd name="connsiteX1" fmla="*/ 154940 w 193040"/>
              <a:gd name="connsiteY1" fmla="*/ 0 h 121920"/>
              <a:gd name="connsiteX2" fmla="*/ 193040 w 193040"/>
              <a:gd name="connsiteY2" fmla="*/ 116840 h 121920"/>
              <a:gd name="connsiteX3" fmla="*/ 55880 w 193040"/>
              <a:gd name="connsiteY3" fmla="*/ 121920 h 121920"/>
              <a:gd name="connsiteX4" fmla="*/ 0 w 193040"/>
              <a:gd name="connsiteY4" fmla="*/ 5080 h 121920"/>
              <a:gd name="connsiteX0" fmla="*/ 0 w 193040"/>
              <a:gd name="connsiteY0" fmla="*/ 5080 h 121920"/>
              <a:gd name="connsiteX1" fmla="*/ 139700 w 193040"/>
              <a:gd name="connsiteY1" fmla="*/ 0 h 121920"/>
              <a:gd name="connsiteX2" fmla="*/ 193040 w 193040"/>
              <a:gd name="connsiteY2" fmla="*/ 116840 h 121920"/>
              <a:gd name="connsiteX3" fmla="*/ 55880 w 193040"/>
              <a:gd name="connsiteY3" fmla="*/ 121920 h 121920"/>
              <a:gd name="connsiteX4" fmla="*/ 0 w 193040"/>
              <a:gd name="connsiteY4" fmla="*/ 5080 h 121920"/>
              <a:gd name="connsiteX0" fmla="*/ 0 w 213360"/>
              <a:gd name="connsiteY0" fmla="*/ 5080 h 121920"/>
              <a:gd name="connsiteX1" fmla="*/ 139700 w 213360"/>
              <a:gd name="connsiteY1" fmla="*/ 0 h 121920"/>
              <a:gd name="connsiteX2" fmla="*/ 213360 w 213360"/>
              <a:gd name="connsiteY2" fmla="*/ 116840 h 121920"/>
              <a:gd name="connsiteX3" fmla="*/ 55880 w 213360"/>
              <a:gd name="connsiteY3" fmla="*/ 121920 h 121920"/>
              <a:gd name="connsiteX4" fmla="*/ 0 w 213360"/>
              <a:gd name="connsiteY4" fmla="*/ 5080 h 121920"/>
              <a:gd name="connsiteX0" fmla="*/ 0 w 213360"/>
              <a:gd name="connsiteY0" fmla="*/ 5080 h 132080"/>
              <a:gd name="connsiteX1" fmla="*/ 139700 w 213360"/>
              <a:gd name="connsiteY1" fmla="*/ 0 h 132080"/>
              <a:gd name="connsiteX2" fmla="*/ 213360 w 213360"/>
              <a:gd name="connsiteY2" fmla="*/ 132080 h 132080"/>
              <a:gd name="connsiteX3" fmla="*/ 55880 w 213360"/>
              <a:gd name="connsiteY3" fmla="*/ 121920 h 132080"/>
              <a:gd name="connsiteX4" fmla="*/ 0 w 213360"/>
              <a:gd name="connsiteY4" fmla="*/ 5080 h 132080"/>
              <a:gd name="connsiteX0" fmla="*/ 0 w 213360"/>
              <a:gd name="connsiteY0" fmla="*/ 5080 h 124460"/>
              <a:gd name="connsiteX1" fmla="*/ 139700 w 213360"/>
              <a:gd name="connsiteY1" fmla="*/ 0 h 124460"/>
              <a:gd name="connsiteX2" fmla="*/ 213360 w 213360"/>
              <a:gd name="connsiteY2" fmla="*/ 124460 h 124460"/>
              <a:gd name="connsiteX3" fmla="*/ 55880 w 213360"/>
              <a:gd name="connsiteY3" fmla="*/ 121920 h 124460"/>
              <a:gd name="connsiteX4" fmla="*/ 0 w 213360"/>
              <a:gd name="connsiteY4" fmla="*/ 5080 h 124460"/>
              <a:gd name="connsiteX0" fmla="*/ 0 w 213360"/>
              <a:gd name="connsiteY0" fmla="*/ 5080 h 127000"/>
              <a:gd name="connsiteX1" fmla="*/ 139700 w 213360"/>
              <a:gd name="connsiteY1" fmla="*/ 0 h 127000"/>
              <a:gd name="connsiteX2" fmla="*/ 213360 w 213360"/>
              <a:gd name="connsiteY2" fmla="*/ 124460 h 127000"/>
              <a:gd name="connsiteX3" fmla="*/ 60960 w 213360"/>
              <a:gd name="connsiteY3" fmla="*/ 127000 h 127000"/>
              <a:gd name="connsiteX4" fmla="*/ 0 w 213360"/>
              <a:gd name="connsiteY4" fmla="*/ 5080 h 127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13360" h="127000">
                <a:moveTo>
                  <a:pt x="0" y="5080"/>
                </a:moveTo>
                <a:lnTo>
                  <a:pt x="139700" y="0"/>
                </a:lnTo>
                <a:lnTo>
                  <a:pt x="213360" y="124460"/>
                </a:lnTo>
                <a:lnTo>
                  <a:pt x="60960" y="127000"/>
                </a:lnTo>
                <a:lnTo>
                  <a:pt x="0" y="508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64" name="Freeform: Shape 63">
            <a:extLst>
              <a:ext uri="{FF2B5EF4-FFF2-40B4-BE49-F238E27FC236}">
                <a16:creationId xmlns:a16="http://schemas.microsoft.com/office/drawing/2014/main" id="{00000000-0008-0000-0100-000040000000}"/>
              </a:ext>
            </a:extLst>
          </xdr:cNvPr>
          <xdr:cNvSpPr/>
        </xdr:nvSpPr>
        <xdr:spPr>
          <a:xfrm>
            <a:off x="4739516" y="1869933"/>
            <a:ext cx="200660" cy="91440"/>
          </a:xfrm>
          <a:custGeom>
            <a:avLst/>
            <a:gdLst>
              <a:gd name="connsiteX0" fmla="*/ 0 w 172720"/>
              <a:gd name="connsiteY0" fmla="*/ 7620 h 88900"/>
              <a:gd name="connsiteX1" fmla="*/ 121920 w 172720"/>
              <a:gd name="connsiteY1" fmla="*/ 0 h 88900"/>
              <a:gd name="connsiteX2" fmla="*/ 172720 w 172720"/>
              <a:gd name="connsiteY2" fmla="*/ 81280 h 88900"/>
              <a:gd name="connsiteX3" fmla="*/ 53340 w 172720"/>
              <a:gd name="connsiteY3" fmla="*/ 88900 h 88900"/>
              <a:gd name="connsiteX4" fmla="*/ 0 w 172720"/>
              <a:gd name="connsiteY4" fmla="*/ 7620 h 88900"/>
              <a:gd name="connsiteX0" fmla="*/ 0 w 185420"/>
              <a:gd name="connsiteY0" fmla="*/ 7620 h 88900"/>
              <a:gd name="connsiteX1" fmla="*/ 121920 w 185420"/>
              <a:gd name="connsiteY1" fmla="*/ 0 h 88900"/>
              <a:gd name="connsiteX2" fmla="*/ 185420 w 185420"/>
              <a:gd name="connsiteY2" fmla="*/ 81280 h 88900"/>
              <a:gd name="connsiteX3" fmla="*/ 53340 w 185420"/>
              <a:gd name="connsiteY3" fmla="*/ 88900 h 88900"/>
              <a:gd name="connsiteX4" fmla="*/ 0 w 185420"/>
              <a:gd name="connsiteY4" fmla="*/ 7620 h 88900"/>
              <a:gd name="connsiteX0" fmla="*/ 0 w 185420"/>
              <a:gd name="connsiteY0" fmla="*/ 7620 h 88900"/>
              <a:gd name="connsiteX1" fmla="*/ 121920 w 185420"/>
              <a:gd name="connsiteY1" fmla="*/ 0 h 88900"/>
              <a:gd name="connsiteX2" fmla="*/ 185420 w 185420"/>
              <a:gd name="connsiteY2" fmla="*/ 81280 h 88900"/>
              <a:gd name="connsiteX3" fmla="*/ 53340 w 185420"/>
              <a:gd name="connsiteY3" fmla="*/ 88900 h 88900"/>
              <a:gd name="connsiteX4" fmla="*/ 0 w 185420"/>
              <a:gd name="connsiteY4" fmla="*/ 7620 h 88900"/>
              <a:gd name="connsiteX0" fmla="*/ 0 w 185420"/>
              <a:gd name="connsiteY0" fmla="*/ 2540 h 88900"/>
              <a:gd name="connsiteX1" fmla="*/ 121920 w 185420"/>
              <a:gd name="connsiteY1" fmla="*/ 0 h 88900"/>
              <a:gd name="connsiteX2" fmla="*/ 185420 w 185420"/>
              <a:gd name="connsiteY2" fmla="*/ 81280 h 88900"/>
              <a:gd name="connsiteX3" fmla="*/ 53340 w 185420"/>
              <a:gd name="connsiteY3" fmla="*/ 88900 h 88900"/>
              <a:gd name="connsiteX4" fmla="*/ 0 w 185420"/>
              <a:gd name="connsiteY4" fmla="*/ 2540 h 88900"/>
              <a:gd name="connsiteX0" fmla="*/ 0 w 200660"/>
              <a:gd name="connsiteY0" fmla="*/ 12700 h 88900"/>
              <a:gd name="connsiteX1" fmla="*/ 137160 w 200660"/>
              <a:gd name="connsiteY1" fmla="*/ 0 h 88900"/>
              <a:gd name="connsiteX2" fmla="*/ 200660 w 200660"/>
              <a:gd name="connsiteY2" fmla="*/ 81280 h 88900"/>
              <a:gd name="connsiteX3" fmla="*/ 68580 w 200660"/>
              <a:gd name="connsiteY3" fmla="*/ 88900 h 88900"/>
              <a:gd name="connsiteX4" fmla="*/ 0 w 200660"/>
              <a:gd name="connsiteY4" fmla="*/ 12700 h 88900"/>
              <a:gd name="connsiteX0" fmla="*/ 0 w 200660"/>
              <a:gd name="connsiteY0" fmla="*/ 0 h 91440"/>
              <a:gd name="connsiteX1" fmla="*/ 137160 w 200660"/>
              <a:gd name="connsiteY1" fmla="*/ 2540 h 91440"/>
              <a:gd name="connsiteX2" fmla="*/ 200660 w 200660"/>
              <a:gd name="connsiteY2" fmla="*/ 83820 h 91440"/>
              <a:gd name="connsiteX3" fmla="*/ 68580 w 200660"/>
              <a:gd name="connsiteY3" fmla="*/ 91440 h 91440"/>
              <a:gd name="connsiteX4" fmla="*/ 0 w 200660"/>
              <a:gd name="connsiteY4" fmla="*/ 0 h 9144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00660" h="91440">
                <a:moveTo>
                  <a:pt x="0" y="0"/>
                </a:moveTo>
                <a:lnTo>
                  <a:pt x="137160" y="2540"/>
                </a:lnTo>
                <a:lnTo>
                  <a:pt x="200660" y="83820"/>
                </a:lnTo>
                <a:lnTo>
                  <a:pt x="68580" y="91440"/>
                </a:lnTo>
                <a:lnTo>
                  <a:pt x="0" y="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65" name="Freeform: Shape 64">
            <a:extLst>
              <a:ext uri="{FF2B5EF4-FFF2-40B4-BE49-F238E27FC236}">
                <a16:creationId xmlns:a16="http://schemas.microsoft.com/office/drawing/2014/main" id="{00000000-0008-0000-0100-000041000000}"/>
              </a:ext>
            </a:extLst>
          </xdr:cNvPr>
          <xdr:cNvSpPr/>
        </xdr:nvSpPr>
        <xdr:spPr>
          <a:xfrm>
            <a:off x="4584576" y="1735313"/>
            <a:ext cx="193040" cy="71120"/>
          </a:xfrm>
          <a:custGeom>
            <a:avLst/>
            <a:gdLst>
              <a:gd name="connsiteX0" fmla="*/ 0 w 160020"/>
              <a:gd name="connsiteY0" fmla="*/ 10160 h 68580"/>
              <a:gd name="connsiteX1" fmla="*/ 106680 w 160020"/>
              <a:gd name="connsiteY1" fmla="*/ 0 h 68580"/>
              <a:gd name="connsiteX2" fmla="*/ 160020 w 160020"/>
              <a:gd name="connsiteY2" fmla="*/ 68580 h 68580"/>
              <a:gd name="connsiteX3" fmla="*/ 38100 w 160020"/>
              <a:gd name="connsiteY3" fmla="*/ 66040 h 68580"/>
              <a:gd name="connsiteX4" fmla="*/ 0 w 160020"/>
              <a:gd name="connsiteY4" fmla="*/ 10160 h 68580"/>
              <a:gd name="connsiteX0" fmla="*/ 0 w 162560"/>
              <a:gd name="connsiteY0" fmla="*/ 10160 h 66040"/>
              <a:gd name="connsiteX1" fmla="*/ 106680 w 162560"/>
              <a:gd name="connsiteY1" fmla="*/ 0 h 66040"/>
              <a:gd name="connsiteX2" fmla="*/ 162560 w 162560"/>
              <a:gd name="connsiteY2" fmla="*/ 60960 h 66040"/>
              <a:gd name="connsiteX3" fmla="*/ 38100 w 162560"/>
              <a:gd name="connsiteY3" fmla="*/ 66040 h 66040"/>
              <a:gd name="connsiteX4" fmla="*/ 0 w 162560"/>
              <a:gd name="connsiteY4" fmla="*/ 10160 h 66040"/>
              <a:gd name="connsiteX0" fmla="*/ 0 w 175260"/>
              <a:gd name="connsiteY0" fmla="*/ 10160 h 66040"/>
              <a:gd name="connsiteX1" fmla="*/ 119380 w 175260"/>
              <a:gd name="connsiteY1" fmla="*/ 0 h 66040"/>
              <a:gd name="connsiteX2" fmla="*/ 175260 w 175260"/>
              <a:gd name="connsiteY2" fmla="*/ 60960 h 66040"/>
              <a:gd name="connsiteX3" fmla="*/ 50800 w 175260"/>
              <a:gd name="connsiteY3" fmla="*/ 66040 h 66040"/>
              <a:gd name="connsiteX4" fmla="*/ 0 w 175260"/>
              <a:gd name="connsiteY4" fmla="*/ 10160 h 66040"/>
              <a:gd name="connsiteX0" fmla="*/ 0 w 175260"/>
              <a:gd name="connsiteY0" fmla="*/ 10160 h 66040"/>
              <a:gd name="connsiteX1" fmla="*/ 104140 w 175260"/>
              <a:gd name="connsiteY1" fmla="*/ 0 h 66040"/>
              <a:gd name="connsiteX2" fmla="*/ 175260 w 175260"/>
              <a:gd name="connsiteY2" fmla="*/ 60960 h 66040"/>
              <a:gd name="connsiteX3" fmla="*/ 50800 w 175260"/>
              <a:gd name="connsiteY3" fmla="*/ 66040 h 66040"/>
              <a:gd name="connsiteX4" fmla="*/ 0 w 175260"/>
              <a:gd name="connsiteY4" fmla="*/ 10160 h 66040"/>
              <a:gd name="connsiteX0" fmla="*/ 0 w 175260"/>
              <a:gd name="connsiteY0" fmla="*/ 0 h 68580"/>
              <a:gd name="connsiteX1" fmla="*/ 104140 w 175260"/>
              <a:gd name="connsiteY1" fmla="*/ 2540 h 68580"/>
              <a:gd name="connsiteX2" fmla="*/ 175260 w 175260"/>
              <a:gd name="connsiteY2" fmla="*/ 63500 h 68580"/>
              <a:gd name="connsiteX3" fmla="*/ 50800 w 175260"/>
              <a:gd name="connsiteY3" fmla="*/ 68580 h 68580"/>
              <a:gd name="connsiteX4" fmla="*/ 0 w 175260"/>
              <a:gd name="connsiteY4" fmla="*/ 0 h 68580"/>
              <a:gd name="connsiteX0" fmla="*/ 0 w 193040"/>
              <a:gd name="connsiteY0" fmla="*/ 0 h 68580"/>
              <a:gd name="connsiteX1" fmla="*/ 121920 w 193040"/>
              <a:gd name="connsiteY1" fmla="*/ 2540 h 68580"/>
              <a:gd name="connsiteX2" fmla="*/ 193040 w 193040"/>
              <a:gd name="connsiteY2" fmla="*/ 63500 h 68580"/>
              <a:gd name="connsiteX3" fmla="*/ 68580 w 193040"/>
              <a:gd name="connsiteY3" fmla="*/ 68580 h 68580"/>
              <a:gd name="connsiteX4" fmla="*/ 0 w 193040"/>
              <a:gd name="connsiteY4" fmla="*/ 0 h 68580"/>
              <a:gd name="connsiteX0" fmla="*/ 0 w 193040"/>
              <a:gd name="connsiteY0" fmla="*/ 2540 h 71120"/>
              <a:gd name="connsiteX1" fmla="*/ 116840 w 193040"/>
              <a:gd name="connsiteY1" fmla="*/ 0 h 71120"/>
              <a:gd name="connsiteX2" fmla="*/ 193040 w 193040"/>
              <a:gd name="connsiteY2" fmla="*/ 66040 h 71120"/>
              <a:gd name="connsiteX3" fmla="*/ 68580 w 193040"/>
              <a:gd name="connsiteY3" fmla="*/ 71120 h 71120"/>
              <a:gd name="connsiteX4" fmla="*/ 0 w 193040"/>
              <a:gd name="connsiteY4" fmla="*/ 2540 h 711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93040" h="71120">
                <a:moveTo>
                  <a:pt x="0" y="2540"/>
                </a:moveTo>
                <a:lnTo>
                  <a:pt x="116840" y="0"/>
                </a:lnTo>
                <a:lnTo>
                  <a:pt x="193040" y="66040"/>
                </a:lnTo>
                <a:lnTo>
                  <a:pt x="68580" y="71120"/>
                </a:lnTo>
                <a:lnTo>
                  <a:pt x="0" y="254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66" name="Freeform: Shape 65">
            <a:extLst>
              <a:ext uri="{FF2B5EF4-FFF2-40B4-BE49-F238E27FC236}">
                <a16:creationId xmlns:a16="http://schemas.microsoft.com/office/drawing/2014/main" id="{00000000-0008-0000-0100-000042000000}"/>
              </a:ext>
            </a:extLst>
          </xdr:cNvPr>
          <xdr:cNvSpPr/>
        </xdr:nvSpPr>
        <xdr:spPr>
          <a:xfrm>
            <a:off x="4437256" y="1643873"/>
            <a:ext cx="190500" cy="66040"/>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90500" h="66040">
                <a:moveTo>
                  <a:pt x="0" y="7620"/>
                </a:moveTo>
                <a:lnTo>
                  <a:pt x="109220" y="0"/>
                </a:lnTo>
                <a:lnTo>
                  <a:pt x="190500" y="53340"/>
                </a:lnTo>
                <a:lnTo>
                  <a:pt x="58420" y="66040"/>
                </a:lnTo>
                <a:lnTo>
                  <a:pt x="0" y="762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67" name="Freeform: Shape 66">
            <a:extLst>
              <a:ext uri="{FF2B5EF4-FFF2-40B4-BE49-F238E27FC236}">
                <a16:creationId xmlns:a16="http://schemas.microsoft.com/office/drawing/2014/main" id="{00000000-0008-0000-0100-000043000000}"/>
              </a:ext>
            </a:extLst>
          </xdr:cNvPr>
          <xdr:cNvSpPr/>
        </xdr:nvSpPr>
        <xdr:spPr>
          <a:xfrm>
            <a:off x="4257925" y="1551878"/>
            <a:ext cx="173355" cy="63191"/>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9525 h 52705"/>
              <a:gd name="connsiteX1" fmla="*/ 80645 w 173355"/>
              <a:gd name="connsiteY1" fmla="*/ 0 h 52705"/>
              <a:gd name="connsiteX2" fmla="*/ 173355 w 173355"/>
              <a:gd name="connsiteY2" fmla="*/ 38100 h 52705"/>
              <a:gd name="connsiteX3" fmla="*/ 76719 w 173355"/>
              <a:gd name="connsiteY3" fmla="*/ 52705 h 52705"/>
              <a:gd name="connsiteX4" fmla="*/ 0 w 173355"/>
              <a:gd name="connsiteY4" fmla="*/ 9525 h 52705"/>
              <a:gd name="connsiteX0" fmla="*/ 0 w 173355"/>
              <a:gd name="connsiteY0" fmla="*/ 9525 h 52705"/>
              <a:gd name="connsiteX1" fmla="*/ 80645 w 173355"/>
              <a:gd name="connsiteY1" fmla="*/ 0 h 52705"/>
              <a:gd name="connsiteX2" fmla="*/ 173355 w 173355"/>
              <a:gd name="connsiteY2" fmla="*/ 38100 h 52705"/>
              <a:gd name="connsiteX3" fmla="*/ 76719 w 173355"/>
              <a:gd name="connsiteY3" fmla="*/ 52705 h 52705"/>
              <a:gd name="connsiteX4" fmla="*/ 0 w 173355"/>
              <a:gd name="connsiteY4" fmla="*/ 9525 h 52705"/>
              <a:gd name="connsiteX0" fmla="*/ 0 w 173355"/>
              <a:gd name="connsiteY0" fmla="*/ 9525 h 52705"/>
              <a:gd name="connsiteX1" fmla="*/ 80645 w 173355"/>
              <a:gd name="connsiteY1" fmla="*/ 0 h 52705"/>
              <a:gd name="connsiteX2" fmla="*/ 173355 w 173355"/>
              <a:gd name="connsiteY2" fmla="*/ 38100 h 52705"/>
              <a:gd name="connsiteX3" fmla="*/ 80914 w 173355"/>
              <a:gd name="connsiteY3" fmla="*/ 52705 h 52705"/>
              <a:gd name="connsiteX4" fmla="*/ 0 w 173355"/>
              <a:gd name="connsiteY4" fmla="*/ 9525 h 52705"/>
              <a:gd name="connsiteX0" fmla="*/ 0 w 173355"/>
              <a:gd name="connsiteY0" fmla="*/ 9525 h 52705"/>
              <a:gd name="connsiteX1" fmla="*/ 65964 w 173355"/>
              <a:gd name="connsiteY1" fmla="*/ 0 h 52705"/>
              <a:gd name="connsiteX2" fmla="*/ 173355 w 173355"/>
              <a:gd name="connsiteY2" fmla="*/ 38100 h 52705"/>
              <a:gd name="connsiteX3" fmla="*/ 80914 w 173355"/>
              <a:gd name="connsiteY3" fmla="*/ 52705 h 52705"/>
              <a:gd name="connsiteX4" fmla="*/ 0 w 173355"/>
              <a:gd name="connsiteY4" fmla="*/ 9525 h 52705"/>
              <a:gd name="connsiteX0" fmla="*/ 0 w 173355"/>
              <a:gd name="connsiteY0" fmla="*/ 20011 h 63191"/>
              <a:gd name="connsiteX1" fmla="*/ 65964 w 173355"/>
              <a:gd name="connsiteY1" fmla="*/ 0 h 63191"/>
              <a:gd name="connsiteX2" fmla="*/ 173355 w 173355"/>
              <a:gd name="connsiteY2" fmla="*/ 48586 h 63191"/>
              <a:gd name="connsiteX3" fmla="*/ 80914 w 173355"/>
              <a:gd name="connsiteY3" fmla="*/ 63191 h 63191"/>
              <a:gd name="connsiteX4" fmla="*/ 0 w 173355"/>
              <a:gd name="connsiteY4" fmla="*/ 20011 h 6319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3355" h="63191">
                <a:moveTo>
                  <a:pt x="0" y="20011"/>
                </a:moveTo>
                <a:lnTo>
                  <a:pt x="65964" y="0"/>
                </a:lnTo>
                <a:lnTo>
                  <a:pt x="173355" y="48586"/>
                </a:lnTo>
                <a:lnTo>
                  <a:pt x="80914" y="63191"/>
                </a:lnTo>
                <a:lnTo>
                  <a:pt x="0" y="20011"/>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68" name="Freeform: Shape 67">
            <a:extLst>
              <a:ext uri="{FF2B5EF4-FFF2-40B4-BE49-F238E27FC236}">
                <a16:creationId xmlns:a16="http://schemas.microsoft.com/office/drawing/2014/main" id="{00000000-0008-0000-0100-000044000000}"/>
              </a:ext>
            </a:extLst>
          </xdr:cNvPr>
          <xdr:cNvSpPr/>
        </xdr:nvSpPr>
        <xdr:spPr>
          <a:xfrm>
            <a:off x="4094795" y="1496307"/>
            <a:ext cx="143819" cy="55571"/>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0 h 43180"/>
              <a:gd name="connsiteX1" fmla="*/ 82550 w 173355"/>
              <a:gd name="connsiteY1" fmla="*/ 5715 h 43180"/>
              <a:gd name="connsiteX2" fmla="*/ 173355 w 173355"/>
              <a:gd name="connsiteY2" fmla="*/ 28575 h 43180"/>
              <a:gd name="connsiteX3" fmla="*/ 64135 w 173355"/>
              <a:gd name="connsiteY3" fmla="*/ 43180 h 43180"/>
              <a:gd name="connsiteX4" fmla="*/ 0 w 173355"/>
              <a:gd name="connsiteY4" fmla="*/ 0 h 43180"/>
              <a:gd name="connsiteX0" fmla="*/ 0 w 154305"/>
              <a:gd name="connsiteY0" fmla="*/ 5715 h 37465"/>
              <a:gd name="connsiteX1" fmla="*/ 63500 w 154305"/>
              <a:gd name="connsiteY1" fmla="*/ 0 h 37465"/>
              <a:gd name="connsiteX2" fmla="*/ 154305 w 154305"/>
              <a:gd name="connsiteY2" fmla="*/ 22860 h 37465"/>
              <a:gd name="connsiteX3" fmla="*/ 45085 w 154305"/>
              <a:gd name="connsiteY3" fmla="*/ 37465 h 37465"/>
              <a:gd name="connsiteX4" fmla="*/ 0 w 154305"/>
              <a:gd name="connsiteY4" fmla="*/ 5715 h 37465"/>
              <a:gd name="connsiteX0" fmla="*/ 0 w 154305"/>
              <a:gd name="connsiteY0" fmla="*/ 13335 h 45085"/>
              <a:gd name="connsiteX1" fmla="*/ 71120 w 154305"/>
              <a:gd name="connsiteY1" fmla="*/ 0 h 45085"/>
              <a:gd name="connsiteX2" fmla="*/ 154305 w 154305"/>
              <a:gd name="connsiteY2" fmla="*/ 30480 h 45085"/>
              <a:gd name="connsiteX3" fmla="*/ 45085 w 154305"/>
              <a:gd name="connsiteY3" fmla="*/ 45085 h 45085"/>
              <a:gd name="connsiteX4" fmla="*/ 0 w 154305"/>
              <a:gd name="connsiteY4" fmla="*/ 13335 h 45085"/>
              <a:gd name="connsiteX0" fmla="*/ 0 w 154305"/>
              <a:gd name="connsiteY0" fmla="*/ 13335 h 45085"/>
              <a:gd name="connsiteX1" fmla="*/ 71120 w 154305"/>
              <a:gd name="connsiteY1" fmla="*/ 0 h 45085"/>
              <a:gd name="connsiteX2" fmla="*/ 154305 w 154305"/>
              <a:gd name="connsiteY2" fmla="*/ 30480 h 45085"/>
              <a:gd name="connsiteX3" fmla="*/ 70252 w 154305"/>
              <a:gd name="connsiteY3" fmla="*/ 45085 h 45085"/>
              <a:gd name="connsiteX4" fmla="*/ 0 w 154305"/>
              <a:gd name="connsiteY4" fmla="*/ 13335 h 45085"/>
              <a:gd name="connsiteX0" fmla="*/ 0 w 143819"/>
              <a:gd name="connsiteY0" fmla="*/ 13335 h 45085"/>
              <a:gd name="connsiteX1" fmla="*/ 71120 w 143819"/>
              <a:gd name="connsiteY1" fmla="*/ 0 h 45085"/>
              <a:gd name="connsiteX2" fmla="*/ 143819 w 143819"/>
              <a:gd name="connsiteY2" fmla="*/ 24189 h 45085"/>
              <a:gd name="connsiteX3" fmla="*/ 70252 w 143819"/>
              <a:gd name="connsiteY3" fmla="*/ 45085 h 45085"/>
              <a:gd name="connsiteX4" fmla="*/ 0 w 143819"/>
              <a:gd name="connsiteY4" fmla="*/ 13335 h 45085"/>
              <a:gd name="connsiteX0" fmla="*/ 0 w 143819"/>
              <a:gd name="connsiteY0" fmla="*/ 23821 h 55571"/>
              <a:gd name="connsiteX1" fmla="*/ 43855 w 143819"/>
              <a:gd name="connsiteY1" fmla="*/ 0 h 55571"/>
              <a:gd name="connsiteX2" fmla="*/ 143819 w 143819"/>
              <a:gd name="connsiteY2" fmla="*/ 34675 h 55571"/>
              <a:gd name="connsiteX3" fmla="*/ 70252 w 143819"/>
              <a:gd name="connsiteY3" fmla="*/ 55571 h 55571"/>
              <a:gd name="connsiteX4" fmla="*/ 0 w 143819"/>
              <a:gd name="connsiteY4" fmla="*/ 23821 h 5557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3819" h="55571">
                <a:moveTo>
                  <a:pt x="0" y="23821"/>
                </a:moveTo>
                <a:lnTo>
                  <a:pt x="43855" y="0"/>
                </a:lnTo>
                <a:lnTo>
                  <a:pt x="143819" y="34675"/>
                </a:lnTo>
                <a:lnTo>
                  <a:pt x="70252" y="55571"/>
                </a:lnTo>
                <a:lnTo>
                  <a:pt x="0" y="23821"/>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69" name="Freeform: Shape 68">
            <a:extLst>
              <a:ext uri="{FF2B5EF4-FFF2-40B4-BE49-F238E27FC236}">
                <a16:creationId xmlns:a16="http://schemas.microsoft.com/office/drawing/2014/main" id="{00000000-0008-0000-0100-000045000000}"/>
              </a:ext>
            </a:extLst>
          </xdr:cNvPr>
          <xdr:cNvSpPr/>
        </xdr:nvSpPr>
        <xdr:spPr>
          <a:xfrm>
            <a:off x="3943601" y="1456813"/>
            <a:ext cx="125730" cy="47759"/>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0 h 43180"/>
              <a:gd name="connsiteX1" fmla="*/ 82550 w 173355"/>
              <a:gd name="connsiteY1" fmla="*/ 5715 h 43180"/>
              <a:gd name="connsiteX2" fmla="*/ 173355 w 173355"/>
              <a:gd name="connsiteY2" fmla="*/ 28575 h 43180"/>
              <a:gd name="connsiteX3" fmla="*/ 64135 w 173355"/>
              <a:gd name="connsiteY3" fmla="*/ 43180 h 43180"/>
              <a:gd name="connsiteX4" fmla="*/ 0 w 173355"/>
              <a:gd name="connsiteY4" fmla="*/ 0 h 43180"/>
              <a:gd name="connsiteX0" fmla="*/ 0 w 154305"/>
              <a:gd name="connsiteY0" fmla="*/ 5715 h 37465"/>
              <a:gd name="connsiteX1" fmla="*/ 63500 w 154305"/>
              <a:gd name="connsiteY1" fmla="*/ 0 h 37465"/>
              <a:gd name="connsiteX2" fmla="*/ 154305 w 154305"/>
              <a:gd name="connsiteY2" fmla="*/ 22860 h 37465"/>
              <a:gd name="connsiteX3" fmla="*/ 45085 w 154305"/>
              <a:gd name="connsiteY3" fmla="*/ 37465 h 37465"/>
              <a:gd name="connsiteX4" fmla="*/ 0 w 154305"/>
              <a:gd name="connsiteY4" fmla="*/ 5715 h 37465"/>
              <a:gd name="connsiteX0" fmla="*/ 0 w 154305"/>
              <a:gd name="connsiteY0" fmla="*/ 13335 h 45085"/>
              <a:gd name="connsiteX1" fmla="*/ 71120 w 154305"/>
              <a:gd name="connsiteY1" fmla="*/ 0 h 45085"/>
              <a:gd name="connsiteX2" fmla="*/ 154305 w 154305"/>
              <a:gd name="connsiteY2" fmla="*/ 30480 h 45085"/>
              <a:gd name="connsiteX3" fmla="*/ 45085 w 154305"/>
              <a:gd name="connsiteY3" fmla="*/ 45085 h 45085"/>
              <a:gd name="connsiteX4" fmla="*/ 0 w 154305"/>
              <a:gd name="connsiteY4" fmla="*/ 13335 h 45085"/>
              <a:gd name="connsiteX0" fmla="*/ 0 w 135255"/>
              <a:gd name="connsiteY0" fmla="*/ 13335 h 45085"/>
              <a:gd name="connsiteX1" fmla="*/ 71120 w 135255"/>
              <a:gd name="connsiteY1" fmla="*/ 0 h 45085"/>
              <a:gd name="connsiteX2" fmla="*/ 135255 w 135255"/>
              <a:gd name="connsiteY2" fmla="*/ 30480 h 45085"/>
              <a:gd name="connsiteX3" fmla="*/ 45085 w 135255"/>
              <a:gd name="connsiteY3" fmla="*/ 45085 h 45085"/>
              <a:gd name="connsiteX4" fmla="*/ 0 w 135255"/>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43180 w 133350"/>
              <a:gd name="connsiteY3" fmla="*/ 45085 h 45085"/>
              <a:gd name="connsiteX4" fmla="*/ 0 w 133350"/>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64135 w 133350"/>
              <a:gd name="connsiteY3" fmla="*/ 45085 h 45085"/>
              <a:gd name="connsiteX4" fmla="*/ 0 w 133350"/>
              <a:gd name="connsiteY4" fmla="*/ 13335 h 45085"/>
              <a:gd name="connsiteX0" fmla="*/ 0 w 133350"/>
              <a:gd name="connsiteY0" fmla="*/ 7620 h 39370"/>
              <a:gd name="connsiteX1" fmla="*/ 61595 w 133350"/>
              <a:gd name="connsiteY1" fmla="*/ 0 h 39370"/>
              <a:gd name="connsiteX2" fmla="*/ 133350 w 133350"/>
              <a:gd name="connsiteY2" fmla="*/ 24765 h 39370"/>
              <a:gd name="connsiteX3" fmla="*/ 64135 w 133350"/>
              <a:gd name="connsiteY3" fmla="*/ 39370 h 39370"/>
              <a:gd name="connsiteX4" fmla="*/ 0 w 133350"/>
              <a:gd name="connsiteY4" fmla="*/ 7620 h 39370"/>
              <a:gd name="connsiteX0" fmla="*/ 0 w 125730"/>
              <a:gd name="connsiteY0" fmla="*/ 11430 h 39370"/>
              <a:gd name="connsiteX1" fmla="*/ 53975 w 125730"/>
              <a:gd name="connsiteY1" fmla="*/ 0 h 39370"/>
              <a:gd name="connsiteX2" fmla="*/ 125730 w 125730"/>
              <a:gd name="connsiteY2" fmla="*/ 24765 h 39370"/>
              <a:gd name="connsiteX3" fmla="*/ 56515 w 125730"/>
              <a:gd name="connsiteY3" fmla="*/ 39370 h 39370"/>
              <a:gd name="connsiteX4" fmla="*/ 0 w 125730"/>
              <a:gd name="connsiteY4" fmla="*/ 11430 h 39370"/>
              <a:gd name="connsiteX0" fmla="*/ 0 w 125730"/>
              <a:gd name="connsiteY0" fmla="*/ 11430 h 47759"/>
              <a:gd name="connsiteX1" fmla="*/ 53975 w 125730"/>
              <a:gd name="connsiteY1" fmla="*/ 0 h 47759"/>
              <a:gd name="connsiteX2" fmla="*/ 125730 w 125730"/>
              <a:gd name="connsiteY2" fmla="*/ 24765 h 47759"/>
              <a:gd name="connsiteX3" fmla="*/ 75390 w 125730"/>
              <a:gd name="connsiteY3" fmla="*/ 47759 h 47759"/>
              <a:gd name="connsiteX4" fmla="*/ 0 w 125730"/>
              <a:gd name="connsiteY4" fmla="*/ 11430 h 47759"/>
              <a:gd name="connsiteX0" fmla="*/ 0 w 125730"/>
              <a:gd name="connsiteY0" fmla="*/ 11430 h 47759"/>
              <a:gd name="connsiteX1" fmla="*/ 53975 w 125730"/>
              <a:gd name="connsiteY1" fmla="*/ 0 h 47759"/>
              <a:gd name="connsiteX2" fmla="*/ 125730 w 125730"/>
              <a:gd name="connsiteY2" fmla="*/ 24765 h 47759"/>
              <a:gd name="connsiteX3" fmla="*/ 75390 w 125730"/>
              <a:gd name="connsiteY3" fmla="*/ 47759 h 47759"/>
              <a:gd name="connsiteX4" fmla="*/ 0 w 125730"/>
              <a:gd name="connsiteY4" fmla="*/ 11430 h 4775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5730" h="47759">
                <a:moveTo>
                  <a:pt x="0" y="11430"/>
                </a:moveTo>
                <a:lnTo>
                  <a:pt x="53975" y="0"/>
                </a:lnTo>
                <a:lnTo>
                  <a:pt x="125730" y="24765"/>
                </a:lnTo>
                <a:lnTo>
                  <a:pt x="75390" y="47759"/>
                </a:lnTo>
                <a:lnTo>
                  <a:pt x="0" y="1143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70" name="Freeform: Shape 69">
            <a:extLst>
              <a:ext uri="{FF2B5EF4-FFF2-40B4-BE49-F238E27FC236}">
                <a16:creationId xmlns:a16="http://schemas.microsoft.com/office/drawing/2014/main" id="{00000000-0008-0000-0100-000046000000}"/>
              </a:ext>
            </a:extLst>
          </xdr:cNvPr>
          <xdr:cNvSpPr/>
        </xdr:nvSpPr>
        <xdr:spPr>
          <a:xfrm>
            <a:off x="3781954" y="1416434"/>
            <a:ext cx="102870" cy="37464"/>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0 h 43180"/>
              <a:gd name="connsiteX1" fmla="*/ 82550 w 173355"/>
              <a:gd name="connsiteY1" fmla="*/ 5715 h 43180"/>
              <a:gd name="connsiteX2" fmla="*/ 173355 w 173355"/>
              <a:gd name="connsiteY2" fmla="*/ 28575 h 43180"/>
              <a:gd name="connsiteX3" fmla="*/ 64135 w 173355"/>
              <a:gd name="connsiteY3" fmla="*/ 43180 h 43180"/>
              <a:gd name="connsiteX4" fmla="*/ 0 w 173355"/>
              <a:gd name="connsiteY4" fmla="*/ 0 h 43180"/>
              <a:gd name="connsiteX0" fmla="*/ 0 w 154305"/>
              <a:gd name="connsiteY0" fmla="*/ 5715 h 37465"/>
              <a:gd name="connsiteX1" fmla="*/ 63500 w 154305"/>
              <a:gd name="connsiteY1" fmla="*/ 0 h 37465"/>
              <a:gd name="connsiteX2" fmla="*/ 154305 w 154305"/>
              <a:gd name="connsiteY2" fmla="*/ 22860 h 37465"/>
              <a:gd name="connsiteX3" fmla="*/ 45085 w 154305"/>
              <a:gd name="connsiteY3" fmla="*/ 37465 h 37465"/>
              <a:gd name="connsiteX4" fmla="*/ 0 w 154305"/>
              <a:gd name="connsiteY4" fmla="*/ 5715 h 37465"/>
              <a:gd name="connsiteX0" fmla="*/ 0 w 154305"/>
              <a:gd name="connsiteY0" fmla="*/ 13335 h 45085"/>
              <a:gd name="connsiteX1" fmla="*/ 71120 w 154305"/>
              <a:gd name="connsiteY1" fmla="*/ 0 h 45085"/>
              <a:gd name="connsiteX2" fmla="*/ 154305 w 154305"/>
              <a:gd name="connsiteY2" fmla="*/ 30480 h 45085"/>
              <a:gd name="connsiteX3" fmla="*/ 45085 w 154305"/>
              <a:gd name="connsiteY3" fmla="*/ 45085 h 45085"/>
              <a:gd name="connsiteX4" fmla="*/ 0 w 154305"/>
              <a:gd name="connsiteY4" fmla="*/ 13335 h 45085"/>
              <a:gd name="connsiteX0" fmla="*/ 0 w 135255"/>
              <a:gd name="connsiteY0" fmla="*/ 13335 h 45085"/>
              <a:gd name="connsiteX1" fmla="*/ 71120 w 135255"/>
              <a:gd name="connsiteY1" fmla="*/ 0 h 45085"/>
              <a:gd name="connsiteX2" fmla="*/ 135255 w 135255"/>
              <a:gd name="connsiteY2" fmla="*/ 30480 h 45085"/>
              <a:gd name="connsiteX3" fmla="*/ 45085 w 135255"/>
              <a:gd name="connsiteY3" fmla="*/ 45085 h 45085"/>
              <a:gd name="connsiteX4" fmla="*/ 0 w 135255"/>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43180 w 133350"/>
              <a:gd name="connsiteY3" fmla="*/ 45085 h 45085"/>
              <a:gd name="connsiteX4" fmla="*/ 0 w 133350"/>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64135 w 133350"/>
              <a:gd name="connsiteY3" fmla="*/ 45085 h 45085"/>
              <a:gd name="connsiteX4" fmla="*/ 0 w 133350"/>
              <a:gd name="connsiteY4" fmla="*/ 13335 h 45085"/>
              <a:gd name="connsiteX0" fmla="*/ 0 w 133350"/>
              <a:gd name="connsiteY0" fmla="*/ 7620 h 39370"/>
              <a:gd name="connsiteX1" fmla="*/ 61595 w 133350"/>
              <a:gd name="connsiteY1" fmla="*/ 0 h 39370"/>
              <a:gd name="connsiteX2" fmla="*/ 133350 w 133350"/>
              <a:gd name="connsiteY2" fmla="*/ 24765 h 39370"/>
              <a:gd name="connsiteX3" fmla="*/ 64135 w 133350"/>
              <a:gd name="connsiteY3" fmla="*/ 39370 h 39370"/>
              <a:gd name="connsiteX4" fmla="*/ 0 w 133350"/>
              <a:gd name="connsiteY4" fmla="*/ 7620 h 39370"/>
              <a:gd name="connsiteX0" fmla="*/ 0 w 125730"/>
              <a:gd name="connsiteY0" fmla="*/ 11430 h 39370"/>
              <a:gd name="connsiteX1" fmla="*/ 53975 w 125730"/>
              <a:gd name="connsiteY1" fmla="*/ 0 h 39370"/>
              <a:gd name="connsiteX2" fmla="*/ 125730 w 125730"/>
              <a:gd name="connsiteY2" fmla="*/ 24765 h 39370"/>
              <a:gd name="connsiteX3" fmla="*/ 56515 w 125730"/>
              <a:gd name="connsiteY3" fmla="*/ 39370 h 39370"/>
              <a:gd name="connsiteX4" fmla="*/ 0 w 125730"/>
              <a:gd name="connsiteY4" fmla="*/ 11430 h 39370"/>
              <a:gd name="connsiteX0" fmla="*/ 0 w 108585"/>
              <a:gd name="connsiteY0" fmla="*/ 11430 h 39370"/>
              <a:gd name="connsiteX1" fmla="*/ 53975 w 108585"/>
              <a:gd name="connsiteY1" fmla="*/ 0 h 39370"/>
              <a:gd name="connsiteX2" fmla="*/ 108585 w 108585"/>
              <a:gd name="connsiteY2" fmla="*/ 24765 h 39370"/>
              <a:gd name="connsiteX3" fmla="*/ 56515 w 108585"/>
              <a:gd name="connsiteY3" fmla="*/ 39370 h 39370"/>
              <a:gd name="connsiteX4" fmla="*/ 0 w 108585"/>
              <a:gd name="connsiteY4" fmla="*/ 11430 h 39370"/>
              <a:gd name="connsiteX0" fmla="*/ 0 w 99060"/>
              <a:gd name="connsiteY0" fmla="*/ 11430 h 39370"/>
              <a:gd name="connsiteX1" fmla="*/ 44450 w 99060"/>
              <a:gd name="connsiteY1" fmla="*/ 0 h 39370"/>
              <a:gd name="connsiteX2" fmla="*/ 99060 w 99060"/>
              <a:gd name="connsiteY2" fmla="*/ 24765 h 39370"/>
              <a:gd name="connsiteX3" fmla="*/ 46990 w 99060"/>
              <a:gd name="connsiteY3" fmla="*/ 39370 h 39370"/>
              <a:gd name="connsiteX4" fmla="*/ 0 w 99060"/>
              <a:gd name="connsiteY4" fmla="*/ 11430 h 39370"/>
              <a:gd name="connsiteX0" fmla="*/ 0 w 99060"/>
              <a:gd name="connsiteY0" fmla="*/ 11430 h 41275"/>
              <a:gd name="connsiteX1" fmla="*/ 44450 w 99060"/>
              <a:gd name="connsiteY1" fmla="*/ 0 h 41275"/>
              <a:gd name="connsiteX2" fmla="*/ 99060 w 99060"/>
              <a:gd name="connsiteY2" fmla="*/ 24765 h 41275"/>
              <a:gd name="connsiteX3" fmla="*/ 62230 w 99060"/>
              <a:gd name="connsiteY3" fmla="*/ 41275 h 41275"/>
              <a:gd name="connsiteX4" fmla="*/ 0 w 99060"/>
              <a:gd name="connsiteY4" fmla="*/ 11430 h 41275"/>
              <a:gd name="connsiteX0" fmla="*/ 0 w 99060"/>
              <a:gd name="connsiteY0" fmla="*/ 11430 h 41275"/>
              <a:gd name="connsiteX1" fmla="*/ 44450 w 99060"/>
              <a:gd name="connsiteY1" fmla="*/ 0 h 41275"/>
              <a:gd name="connsiteX2" fmla="*/ 99060 w 99060"/>
              <a:gd name="connsiteY2" fmla="*/ 22860 h 41275"/>
              <a:gd name="connsiteX3" fmla="*/ 62230 w 99060"/>
              <a:gd name="connsiteY3" fmla="*/ 41275 h 41275"/>
              <a:gd name="connsiteX4" fmla="*/ 0 w 99060"/>
              <a:gd name="connsiteY4" fmla="*/ 11430 h 41275"/>
              <a:gd name="connsiteX0" fmla="*/ 0 w 99060"/>
              <a:gd name="connsiteY0" fmla="*/ 11430 h 41275"/>
              <a:gd name="connsiteX1" fmla="*/ 34925 w 99060"/>
              <a:gd name="connsiteY1" fmla="*/ 0 h 41275"/>
              <a:gd name="connsiteX2" fmla="*/ 99060 w 99060"/>
              <a:gd name="connsiteY2" fmla="*/ 22860 h 41275"/>
              <a:gd name="connsiteX3" fmla="*/ 62230 w 99060"/>
              <a:gd name="connsiteY3" fmla="*/ 41275 h 41275"/>
              <a:gd name="connsiteX4" fmla="*/ 0 w 99060"/>
              <a:gd name="connsiteY4" fmla="*/ 11430 h 41275"/>
              <a:gd name="connsiteX0" fmla="*/ 0 w 102870"/>
              <a:gd name="connsiteY0" fmla="*/ 11430 h 41275"/>
              <a:gd name="connsiteX1" fmla="*/ 34925 w 102870"/>
              <a:gd name="connsiteY1" fmla="*/ 0 h 41275"/>
              <a:gd name="connsiteX2" fmla="*/ 102870 w 102870"/>
              <a:gd name="connsiteY2" fmla="*/ 13335 h 41275"/>
              <a:gd name="connsiteX3" fmla="*/ 62230 w 102870"/>
              <a:gd name="connsiteY3" fmla="*/ 41275 h 41275"/>
              <a:gd name="connsiteX4" fmla="*/ 0 w 102870"/>
              <a:gd name="connsiteY4" fmla="*/ 11430 h 41275"/>
              <a:gd name="connsiteX0" fmla="*/ 0 w 102870"/>
              <a:gd name="connsiteY0" fmla="*/ 11430 h 37465"/>
              <a:gd name="connsiteX1" fmla="*/ 34925 w 102870"/>
              <a:gd name="connsiteY1" fmla="*/ 0 h 37465"/>
              <a:gd name="connsiteX2" fmla="*/ 102870 w 102870"/>
              <a:gd name="connsiteY2" fmla="*/ 13335 h 37465"/>
              <a:gd name="connsiteX3" fmla="*/ 69850 w 102870"/>
              <a:gd name="connsiteY3" fmla="*/ 37465 h 37465"/>
              <a:gd name="connsiteX4" fmla="*/ 0 w 102870"/>
              <a:gd name="connsiteY4" fmla="*/ 11430 h 3746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2870" h="37465">
                <a:moveTo>
                  <a:pt x="0" y="11430"/>
                </a:moveTo>
                <a:lnTo>
                  <a:pt x="34925" y="0"/>
                </a:lnTo>
                <a:lnTo>
                  <a:pt x="102870" y="13335"/>
                </a:lnTo>
                <a:lnTo>
                  <a:pt x="69850" y="37465"/>
                </a:lnTo>
                <a:lnTo>
                  <a:pt x="0" y="1143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sp macro="" textlink="">
        <xdr:nvSpPr>
          <xdr:cNvPr id="71" name="Freeform: Shape 70">
            <a:extLst>
              <a:ext uri="{FF2B5EF4-FFF2-40B4-BE49-F238E27FC236}">
                <a16:creationId xmlns:a16="http://schemas.microsoft.com/office/drawing/2014/main" id="{00000000-0008-0000-0100-000047000000}"/>
              </a:ext>
            </a:extLst>
          </xdr:cNvPr>
          <xdr:cNvSpPr/>
        </xdr:nvSpPr>
        <xdr:spPr>
          <a:xfrm>
            <a:off x="3654398" y="1390210"/>
            <a:ext cx="85724" cy="37464"/>
          </a:xfrm>
          <a:custGeom>
            <a:avLst/>
            <a:gdLst>
              <a:gd name="connsiteX0" fmla="*/ 0 w 167640"/>
              <a:gd name="connsiteY0" fmla="*/ 0 h 58420"/>
              <a:gd name="connsiteX1" fmla="*/ 101600 w 167640"/>
              <a:gd name="connsiteY1" fmla="*/ 0 h 58420"/>
              <a:gd name="connsiteX2" fmla="*/ 167640 w 167640"/>
              <a:gd name="connsiteY2" fmla="*/ 45720 h 58420"/>
              <a:gd name="connsiteX3" fmla="*/ 35560 w 167640"/>
              <a:gd name="connsiteY3" fmla="*/ 58420 h 58420"/>
              <a:gd name="connsiteX4" fmla="*/ 0 w 167640"/>
              <a:gd name="connsiteY4" fmla="*/ 0 h 58420"/>
              <a:gd name="connsiteX0" fmla="*/ 0 w 190500"/>
              <a:gd name="connsiteY0" fmla="*/ 0 h 58420"/>
              <a:gd name="connsiteX1" fmla="*/ 124460 w 190500"/>
              <a:gd name="connsiteY1" fmla="*/ 0 h 58420"/>
              <a:gd name="connsiteX2" fmla="*/ 190500 w 190500"/>
              <a:gd name="connsiteY2" fmla="*/ 45720 h 58420"/>
              <a:gd name="connsiteX3" fmla="*/ 58420 w 190500"/>
              <a:gd name="connsiteY3" fmla="*/ 58420 h 58420"/>
              <a:gd name="connsiteX4" fmla="*/ 0 w 190500"/>
              <a:gd name="connsiteY4" fmla="*/ 0 h 58420"/>
              <a:gd name="connsiteX0" fmla="*/ 0 w 190500"/>
              <a:gd name="connsiteY0" fmla="*/ 7620 h 66040"/>
              <a:gd name="connsiteX1" fmla="*/ 109220 w 190500"/>
              <a:gd name="connsiteY1" fmla="*/ 0 h 66040"/>
              <a:gd name="connsiteX2" fmla="*/ 190500 w 190500"/>
              <a:gd name="connsiteY2" fmla="*/ 5334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58420 w 190500"/>
              <a:gd name="connsiteY3" fmla="*/ 66040 h 66040"/>
              <a:gd name="connsiteX4" fmla="*/ 0 w 190500"/>
              <a:gd name="connsiteY4" fmla="*/ 7620 h 66040"/>
              <a:gd name="connsiteX0" fmla="*/ 0 w 190500"/>
              <a:gd name="connsiteY0" fmla="*/ 7620 h 66040"/>
              <a:gd name="connsiteX1" fmla="*/ 109220 w 190500"/>
              <a:gd name="connsiteY1" fmla="*/ 0 h 66040"/>
              <a:gd name="connsiteX2" fmla="*/ 190500 w 190500"/>
              <a:gd name="connsiteY2" fmla="*/ 45720 h 66040"/>
              <a:gd name="connsiteX3" fmla="*/ 79375 w 190500"/>
              <a:gd name="connsiteY3" fmla="*/ 66040 h 66040"/>
              <a:gd name="connsiteX4" fmla="*/ 0 w 190500"/>
              <a:gd name="connsiteY4" fmla="*/ 7620 h 66040"/>
              <a:gd name="connsiteX0" fmla="*/ 0 w 188595"/>
              <a:gd name="connsiteY0" fmla="*/ 7620 h 66040"/>
              <a:gd name="connsiteX1" fmla="*/ 109220 w 188595"/>
              <a:gd name="connsiteY1" fmla="*/ 0 h 66040"/>
              <a:gd name="connsiteX2" fmla="*/ 188595 w 188595"/>
              <a:gd name="connsiteY2" fmla="*/ 51435 h 66040"/>
              <a:gd name="connsiteX3" fmla="*/ 79375 w 188595"/>
              <a:gd name="connsiteY3" fmla="*/ 66040 h 66040"/>
              <a:gd name="connsiteX4" fmla="*/ 0 w 188595"/>
              <a:gd name="connsiteY4" fmla="*/ 7620 h 66040"/>
              <a:gd name="connsiteX0" fmla="*/ 0 w 186690"/>
              <a:gd name="connsiteY0" fmla="*/ 11430 h 66040"/>
              <a:gd name="connsiteX1" fmla="*/ 107315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86690"/>
              <a:gd name="connsiteY0" fmla="*/ 11430 h 66040"/>
              <a:gd name="connsiteX1" fmla="*/ 86360 w 186690"/>
              <a:gd name="connsiteY1" fmla="*/ 0 h 66040"/>
              <a:gd name="connsiteX2" fmla="*/ 186690 w 186690"/>
              <a:gd name="connsiteY2" fmla="*/ 51435 h 66040"/>
              <a:gd name="connsiteX3" fmla="*/ 77470 w 186690"/>
              <a:gd name="connsiteY3" fmla="*/ 66040 h 66040"/>
              <a:gd name="connsiteX4" fmla="*/ 0 w 186690"/>
              <a:gd name="connsiteY4" fmla="*/ 11430 h 66040"/>
              <a:gd name="connsiteX0" fmla="*/ 0 w 173355"/>
              <a:gd name="connsiteY0" fmla="*/ 22860 h 66040"/>
              <a:gd name="connsiteX1" fmla="*/ 73025 w 173355"/>
              <a:gd name="connsiteY1" fmla="*/ 0 h 66040"/>
              <a:gd name="connsiteX2" fmla="*/ 173355 w 173355"/>
              <a:gd name="connsiteY2" fmla="*/ 51435 h 66040"/>
              <a:gd name="connsiteX3" fmla="*/ 64135 w 173355"/>
              <a:gd name="connsiteY3" fmla="*/ 66040 h 66040"/>
              <a:gd name="connsiteX4" fmla="*/ 0 w 173355"/>
              <a:gd name="connsiteY4" fmla="*/ 22860 h 66040"/>
              <a:gd name="connsiteX0" fmla="*/ 0 w 173355"/>
              <a:gd name="connsiteY0" fmla="*/ 9525 h 52705"/>
              <a:gd name="connsiteX1" fmla="*/ 80645 w 173355"/>
              <a:gd name="connsiteY1" fmla="*/ 0 h 52705"/>
              <a:gd name="connsiteX2" fmla="*/ 173355 w 173355"/>
              <a:gd name="connsiteY2" fmla="*/ 38100 h 52705"/>
              <a:gd name="connsiteX3" fmla="*/ 64135 w 173355"/>
              <a:gd name="connsiteY3" fmla="*/ 52705 h 52705"/>
              <a:gd name="connsiteX4" fmla="*/ 0 w 173355"/>
              <a:gd name="connsiteY4" fmla="*/ 9525 h 52705"/>
              <a:gd name="connsiteX0" fmla="*/ 0 w 173355"/>
              <a:gd name="connsiteY0" fmla="*/ 0 h 43180"/>
              <a:gd name="connsiteX1" fmla="*/ 82550 w 173355"/>
              <a:gd name="connsiteY1" fmla="*/ 5715 h 43180"/>
              <a:gd name="connsiteX2" fmla="*/ 173355 w 173355"/>
              <a:gd name="connsiteY2" fmla="*/ 28575 h 43180"/>
              <a:gd name="connsiteX3" fmla="*/ 64135 w 173355"/>
              <a:gd name="connsiteY3" fmla="*/ 43180 h 43180"/>
              <a:gd name="connsiteX4" fmla="*/ 0 w 173355"/>
              <a:gd name="connsiteY4" fmla="*/ 0 h 43180"/>
              <a:gd name="connsiteX0" fmla="*/ 0 w 154305"/>
              <a:gd name="connsiteY0" fmla="*/ 5715 h 37465"/>
              <a:gd name="connsiteX1" fmla="*/ 63500 w 154305"/>
              <a:gd name="connsiteY1" fmla="*/ 0 h 37465"/>
              <a:gd name="connsiteX2" fmla="*/ 154305 w 154305"/>
              <a:gd name="connsiteY2" fmla="*/ 22860 h 37465"/>
              <a:gd name="connsiteX3" fmla="*/ 45085 w 154305"/>
              <a:gd name="connsiteY3" fmla="*/ 37465 h 37465"/>
              <a:gd name="connsiteX4" fmla="*/ 0 w 154305"/>
              <a:gd name="connsiteY4" fmla="*/ 5715 h 37465"/>
              <a:gd name="connsiteX0" fmla="*/ 0 w 154305"/>
              <a:gd name="connsiteY0" fmla="*/ 13335 h 45085"/>
              <a:gd name="connsiteX1" fmla="*/ 71120 w 154305"/>
              <a:gd name="connsiteY1" fmla="*/ 0 h 45085"/>
              <a:gd name="connsiteX2" fmla="*/ 154305 w 154305"/>
              <a:gd name="connsiteY2" fmla="*/ 30480 h 45085"/>
              <a:gd name="connsiteX3" fmla="*/ 45085 w 154305"/>
              <a:gd name="connsiteY3" fmla="*/ 45085 h 45085"/>
              <a:gd name="connsiteX4" fmla="*/ 0 w 154305"/>
              <a:gd name="connsiteY4" fmla="*/ 13335 h 45085"/>
              <a:gd name="connsiteX0" fmla="*/ 0 w 135255"/>
              <a:gd name="connsiteY0" fmla="*/ 13335 h 45085"/>
              <a:gd name="connsiteX1" fmla="*/ 71120 w 135255"/>
              <a:gd name="connsiteY1" fmla="*/ 0 h 45085"/>
              <a:gd name="connsiteX2" fmla="*/ 135255 w 135255"/>
              <a:gd name="connsiteY2" fmla="*/ 30480 h 45085"/>
              <a:gd name="connsiteX3" fmla="*/ 45085 w 135255"/>
              <a:gd name="connsiteY3" fmla="*/ 45085 h 45085"/>
              <a:gd name="connsiteX4" fmla="*/ 0 w 135255"/>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43180 w 133350"/>
              <a:gd name="connsiteY3" fmla="*/ 45085 h 45085"/>
              <a:gd name="connsiteX4" fmla="*/ 0 w 133350"/>
              <a:gd name="connsiteY4" fmla="*/ 13335 h 45085"/>
              <a:gd name="connsiteX0" fmla="*/ 0 w 133350"/>
              <a:gd name="connsiteY0" fmla="*/ 13335 h 45085"/>
              <a:gd name="connsiteX1" fmla="*/ 69215 w 133350"/>
              <a:gd name="connsiteY1" fmla="*/ 0 h 45085"/>
              <a:gd name="connsiteX2" fmla="*/ 133350 w 133350"/>
              <a:gd name="connsiteY2" fmla="*/ 30480 h 45085"/>
              <a:gd name="connsiteX3" fmla="*/ 64135 w 133350"/>
              <a:gd name="connsiteY3" fmla="*/ 45085 h 45085"/>
              <a:gd name="connsiteX4" fmla="*/ 0 w 133350"/>
              <a:gd name="connsiteY4" fmla="*/ 13335 h 45085"/>
              <a:gd name="connsiteX0" fmla="*/ 0 w 133350"/>
              <a:gd name="connsiteY0" fmla="*/ 7620 h 39370"/>
              <a:gd name="connsiteX1" fmla="*/ 61595 w 133350"/>
              <a:gd name="connsiteY1" fmla="*/ 0 h 39370"/>
              <a:gd name="connsiteX2" fmla="*/ 133350 w 133350"/>
              <a:gd name="connsiteY2" fmla="*/ 24765 h 39370"/>
              <a:gd name="connsiteX3" fmla="*/ 64135 w 133350"/>
              <a:gd name="connsiteY3" fmla="*/ 39370 h 39370"/>
              <a:gd name="connsiteX4" fmla="*/ 0 w 133350"/>
              <a:gd name="connsiteY4" fmla="*/ 7620 h 39370"/>
              <a:gd name="connsiteX0" fmla="*/ 0 w 125730"/>
              <a:gd name="connsiteY0" fmla="*/ 11430 h 39370"/>
              <a:gd name="connsiteX1" fmla="*/ 53975 w 125730"/>
              <a:gd name="connsiteY1" fmla="*/ 0 h 39370"/>
              <a:gd name="connsiteX2" fmla="*/ 125730 w 125730"/>
              <a:gd name="connsiteY2" fmla="*/ 24765 h 39370"/>
              <a:gd name="connsiteX3" fmla="*/ 56515 w 125730"/>
              <a:gd name="connsiteY3" fmla="*/ 39370 h 39370"/>
              <a:gd name="connsiteX4" fmla="*/ 0 w 125730"/>
              <a:gd name="connsiteY4" fmla="*/ 11430 h 39370"/>
              <a:gd name="connsiteX0" fmla="*/ 0 w 108585"/>
              <a:gd name="connsiteY0" fmla="*/ 11430 h 39370"/>
              <a:gd name="connsiteX1" fmla="*/ 53975 w 108585"/>
              <a:gd name="connsiteY1" fmla="*/ 0 h 39370"/>
              <a:gd name="connsiteX2" fmla="*/ 108585 w 108585"/>
              <a:gd name="connsiteY2" fmla="*/ 24765 h 39370"/>
              <a:gd name="connsiteX3" fmla="*/ 56515 w 108585"/>
              <a:gd name="connsiteY3" fmla="*/ 39370 h 39370"/>
              <a:gd name="connsiteX4" fmla="*/ 0 w 108585"/>
              <a:gd name="connsiteY4" fmla="*/ 11430 h 39370"/>
              <a:gd name="connsiteX0" fmla="*/ 0 w 99060"/>
              <a:gd name="connsiteY0" fmla="*/ 11430 h 39370"/>
              <a:gd name="connsiteX1" fmla="*/ 44450 w 99060"/>
              <a:gd name="connsiteY1" fmla="*/ 0 h 39370"/>
              <a:gd name="connsiteX2" fmla="*/ 99060 w 99060"/>
              <a:gd name="connsiteY2" fmla="*/ 24765 h 39370"/>
              <a:gd name="connsiteX3" fmla="*/ 46990 w 99060"/>
              <a:gd name="connsiteY3" fmla="*/ 39370 h 39370"/>
              <a:gd name="connsiteX4" fmla="*/ 0 w 99060"/>
              <a:gd name="connsiteY4" fmla="*/ 11430 h 39370"/>
              <a:gd name="connsiteX0" fmla="*/ 0 w 99060"/>
              <a:gd name="connsiteY0" fmla="*/ 11430 h 41275"/>
              <a:gd name="connsiteX1" fmla="*/ 44450 w 99060"/>
              <a:gd name="connsiteY1" fmla="*/ 0 h 41275"/>
              <a:gd name="connsiteX2" fmla="*/ 99060 w 99060"/>
              <a:gd name="connsiteY2" fmla="*/ 24765 h 41275"/>
              <a:gd name="connsiteX3" fmla="*/ 62230 w 99060"/>
              <a:gd name="connsiteY3" fmla="*/ 41275 h 41275"/>
              <a:gd name="connsiteX4" fmla="*/ 0 w 99060"/>
              <a:gd name="connsiteY4" fmla="*/ 11430 h 41275"/>
              <a:gd name="connsiteX0" fmla="*/ 0 w 99060"/>
              <a:gd name="connsiteY0" fmla="*/ 11430 h 41275"/>
              <a:gd name="connsiteX1" fmla="*/ 44450 w 99060"/>
              <a:gd name="connsiteY1" fmla="*/ 0 h 41275"/>
              <a:gd name="connsiteX2" fmla="*/ 99060 w 99060"/>
              <a:gd name="connsiteY2" fmla="*/ 22860 h 41275"/>
              <a:gd name="connsiteX3" fmla="*/ 62230 w 99060"/>
              <a:gd name="connsiteY3" fmla="*/ 41275 h 41275"/>
              <a:gd name="connsiteX4" fmla="*/ 0 w 99060"/>
              <a:gd name="connsiteY4" fmla="*/ 11430 h 41275"/>
              <a:gd name="connsiteX0" fmla="*/ 0 w 99060"/>
              <a:gd name="connsiteY0" fmla="*/ 11430 h 41275"/>
              <a:gd name="connsiteX1" fmla="*/ 34925 w 99060"/>
              <a:gd name="connsiteY1" fmla="*/ 0 h 41275"/>
              <a:gd name="connsiteX2" fmla="*/ 99060 w 99060"/>
              <a:gd name="connsiteY2" fmla="*/ 22860 h 41275"/>
              <a:gd name="connsiteX3" fmla="*/ 62230 w 99060"/>
              <a:gd name="connsiteY3" fmla="*/ 41275 h 41275"/>
              <a:gd name="connsiteX4" fmla="*/ 0 w 99060"/>
              <a:gd name="connsiteY4" fmla="*/ 11430 h 41275"/>
              <a:gd name="connsiteX0" fmla="*/ 0 w 102870"/>
              <a:gd name="connsiteY0" fmla="*/ 11430 h 41275"/>
              <a:gd name="connsiteX1" fmla="*/ 34925 w 102870"/>
              <a:gd name="connsiteY1" fmla="*/ 0 h 41275"/>
              <a:gd name="connsiteX2" fmla="*/ 102870 w 102870"/>
              <a:gd name="connsiteY2" fmla="*/ 13335 h 41275"/>
              <a:gd name="connsiteX3" fmla="*/ 62230 w 102870"/>
              <a:gd name="connsiteY3" fmla="*/ 41275 h 41275"/>
              <a:gd name="connsiteX4" fmla="*/ 0 w 102870"/>
              <a:gd name="connsiteY4" fmla="*/ 11430 h 41275"/>
              <a:gd name="connsiteX0" fmla="*/ 0 w 102870"/>
              <a:gd name="connsiteY0" fmla="*/ 11430 h 37465"/>
              <a:gd name="connsiteX1" fmla="*/ 34925 w 102870"/>
              <a:gd name="connsiteY1" fmla="*/ 0 h 37465"/>
              <a:gd name="connsiteX2" fmla="*/ 102870 w 102870"/>
              <a:gd name="connsiteY2" fmla="*/ 13335 h 37465"/>
              <a:gd name="connsiteX3" fmla="*/ 69850 w 102870"/>
              <a:gd name="connsiteY3" fmla="*/ 37465 h 37465"/>
              <a:gd name="connsiteX4" fmla="*/ 0 w 102870"/>
              <a:gd name="connsiteY4" fmla="*/ 11430 h 37465"/>
              <a:gd name="connsiteX0" fmla="*/ 0 w 93345"/>
              <a:gd name="connsiteY0" fmla="*/ 17145 h 37465"/>
              <a:gd name="connsiteX1" fmla="*/ 25400 w 93345"/>
              <a:gd name="connsiteY1" fmla="*/ 0 h 37465"/>
              <a:gd name="connsiteX2" fmla="*/ 93345 w 93345"/>
              <a:gd name="connsiteY2" fmla="*/ 13335 h 37465"/>
              <a:gd name="connsiteX3" fmla="*/ 60325 w 93345"/>
              <a:gd name="connsiteY3" fmla="*/ 37465 h 37465"/>
              <a:gd name="connsiteX4" fmla="*/ 0 w 93345"/>
              <a:gd name="connsiteY4" fmla="*/ 17145 h 37465"/>
              <a:gd name="connsiteX0" fmla="*/ 0 w 85725"/>
              <a:gd name="connsiteY0" fmla="*/ 17145 h 37465"/>
              <a:gd name="connsiteX1" fmla="*/ 25400 w 85725"/>
              <a:gd name="connsiteY1" fmla="*/ 0 h 37465"/>
              <a:gd name="connsiteX2" fmla="*/ 85725 w 85725"/>
              <a:gd name="connsiteY2" fmla="*/ 11430 h 37465"/>
              <a:gd name="connsiteX3" fmla="*/ 60325 w 85725"/>
              <a:gd name="connsiteY3" fmla="*/ 37465 h 37465"/>
              <a:gd name="connsiteX4" fmla="*/ 0 w 85725"/>
              <a:gd name="connsiteY4" fmla="*/ 17145 h 3746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5725" h="37465">
                <a:moveTo>
                  <a:pt x="0" y="17145"/>
                </a:moveTo>
                <a:lnTo>
                  <a:pt x="25400" y="0"/>
                </a:lnTo>
                <a:lnTo>
                  <a:pt x="85725" y="11430"/>
                </a:lnTo>
                <a:lnTo>
                  <a:pt x="60325" y="37465"/>
                </a:lnTo>
                <a:lnTo>
                  <a:pt x="0" y="17145"/>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highlight>
                <a:srgbClr val="FFFF00"/>
              </a:highlight>
            </a:endParaRPr>
          </a:p>
        </xdr:txBody>
      </xdr:sp>
    </xdr:grpSp>
    <xdr:clientData/>
  </xdr:twoCellAnchor>
  <xdr:twoCellAnchor>
    <xdr:from>
      <xdr:col>3</xdr:col>
      <xdr:colOff>521313</xdr:colOff>
      <xdr:row>18</xdr:row>
      <xdr:rowOff>45720</xdr:rowOff>
    </xdr:from>
    <xdr:to>
      <xdr:col>7</xdr:col>
      <xdr:colOff>228600</xdr:colOff>
      <xdr:row>20</xdr:row>
      <xdr:rowOff>62564</xdr:rowOff>
    </xdr:to>
    <xdr:grpSp>
      <xdr:nvGrpSpPr>
        <xdr:cNvPr id="33" name="Group 32">
          <a:extLst>
            <a:ext uri="{FF2B5EF4-FFF2-40B4-BE49-F238E27FC236}">
              <a16:creationId xmlns:a16="http://schemas.microsoft.com/office/drawing/2014/main" id="{00000000-0008-0000-0100-000021000000}"/>
            </a:ext>
          </a:extLst>
        </xdr:cNvPr>
        <xdr:cNvGrpSpPr/>
      </xdr:nvGrpSpPr>
      <xdr:grpSpPr>
        <a:xfrm>
          <a:off x="2299313" y="3474720"/>
          <a:ext cx="2077954" cy="397844"/>
          <a:chOff x="2228193" y="3227672"/>
          <a:chExt cx="2145687" cy="385812"/>
        </a:xfrm>
      </xdr:grpSpPr>
      <xdr:sp macro="" textlink="">
        <xdr:nvSpPr>
          <xdr:cNvPr id="14" name="Oval 13">
            <a:extLst>
              <a:ext uri="{FF2B5EF4-FFF2-40B4-BE49-F238E27FC236}">
                <a16:creationId xmlns:a16="http://schemas.microsoft.com/office/drawing/2014/main" id="{00000000-0008-0000-0100-00000E000000}"/>
              </a:ext>
            </a:extLst>
          </xdr:cNvPr>
          <xdr:cNvSpPr/>
        </xdr:nvSpPr>
        <xdr:spPr>
          <a:xfrm>
            <a:off x="2407920" y="3311492"/>
            <a:ext cx="180000" cy="181604"/>
          </a:xfrm>
          <a:prstGeom prst="ellipse">
            <a:avLst/>
          </a:prstGeom>
          <a:solidFill>
            <a:srgbClr val="00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5" name="Oval 14">
            <a:extLst>
              <a:ext uri="{FF2B5EF4-FFF2-40B4-BE49-F238E27FC236}">
                <a16:creationId xmlns:a16="http://schemas.microsoft.com/office/drawing/2014/main" id="{00000000-0008-0000-0100-00000F000000}"/>
              </a:ext>
            </a:extLst>
          </xdr:cNvPr>
          <xdr:cNvSpPr/>
        </xdr:nvSpPr>
        <xdr:spPr>
          <a:xfrm>
            <a:off x="2752344" y="3311492"/>
            <a:ext cx="180000" cy="181604"/>
          </a:xfrm>
          <a:prstGeom prst="ellipse">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6" name="Oval 15">
            <a:extLst>
              <a:ext uri="{FF2B5EF4-FFF2-40B4-BE49-F238E27FC236}">
                <a16:creationId xmlns:a16="http://schemas.microsoft.com/office/drawing/2014/main" id="{00000000-0008-0000-0100-000010000000}"/>
              </a:ext>
            </a:extLst>
          </xdr:cNvPr>
          <xdr:cNvSpPr/>
        </xdr:nvSpPr>
        <xdr:spPr>
          <a:xfrm>
            <a:off x="3096768" y="3311492"/>
            <a:ext cx="180000" cy="181604"/>
          </a:xfrm>
          <a:prstGeom prst="ellipse">
            <a:avLst/>
          </a:prstGeom>
          <a:solidFill>
            <a:srgbClr val="FF00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 name="Oval 16">
            <a:extLst>
              <a:ext uri="{FF2B5EF4-FFF2-40B4-BE49-F238E27FC236}">
                <a16:creationId xmlns:a16="http://schemas.microsoft.com/office/drawing/2014/main" id="{00000000-0008-0000-0100-000011000000}"/>
              </a:ext>
            </a:extLst>
          </xdr:cNvPr>
          <xdr:cNvSpPr/>
        </xdr:nvSpPr>
        <xdr:spPr>
          <a:xfrm>
            <a:off x="3441192" y="3311492"/>
            <a:ext cx="180000" cy="181604"/>
          </a:xfrm>
          <a:prstGeom prst="ellipse">
            <a:avLst/>
          </a:prstGeom>
          <a:solidFill>
            <a:srgbClr val="FF66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 name="Oval 17">
            <a:extLst>
              <a:ext uri="{FF2B5EF4-FFF2-40B4-BE49-F238E27FC236}">
                <a16:creationId xmlns:a16="http://schemas.microsoft.com/office/drawing/2014/main" id="{00000000-0008-0000-0100-000012000000}"/>
              </a:ext>
            </a:extLst>
          </xdr:cNvPr>
          <xdr:cNvSpPr/>
        </xdr:nvSpPr>
        <xdr:spPr>
          <a:xfrm>
            <a:off x="3785616" y="3311492"/>
            <a:ext cx="180000" cy="181604"/>
          </a:xfrm>
          <a:prstGeom prst="ellipse">
            <a:avLst/>
          </a:prstGeom>
          <a:solidFill>
            <a:srgbClr val="CC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Oval 18">
            <a:extLst>
              <a:ext uri="{FF2B5EF4-FFF2-40B4-BE49-F238E27FC236}">
                <a16:creationId xmlns:a16="http://schemas.microsoft.com/office/drawing/2014/main" id="{00000000-0008-0000-0100-000013000000}"/>
              </a:ext>
            </a:extLst>
          </xdr:cNvPr>
          <xdr:cNvSpPr/>
        </xdr:nvSpPr>
        <xdr:spPr>
          <a:xfrm>
            <a:off x="4130040" y="3311492"/>
            <a:ext cx="180000" cy="181604"/>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H22">
        <xdr:nvSpPr>
          <xdr:cNvPr id="20" name="TextBox 19">
            <a:extLst>
              <a:ext uri="{FF2B5EF4-FFF2-40B4-BE49-F238E27FC236}">
                <a16:creationId xmlns:a16="http://schemas.microsoft.com/office/drawing/2014/main" id="{00000000-0008-0000-0100-000014000000}"/>
              </a:ext>
            </a:extLst>
          </xdr:cNvPr>
          <xdr:cNvSpPr txBox="1"/>
        </xdr:nvSpPr>
        <xdr:spPr>
          <a:xfrm>
            <a:off x="2354580" y="3235292"/>
            <a:ext cx="312420" cy="292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22D83F-F96A-4CD4-9E43-E66C0D310323}" type="TxLink">
              <a:rPr lang="en-US" sz="5000" b="0" i="0" u="none" strike="noStrike">
                <a:solidFill>
                  <a:srgbClr val="CFFFCF"/>
                </a:solidFill>
                <a:latin typeface="Calibri"/>
                <a:cs typeface="Calibri"/>
              </a:rPr>
              <a:pPr algn="ctr"/>
              <a:t>•</a:t>
            </a:fld>
            <a:endParaRPr lang="ru-RU" sz="5000">
              <a:solidFill>
                <a:srgbClr val="CFFFCF"/>
              </a:solidFill>
            </a:endParaRPr>
          </a:p>
        </xdr:txBody>
      </xdr:sp>
      <xdr:sp macro="" textlink="Processing!H23">
        <xdr:nvSpPr>
          <xdr:cNvPr id="21" name="TextBox 20">
            <a:extLst>
              <a:ext uri="{FF2B5EF4-FFF2-40B4-BE49-F238E27FC236}">
                <a16:creationId xmlns:a16="http://schemas.microsoft.com/office/drawing/2014/main" id="{00000000-0008-0000-0100-000015000000}"/>
              </a:ext>
            </a:extLst>
          </xdr:cNvPr>
          <xdr:cNvSpPr txBox="1"/>
        </xdr:nvSpPr>
        <xdr:spPr>
          <a:xfrm>
            <a:off x="2695956" y="3227672"/>
            <a:ext cx="312420" cy="292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FCFE03-10CE-4BFE-A7E4-9E23F3A9514B}" type="TxLink">
              <a:rPr lang="en-US" sz="5000" b="0" i="0" u="none" strike="noStrike">
                <a:solidFill>
                  <a:srgbClr val="C0EFFF"/>
                </a:solidFill>
                <a:latin typeface="Calibri"/>
                <a:cs typeface="Calibri"/>
              </a:rPr>
              <a:pPr algn="ctr"/>
              <a:t>•</a:t>
            </a:fld>
            <a:endParaRPr lang="ru-RU" sz="5000">
              <a:solidFill>
                <a:srgbClr val="C0EFFF"/>
              </a:solidFill>
            </a:endParaRPr>
          </a:p>
        </xdr:txBody>
      </xdr:sp>
      <xdr:sp macro="" textlink="Processing!H24">
        <xdr:nvSpPr>
          <xdr:cNvPr id="22" name="TextBox 21">
            <a:extLst>
              <a:ext uri="{FF2B5EF4-FFF2-40B4-BE49-F238E27FC236}">
                <a16:creationId xmlns:a16="http://schemas.microsoft.com/office/drawing/2014/main" id="{00000000-0008-0000-0100-000016000000}"/>
              </a:ext>
            </a:extLst>
          </xdr:cNvPr>
          <xdr:cNvSpPr txBox="1"/>
        </xdr:nvSpPr>
        <xdr:spPr>
          <a:xfrm>
            <a:off x="3037332" y="3235292"/>
            <a:ext cx="312420" cy="292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3DBC-C9BA-408F-A44F-FCF6BACE5FC2}" type="TxLink">
              <a:rPr lang="en-US" sz="5000" b="0" i="0" u="none" strike="noStrike">
                <a:solidFill>
                  <a:srgbClr val="FFCFFF"/>
                </a:solidFill>
                <a:latin typeface="Calibri"/>
                <a:cs typeface="Calibri"/>
              </a:rPr>
              <a:pPr algn="ctr"/>
              <a:t>•</a:t>
            </a:fld>
            <a:endParaRPr lang="ru-RU" sz="5000">
              <a:solidFill>
                <a:srgbClr val="FFCFFF"/>
              </a:solidFill>
            </a:endParaRPr>
          </a:p>
        </xdr:txBody>
      </xdr:sp>
      <xdr:sp macro="" textlink="Processing!H25">
        <xdr:nvSpPr>
          <xdr:cNvPr id="23" name="TextBox 22">
            <a:extLst>
              <a:ext uri="{FF2B5EF4-FFF2-40B4-BE49-F238E27FC236}">
                <a16:creationId xmlns:a16="http://schemas.microsoft.com/office/drawing/2014/main" id="{00000000-0008-0000-0100-000017000000}"/>
              </a:ext>
            </a:extLst>
          </xdr:cNvPr>
          <xdr:cNvSpPr txBox="1"/>
        </xdr:nvSpPr>
        <xdr:spPr>
          <a:xfrm>
            <a:off x="3378708" y="3227672"/>
            <a:ext cx="312420" cy="292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51FD50-1611-45FA-BA0D-39D5CD88C8E1}" type="TxLink">
              <a:rPr lang="en-US" sz="5000" b="0" i="0" u="none" strike="noStrike">
                <a:solidFill>
                  <a:srgbClr val="FFE2CF"/>
                </a:solidFill>
                <a:latin typeface="Calibri"/>
                <a:cs typeface="Calibri"/>
              </a:rPr>
              <a:pPr algn="ctr"/>
              <a:t>•</a:t>
            </a:fld>
            <a:endParaRPr lang="ru-RU" sz="5000">
              <a:solidFill>
                <a:srgbClr val="FFE2CF"/>
              </a:solidFill>
            </a:endParaRPr>
          </a:p>
        </xdr:txBody>
      </xdr:sp>
      <xdr:sp macro="" textlink="Processing!H26">
        <xdr:nvSpPr>
          <xdr:cNvPr id="24" name="TextBox 23">
            <a:extLst>
              <a:ext uri="{FF2B5EF4-FFF2-40B4-BE49-F238E27FC236}">
                <a16:creationId xmlns:a16="http://schemas.microsoft.com/office/drawing/2014/main" id="{00000000-0008-0000-0100-000018000000}"/>
              </a:ext>
            </a:extLst>
          </xdr:cNvPr>
          <xdr:cNvSpPr txBox="1"/>
        </xdr:nvSpPr>
        <xdr:spPr>
          <a:xfrm>
            <a:off x="3720084" y="3227672"/>
            <a:ext cx="312420" cy="292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53394E-5832-4940-944D-904A4C2B8699}" type="TxLink">
              <a:rPr lang="en-US" sz="5000" b="0" i="0" u="none" strike="noStrike">
                <a:solidFill>
                  <a:srgbClr val="F5FFCF"/>
                </a:solidFill>
                <a:latin typeface="Calibri"/>
                <a:cs typeface="Calibri"/>
              </a:rPr>
              <a:pPr algn="ctr"/>
              <a:t>•</a:t>
            </a:fld>
            <a:endParaRPr lang="ru-RU" sz="5000">
              <a:solidFill>
                <a:srgbClr val="F5FFCF"/>
              </a:solidFill>
            </a:endParaRPr>
          </a:p>
        </xdr:txBody>
      </xdr:sp>
      <xdr:sp macro="" textlink="Processing!H27">
        <xdr:nvSpPr>
          <xdr:cNvPr id="25" name="TextBox 24">
            <a:extLst>
              <a:ext uri="{FF2B5EF4-FFF2-40B4-BE49-F238E27FC236}">
                <a16:creationId xmlns:a16="http://schemas.microsoft.com/office/drawing/2014/main" id="{00000000-0008-0000-0100-000019000000}"/>
              </a:ext>
            </a:extLst>
          </xdr:cNvPr>
          <xdr:cNvSpPr txBox="1"/>
        </xdr:nvSpPr>
        <xdr:spPr>
          <a:xfrm>
            <a:off x="4061460" y="3235292"/>
            <a:ext cx="312420" cy="292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8CFB60-FD2E-49B6-8E4B-CAA99EF7BE5E}" type="TxLink">
              <a:rPr lang="en-US" sz="5000" b="0" i="0" u="none" strike="noStrike">
                <a:solidFill>
                  <a:srgbClr val="FFCFCF"/>
                </a:solidFill>
                <a:latin typeface="Calibri"/>
                <a:cs typeface="Calibri"/>
              </a:rPr>
              <a:pPr algn="ctr"/>
              <a:t>•</a:t>
            </a:fld>
            <a:endParaRPr lang="ru-RU" sz="5000">
              <a:solidFill>
                <a:srgbClr val="FFCFCF"/>
              </a:solidFill>
            </a:endParaRPr>
          </a:p>
        </xdr:txBody>
      </xdr:sp>
      <mc:AlternateContent xmlns:mc="http://schemas.openxmlformats.org/markup-compatibility/2006">
        <mc:Choice xmlns:a14="http://schemas.microsoft.com/office/drawing/2010/main" Requires="a14">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3941379" y="3265772"/>
                <a:ext cx="393876" cy="25466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3594538" y="3265772"/>
                <a:ext cx="393876" cy="25466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3252951" y="3265772"/>
                <a:ext cx="393876" cy="25466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2911365" y="3265772"/>
                <a:ext cx="393876" cy="25466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2569778" y="3265772"/>
                <a:ext cx="393876" cy="25466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2228193" y="3265772"/>
                <a:ext cx="393876" cy="25466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27" name="Rectangle 26">
            <a:extLst>
              <a:ext uri="{FF2B5EF4-FFF2-40B4-BE49-F238E27FC236}">
                <a16:creationId xmlns:a16="http://schemas.microsoft.com/office/drawing/2014/main" id="{00000000-0008-0000-0100-00001B000000}"/>
              </a:ext>
            </a:extLst>
          </xdr:cNvPr>
          <xdr:cNvSpPr/>
        </xdr:nvSpPr>
        <xdr:spPr>
          <a:xfrm>
            <a:off x="2263139" y="3248526"/>
            <a:ext cx="131145" cy="364958"/>
          </a:xfrm>
          <a:prstGeom prst="rect">
            <a:avLst/>
          </a:prstGeom>
          <a:solidFill>
            <a:srgbClr val="0C12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2608044" y="3248526"/>
            <a:ext cx="131145" cy="364958"/>
          </a:xfrm>
          <a:prstGeom prst="rect">
            <a:avLst/>
          </a:prstGeom>
          <a:solidFill>
            <a:srgbClr val="0C12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9" name="Rectangle 28">
            <a:extLst>
              <a:ext uri="{FF2B5EF4-FFF2-40B4-BE49-F238E27FC236}">
                <a16:creationId xmlns:a16="http://schemas.microsoft.com/office/drawing/2014/main" id="{00000000-0008-0000-0100-00001D000000}"/>
              </a:ext>
            </a:extLst>
          </xdr:cNvPr>
          <xdr:cNvSpPr/>
        </xdr:nvSpPr>
        <xdr:spPr>
          <a:xfrm>
            <a:off x="2964981" y="3248526"/>
            <a:ext cx="131145" cy="364958"/>
          </a:xfrm>
          <a:prstGeom prst="rect">
            <a:avLst/>
          </a:prstGeom>
          <a:solidFill>
            <a:srgbClr val="0C12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0" name="Rectangle 29">
            <a:extLst>
              <a:ext uri="{FF2B5EF4-FFF2-40B4-BE49-F238E27FC236}">
                <a16:creationId xmlns:a16="http://schemas.microsoft.com/office/drawing/2014/main" id="{00000000-0008-0000-0100-00001E000000}"/>
              </a:ext>
            </a:extLst>
          </xdr:cNvPr>
          <xdr:cNvSpPr/>
        </xdr:nvSpPr>
        <xdr:spPr>
          <a:xfrm>
            <a:off x="3297854" y="3319528"/>
            <a:ext cx="131145" cy="293956"/>
          </a:xfrm>
          <a:prstGeom prst="rect">
            <a:avLst/>
          </a:prstGeom>
          <a:solidFill>
            <a:srgbClr val="0C12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1" name="Rectangle 30">
            <a:extLst>
              <a:ext uri="{FF2B5EF4-FFF2-40B4-BE49-F238E27FC236}">
                <a16:creationId xmlns:a16="http://schemas.microsoft.com/office/drawing/2014/main" id="{00000000-0008-0000-0100-00001F000000}"/>
              </a:ext>
            </a:extLst>
          </xdr:cNvPr>
          <xdr:cNvSpPr/>
        </xdr:nvSpPr>
        <xdr:spPr>
          <a:xfrm>
            <a:off x="3646770" y="3248526"/>
            <a:ext cx="131145" cy="364958"/>
          </a:xfrm>
          <a:prstGeom prst="rect">
            <a:avLst/>
          </a:prstGeom>
          <a:solidFill>
            <a:srgbClr val="0C12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2" name="Rectangle 31">
            <a:extLst>
              <a:ext uri="{FF2B5EF4-FFF2-40B4-BE49-F238E27FC236}">
                <a16:creationId xmlns:a16="http://schemas.microsoft.com/office/drawing/2014/main" id="{00000000-0008-0000-0100-000020000000}"/>
              </a:ext>
            </a:extLst>
          </xdr:cNvPr>
          <xdr:cNvSpPr/>
        </xdr:nvSpPr>
        <xdr:spPr>
          <a:xfrm>
            <a:off x="3979644" y="3248526"/>
            <a:ext cx="131145" cy="364958"/>
          </a:xfrm>
          <a:prstGeom prst="rect">
            <a:avLst/>
          </a:prstGeom>
          <a:solidFill>
            <a:srgbClr val="0C121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16</xdr:col>
      <xdr:colOff>144519</xdr:colOff>
      <xdr:row>8</xdr:row>
      <xdr:rowOff>179567</xdr:rowOff>
    </xdr:from>
    <xdr:to>
      <xdr:col>17</xdr:col>
      <xdr:colOff>357879</xdr:colOff>
      <xdr:row>10</xdr:row>
      <xdr:rowOff>95747</xdr:rowOff>
    </xdr:to>
    <xdr:sp macro="" textlink="Processing!A71">
      <xdr:nvSpPr>
        <xdr:cNvPr id="35" name="TextBox 34">
          <a:extLst>
            <a:ext uri="{FF2B5EF4-FFF2-40B4-BE49-F238E27FC236}">
              <a16:creationId xmlns:a16="http://schemas.microsoft.com/office/drawing/2014/main" id="{00000000-0008-0000-0100-000023000000}"/>
            </a:ext>
          </a:extLst>
        </xdr:cNvPr>
        <xdr:cNvSpPr txBox="1"/>
      </xdr:nvSpPr>
      <xdr:spPr>
        <a:xfrm>
          <a:off x="9898119" y="1632231"/>
          <a:ext cx="822960" cy="27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1D547D-CB1E-4A72-9266-152D291F900E}" type="TxLink">
            <a:rPr lang="en-US" sz="1100" b="0" i="0" u="none" strike="noStrike">
              <a:solidFill>
                <a:schemeClr val="bg1"/>
              </a:solidFill>
              <a:latin typeface="Calibri"/>
              <a:cs typeface="Calibri"/>
            </a:rPr>
            <a:pPr/>
            <a:t>NEW YORK</a:t>
          </a:fld>
          <a:endParaRPr lang="ru-RU" sz="1100">
            <a:solidFill>
              <a:schemeClr val="bg1"/>
            </a:solidFill>
          </a:endParaRPr>
        </a:p>
      </xdr:txBody>
    </xdr:sp>
    <xdr:clientData/>
  </xdr:twoCellAnchor>
  <xdr:twoCellAnchor>
    <xdr:from>
      <xdr:col>8</xdr:col>
      <xdr:colOff>140430</xdr:colOff>
      <xdr:row>3</xdr:row>
      <xdr:rowOff>100054</xdr:rowOff>
    </xdr:from>
    <xdr:to>
      <xdr:col>9</xdr:col>
      <xdr:colOff>353790</xdr:colOff>
      <xdr:row>5</xdr:row>
      <xdr:rowOff>16234</xdr:rowOff>
    </xdr:to>
    <xdr:sp macro="" textlink="Processing!A78">
      <xdr:nvSpPr>
        <xdr:cNvPr id="36" name="TextBox 35">
          <a:extLst>
            <a:ext uri="{FF2B5EF4-FFF2-40B4-BE49-F238E27FC236}">
              <a16:creationId xmlns:a16="http://schemas.microsoft.com/office/drawing/2014/main" id="{00000000-0008-0000-0100-000024000000}"/>
            </a:ext>
          </a:extLst>
        </xdr:cNvPr>
        <xdr:cNvSpPr txBox="1"/>
      </xdr:nvSpPr>
      <xdr:spPr>
        <a:xfrm>
          <a:off x="5017230" y="644803"/>
          <a:ext cx="822960" cy="27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AFF238-D8CC-481E-9255-7BCD3D83925A}" type="TxLink">
            <a:rPr lang="en-US" sz="1100" b="0" i="0" u="none" strike="noStrike">
              <a:solidFill>
                <a:schemeClr val="bg1"/>
              </a:solidFill>
              <a:latin typeface="Calibri"/>
              <a:cs typeface="Calibri"/>
            </a:rPr>
            <a:pPr/>
            <a:t>SEATTLE</a:t>
          </a:fld>
          <a:endParaRPr lang="ru-RU" sz="1100">
            <a:solidFill>
              <a:schemeClr val="bg1"/>
            </a:solidFill>
          </a:endParaRPr>
        </a:p>
      </xdr:txBody>
    </xdr:sp>
    <xdr:clientData/>
  </xdr:twoCellAnchor>
  <xdr:twoCellAnchor>
    <xdr:from>
      <xdr:col>7</xdr:col>
      <xdr:colOff>159319</xdr:colOff>
      <xdr:row>7</xdr:row>
      <xdr:rowOff>174496</xdr:rowOff>
    </xdr:from>
    <xdr:to>
      <xdr:col>9</xdr:col>
      <xdr:colOff>87546</xdr:colOff>
      <xdr:row>9</xdr:row>
      <xdr:rowOff>90676</xdr:rowOff>
    </xdr:to>
    <xdr:sp macro="" textlink="Processing!A77">
      <xdr:nvSpPr>
        <xdr:cNvPr id="37" name="TextBox 36">
          <a:extLst>
            <a:ext uri="{FF2B5EF4-FFF2-40B4-BE49-F238E27FC236}">
              <a16:creationId xmlns:a16="http://schemas.microsoft.com/office/drawing/2014/main" id="{00000000-0008-0000-0100-000025000000}"/>
            </a:ext>
          </a:extLst>
        </xdr:cNvPr>
        <xdr:cNvSpPr txBox="1"/>
      </xdr:nvSpPr>
      <xdr:spPr>
        <a:xfrm>
          <a:off x="4426519" y="1445577"/>
          <a:ext cx="1147427" cy="27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589C31-69B0-494E-A0D5-1E30A6BD46F5}" type="TxLink">
            <a:rPr lang="en-US" sz="1100" b="0" i="0" u="none" strike="noStrike">
              <a:solidFill>
                <a:schemeClr val="bg1"/>
              </a:solidFill>
              <a:latin typeface="Calibri"/>
              <a:cs typeface="Calibri"/>
            </a:rPr>
            <a:pPr/>
            <a:t>SAN FRANCISCO</a:t>
          </a:fld>
          <a:endParaRPr lang="ru-RU" sz="1100">
            <a:solidFill>
              <a:schemeClr val="bg1"/>
            </a:solidFill>
          </a:endParaRPr>
        </a:p>
      </xdr:txBody>
    </xdr:sp>
    <xdr:clientData/>
  </xdr:twoCellAnchor>
  <xdr:twoCellAnchor>
    <xdr:from>
      <xdr:col>7</xdr:col>
      <xdr:colOff>503029</xdr:colOff>
      <xdr:row>12</xdr:row>
      <xdr:rowOff>15891</xdr:rowOff>
    </xdr:from>
    <xdr:to>
      <xdr:col>9</xdr:col>
      <xdr:colOff>259400</xdr:colOff>
      <xdr:row>13</xdr:row>
      <xdr:rowOff>113654</xdr:rowOff>
    </xdr:to>
    <xdr:sp macro="" textlink="Processing!A76">
      <xdr:nvSpPr>
        <xdr:cNvPr id="38" name="TextBox 37">
          <a:extLst>
            <a:ext uri="{FF2B5EF4-FFF2-40B4-BE49-F238E27FC236}">
              <a16:creationId xmlns:a16="http://schemas.microsoft.com/office/drawing/2014/main" id="{00000000-0008-0000-0100-000026000000}"/>
            </a:ext>
          </a:extLst>
        </xdr:cNvPr>
        <xdr:cNvSpPr txBox="1"/>
      </xdr:nvSpPr>
      <xdr:spPr>
        <a:xfrm>
          <a:off x="4770229" y="2194887"/>
          <a:ext cx="975571" cy="27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956D95-D9EE-4B40-A37E-6FEC6B9F2C32}" type="TxLink">
            <a:rPr lang="en-US" sz="1100" b="0" i="0" u="none" strike="noStrike">
              <a:solidFill>
                <a:schemeClr val="bg1"/>
              </a:solidFill>
              <a:latin typeface="Calibri"/>
              <a:cs typeface="Calibri"/>
            </a:rPr>
            <a:pPr/>
            <a:t>LOS ANGELES</a:t>
          </a:fld>
          <a:endParaRPr lang="ru-RU" sz="1100">
            <a:solidFill>
              <a:schemeClr val="bg1"/>
            </a:solidFill>
          </a:endParaRPr>
        </a:p>
      </xdr:txBody>
    </xdr:sp>
    <xdr:clientData/>
  </xdr:twoCellAnchor>
  <xdr:twoCellAnchor>
    <xdr:from>
      <xdr:col>11</xdr:col>
      <xdr:colOff>230943</xdr:colOff>
      <xdr:row>5</xdr:row>
      <xdr:rowOff>110063</xdr:rowOff>
    </xdr:from>
    <xdr:to>
      <xdr:col>12</xdr:col>
      <xdr:colOff>444303</xdr:colOff>
      <xdr:row>7</xdr:row>
      <xdr:rowOff>26243</xdr:rowOff>
    </xdr:to>
    <xdr:sp macro="" textlink="Processing!A75">
      <xdr:nvSpPr>
        <xdr:cNvPr id="39" name="TextBox 38">
          <a:extLst>
            <a:ext uri="{FF2B5EF4-FFF2-40B4-BE49-F238E27FC236}">
              <a16:creationId xmlns:a16="http://schemas.microsoft.com/office/drawing/2014/main" id="{00000000-0008-0000-0100-000027000000}"/>
            </a:ext>
          </a:extLst>
        </xdr:cNvPr>
        <xdr:cNvSpPr txBox="1"/>
      </xdr:nvSpPr>
      <xdr:spPr>
        <a:xfrm>
          <a:off x="6936543" y="1017978"/>
          <a:ext cx="822960" cy="27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4B79F7-2B8B-4DAE-A5DD-C51D7987BC1F}" type="TxLink">
            <a:rPr lang="en-US" sz="1100" b="0" i="0" u="none" strike="noStrike">
              <a:solidFill>
                <a:schemeClr val="bg1"/>
              </a:solidFill>
              <a:latin typeface="Calibri"/>
              <a:cs typeface="Calibri"/>
            </a:rPr>
            <a:pPr/>
            <a:t>DENVER</a:t>
          </a:fld>
          <a:endParaRPr lang="ru-RU" sz="1100">
            <a:solidFill>
              <a:schemeClr val="bg1"/>
            </a:solidFill>
          </a:endParaRPr>
        </a:p>
      </xdr:txBody>
    </xdr:sp>
    <xdr:clientData/>
  </xdr:twoCellAnchor>
  <xdr:twoCellAnchor>
    <xdr:from>
      <xdr:col>12</xdr:col>
      <xdr:colOff>101379</xdr:colOff>
      <xdr:row>9</xdr:row>
      <xdr:rowOff>179283</xdr:rowOff>
    </xdr:from>
    <xdr:to>
      <xdr:col>13</xdr:col>
      <xdr:colOff>314739</xdr:colOff>
      <xdr:row>11</xdr:row>
      <xdr:rowOff>99410</xdr:rowOff>
    </xdr:to>
    <xdr:sp macro="" textlink="Processing!A74">
      <xdr:nvSpPr>
        <xdr:cNvPr id="40" name="TextBox 39">
          <a:extLst>
            <a:ext uri="{FF2B5EF4-FFF2-40B4-BE49-F238E27FC236}">
              <a16:creationId xmlns:a16="http://schemas.microsoft.com/office/drawing/2014/main" id="{00000000-0008-0000-0100-000028000000}"/>
            </a:ext>
          </a:extLst>
        </xdr:cNvPr>
        <xdr:cNvSpPr txBox="1"/>
      </xdr:nvSpPr>
      <xdr:spPr>
        <a:xfrm>
          <a:off x="7416579" y="1813530"/>
          <a:ext cx="822960" cy="283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D85EC7-C659-43F6-9C0D-D2FA34FA6966}" type="TxLink">
            <a:rPr lang="en-US" sz="1100" b="0" i="0" u="none" strike="noStrike">
              <a:solidFill>
                <a:schemeClr val="bg1"/>
              </a:solidFill>
              <a:latin typeface="Calibri"/>
              <a:cs typeface="Calibri"/>
            </a:rPr>
            <a:pPr/>
            <a:t>DALLAS</a:t>
          </a:fld>
          <a:endParaRPr lang="ru-RU" sz="1100">
            <a:solidFill>
              <a:schemeClr val="bg1"/>
            </a:solidFill>
          </a:endParaRPr>
        </a:p>
      </xdr:txBody>
    </xdr:sp>
    <xdr:clientData/>
  </xdr:twoCellAnchor>
  <xdr:twoCellAnchor>
    <xdr:from>
      <xdr:col>14</xdr:col>
      <xdr:colOff>73219</xdr:colOff>
      <xdr:row>12</xdr:row>
      <xdr:rowOff>58972</xdr:rowOff>
    </xdr:from>
    <xdr:to>
      <xdr:col>15</xdr:col>
      <xdr:colOff>286579</xdr:colOff>
      <xdr:row>13</xdr:row>
      <xdr:rowOff>158032</xdr:rowOff>
    </xdr:to>
    <xdr:sp macro="" textlink="Processing!A72">
      <xdr:nvSpPr>
        <xdr:cNvPr id="41" name="TextBox 40">
          <a:extLst>
            <a:ext uri="{FF2B5EF4-FFF2-40B4-BE49-F238E27FC236}">
              <a16:creationId xmlns:a16="http://schemas.microsoft.com/office/drawing/2014/main" id="{00000000-0008-0000-0100-000029000000}"/>
            </a:ext>
          </a:extLst>
        </xdr:cNvPr>
        <xdr:cNvSpPr txBox="1"/>
      </xdr:nvSpPr>
      <xdr:spPr>
        <a:xfrm>
          <a:off x="8607619" y="2253532"/>
          <a:ext cx="8229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D48952-9F28-4B25-A81B-AEE90DA0EF08}" type="TxLink">
            <a:rPr lang="en-US" sz="1100" b="0" i="0" u="none" strike="noStrike">
              <a:solidFill>
                <a:schemeClr val="bg1"/>
              </a:solidFill>
              <a:latin typeface="Calibri"/>
              <a:cs typeface="Calibri"/>
            </a:rPr>
            <a:pPr/>
            <a:t>NASHVILLE</a:t>
          </a:fld>
          <a:endParaRPr lang="ru-RU" sz="1100">
            <a:solidFill>
              <a:schemeClr val="bg1"/>
            </a:solidFill>
          </a:endParaRPr>
        </a:p>
      </xdr:txBody>
    </xdr:sp>
    <xdr:clientData/>
  </xdr:twoCellAnchor>
  <xdr:twoCellAnchor>
    <xdr:from>
      <xdr:col>12</xdr:col>
      <xdr:colOff>334561</xdr:colOff>
      <xdr:row>6</xdr:row>
      <xdr:rowOff>69039</xdr:rowOff>
    </xdr:from>
    <xdr:to>
      <xdr:col>13</xdr:col>
      <xdr:colOff>547921</xdr:colOff>
      <xdr:row>7</xdr:row>
      <xdr:rowOff>166803</xdr:rowOff>
    </xdr:to>
    <xdr:sp macro="" textlink="Processing!A73">
      <xdr:nvSpPr>
        <xdr:cNvPr id="42" name="TextBox 41">
          <a:extLst>
            <a:ext uri="{FF2B5EF4-FFF2-40B4-BE49-F238E27FC236}">
              <a16:creationId xmlns:a16="http://schemas.microsoft.com/office/drawing/2014/main" id="{00000000-0008-0000-0100-00002A000000}"/>
            </a:ext>
          </a:extLst>
        </xdr:cNvPr>
        <xdr:cNvSpPr txBox="1"/>
      </xdr:nvSpPr>
      <xdr:spPr>
        <a:xfrm>
          <a:off x="7649761" y="1158537"/>
          <a:ext cx="822960" cy="279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007413-8086-4646-B0D1-24F860A4CC7C}" type="TxLink">
            <a:rPr lang="en-US" sz="1100" b="0" i="0" u="none" strike="noStrike">
              <a:solidFill>
                <a:schemeClr val="bg1"/>
              </a:solidFill>
              <a:latin typeface="Calibri"/>
              <a:cs typeface="Calibri"/>
            </a:rPr>
            <a:pPr/>
            <a:t>CHICAGO</a:t>
          </a:fld>
          <a:endParaRPr lang="ru-RU" sz="1100">
            <a:solidFill>
              <a:schemeClr val="bg1"/>
            </a:solidFill>
          </a:endParaRPr>
        </a:p>
      </xdr:txBody>
    </xdr:sp>
    <xdr:clientData/>
  </xdr:twoCellAnchor>
  <xdr:twoCellAnchor>
    <xdr:from>
      <xdr:col>15</xdr:col>
      <xdr:colOff>549965</xdr:colOff>
      <xdr:row>8</xdr:row>
      <xdr:rowOff>172279</xdr:rowOff>
    </xdr:from>
    <xdr:to>
      <xdr:col>17</xdr:col>
      <xdr:colOff>273281</xdr:colOff>
      <xdr:row>10</xdr:row>
      <xdr:rowOff>31245</xdr:rowOff>
    </xdr:to>
    <xdr:sp macro="" textlink="">
      <xdr:nvSpPr>
        <xdr:cNvPr id="43" name="Freeform: Shape 42">
          <a:extLst>
            <a:ext uri="{FF2B5EF4-FFF2-40B4-BE49-F238E27FC236}">
              <a16:creationId xmlns:a16="http://schemas.microsoft.com/office/drawing/2014/main" id="{00000000-0008-0000-0100-00002B000000}"/>
            </a:ext>
          </a:extLst>
        </xdr:cNvPr>
        <xdr:cNvSpPr/>
      </xdr:nvSpPr>
      <xdr:spPr>
        <a:xfrm>
          <a:off x="9693965" y="1624943"/>
          <a:ext cx="942516" cy="222132"/>
        </a:xfrm>
        <a:custGeom>
          <a:avLst/>
          <a:gdLst>
            <a:gd name="connsiteX0" fmla="*/ 0 w 1007165"/>
            <a:gd name="connsiteY0" fmla="*/ 0 h 225287"/>
            <a:gd name="connsiteX1" fmla="*/ 271670 w 1007165"/>
            <a:gd name="connsiteY1" fmla="*/ 225287 h 225287"/>
            <a:gd name="connsiteX2" fmla="*/ 1007165 w 1007165"/>
            <a:gd name="connsiteY2" fmla="*/ 205408 h 225287"/>
            <a:gd name="connsiteX0" fmla="*/ 0 w 997640"/>
            <a:gd name="connsiteY0" fmla="*/ 0 h 230225"/>
            <a:gd name="connsiteX1" fmla="*/ 271670 w 997640"/>
            <a:gd name="connsiteY1" fmla="*/ 225287 h 230225"/>
            <a:gd name="connsiteX2" fmla="*/ 997640 w 997640"/>
            <a:gd name="connsiteY2" fmla="*/ 230225 h 230225"/>
            <a:gd name="connsiteX0" fmla="*/ 0 w 992877"/>
            <a:gd name="connsiteY0" fmla="*/ 0 h 225287"/>
            <a:gd name="connsiteX1" fmla="*/ 271670 w 992877"/>
            <a:gd name="connsiteY1" fmla="*/ 225287 h 225287"/>
            <a:gd name="connsiteX2" fmla="*/ 992877 w 992877"/>
            <a:gd name="connsiteY2" fmla="*/ 220299 h 225287"/>
            <a:gd name="connsiteX0" fmla="*/ 0 w 992877"/>
            <a:gd name="connsiteY0" fmla="*/ 0 h 235189"/>
            <a:gd name="connsiteX1" fmla="*/ 271670 w 992877"/>
            <a:gd name="connsiteY1" fmla="*/ 225287 h 235189"/>
            <a:gd name="connsiteX2" fmla="*/ 992877 w 992877"/>
            <a:gd name="connsiteY2" fmla="*/ 235189 h 235189"/>
            <a:gd name="connsiteX0" fmla="*/ 0 w 1011927"/>
            <a:gd name="connsiteY0" fmla="*/ 0 h 230225"/>
            <a:gd name="connsiteX1" fmla="*/ 271670 w 1011927"/>
            <a:gd name="connsiteY1" fmla="*/ 225287 h 230225"/>
            <a:gd name="connsiteX2" fmla="*/ 1011927 w 1011927"/>
            <a:gd name="connsiteY2" fmla="*/ 230225 h 230225"/>
            <a:gd name="connsiteX0" fmla="*/ 0 w 992877"/>
            <a:gd name="connsiteY0" fmla="*/ 0 h 225287"/>
            <a:gd name="connsiteX1" fmla="*/ 271670 w 992877"/>
            <a:gd name="connsiteY1" fmla="*/ 225287 h 225287"/>
            <a:gd name="connsiteX2" fmla="*/ 992877 w 992877"/>
            <a:gd name="connsiteY2" fmla="*/ 220299 h 225287"/>
            <a:gd name="connsiteX0" fmla="*/ 0 w 997640"/>
            <a:gd name="connsiteY0" fmla="*/ 0 h 230226"/>
            <a:gd name="connsiteX1" fmla="*/ 271670 w 997640"/>
            <a:gd name="connsiteY1" fmla="*/ 225287 h 230226"/>
            <a:gd name="connsiteX2" fmla="*/ 997640 w 997640"/>
            <a:gd name="connsiteY2" fmla="*/ 230226 h 230226"/>
            <a:gd name="connsiteX0" fmla="*/ 0 w 942516"/>
            <a:gd name="connsiteY0" fmla="*/ 0 h 230226"/>
            <a:gd name="connsiteX1" fmla="*/ 271670 w 942516"/>
            <a:gd name="connsiteY1" fmla="*/ 225287 h 230226"/>
            <a:gd name="connsiteX2" fmla="*/ 942516 w 942516"/>
            <a:gd name="connsiteY2" fmla="*/ 230226 h 230226"/>
          </a:gdLst>
          <a:ahLst/>
          <a:cxnLst>
            <a:cxn ang="0">
              <a:pos x="connsiteX0" y="connsiteY0"/>
            </a:cxn>
            <a:cxn ang="0">
              <a:pos x="connsiteX1" y="connsiteY1"/>
            </a:cxn>
            <a:cxn ang="0">
              <a:pos x="connsiteX2" y="connsiteY2"/>
            </a:cxn>
          </a:cxnLst>
          <a:rect l="l" t="t" r="r" b="b"/>
          <a:pathLst>
            <a:path w="942516" h="230226">
              <a:moveTo>
                <a:pt x="0" y="0"/>
              </a:moveTo>
              <a:lnTo>
                <a:pt x="271670" y="225287"/>
              </a:lnTo>
              <a:lnTo>
                <a:pt x="942516" y="230226"/>
              </a:lnTo>
            </a:path>
          </a:pathLst>
        </a:custGeom>
        <a:noFill/>
        <a:ln w="9525">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75000"/>
                <a:lumOff val="25000"/>
              </a:schemeClr>
            </a:solidFill>
          </a:endParaRPr>
        </a:p>
      </xdr:txBody>
    </xdr:sp>
    <xdr:clientData/>
  </xdr:twoCellAnchor>
  <xdr:twoCellAnchor>
    <xdr:from>
      <xdr:col>13</xdr:col>
      <xdr:colOff>449580</xdr:colOff>
      <xdr:row>11</xdr:row>
      <xdr:rowOff>160020</xdr:rowOff>
    </xdr:from>
    <xdr:to>
      <xdr:col>15</xdr:col>
      <xdr:colOff>199579</xdr:colOff>
      <xdr:row>13</xdr:row>
      <xdr:rowOff>90630</xdr:rowOff>
    </xdr:to>
    <xdr:sp macro="" textlink="">
      <xdr:nvSpPr>
        <xdr:cNvPr id="44" name="Freeform: Shape 43">
          <a:extLst>
            <a:ext uri="{FF2B5EF4-FFF2-40B4-BE49-F238E27FC236}">
              <a16:creationId xmlns:a16="http://schemas.microsoft.com/office/drawing/2014/main" id="{00000000-0008-0000-0100-00002C000000}"/>
            </a:ext>
          </a:extLst>
        </xdr:cNvPr>
        <xdr:cNvSpPr/>
      </xdr:nvSpPr>
      <xdr:spPr>
        <a:xfrm>
          <a:off x="8374380" y="2157433"/>
          <a:ext cx="969199" cy="293776"/>
        </a:xfrm>
        <a:custGeom>
          <a:avLst/>
          <a:gdLst>
            <a:gd name="connsiteX0" fmla="*/ 0 w 868680"/>
            <a:gd name="connsiteY0" fmla="*/ 0 h 335280"/>
            <a:gd name="connsiteX1" fmla="*/ 381000 w 868680"/>
            <a:gd name="connsiteY1" fmla="*/ 335280 h 335280"/>
            <a:gd name="connsiteX2" fmla="*/ 868680 w 868680"/>
            <a:gd name="connsiteY2" fmla="*/ 335280 h 335280"/>
            <a:gd name="connsiteX0" fmla="*/ 0 w 868680"/>
            <a:gd name="connsiteY0" fmla="*/ 0 h 335280"/>
            <a:gd name="connsiteX1" fmla="*/ 290209 w 868680"/>
            <a:gd name="connsiteY1" fmla="*/ 292798 h 335280"/>
            <a:gd name="connsiteX2" fmla="*/ 868680 w 868680"/>
            <a:gd name="connsiteY2" fmla="*/ 335280 h 335280"/>
            <a:gd name="connsiteX0" fmla="*/ 0 w 969199"/>
            <a:gd name="connsiteY0" fmla="*/ 0 h 296067"/>
            <a:gd name="connsiteX1" fmla="*/ 290209 w 969199"/>
            <a:gd name="connsiteY1" fmla="*/ 292798 h 296067"/>
            <a:gd name="connsiteX2" fmla="*/ 969199 w 969199"/>
            <a:gd name="connsiteY2" fmla="*/ 296067 h 296067"/>
          </a:gdLst>
          <a:ahLst/>
          <a:cxnLst>
            <a:cxn ang="0">
              <a:pos x="connsiteX0" y="connsiteY0"/>
            </a:cxn>
            <a:cxn ang="0">
              <a:pos x="connsiteX1" y="connsiteY1"/>
            </a:cxn>
            <a:cxn ang="0">
              <a:pos x="connsiteX2" y="connsiteY2"/>
            </a:cxn>
          </a:cxnLst>
          <a:rect l="l" t="t" r="r" b="b"/>
          <a:pathLst>
            <a:path w="969199" h="296067">
              <a:moveTo>
                <a:pt x="0" y="0"/>
              </a:moveTo>
              <a:lnTo>
                <a:pt x="290209" y="292798"/>
              </a:lnTo>
              <a:lnTo>
                <a:pt x="969199" y="296067"/>
              </a:lnTo>
            </a:path>
          </a:pathLst>
        </a:custGeom>
        <a:noFill/>
        <a:ln w="9525">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75000"/>
                <a:lumOff val="25000"/>
              </a:schemeClr>
            </a:solidFill>
          </a:endParaRPr>
        </a:p>
      </xdr:txBody>
    </xdr:sp>
    <xdr:clientData/>
  </xdr:twoCellAnchor>
  <xdr:twoCellAnchor>
    <xdr:from>
      <xdr:col>12</xdr:col>
      <xdr:colOff>158887</xdr:colOff>
      <xdr:row>11</xdr:row>
      <xdr:rowOff>32424</xdr:rowOff>
    </xdr:from>
    <xdr:to>
      <xdr:col>13</xdr:col>
      <xdr:colOff>53287</xdr:colOff>
      <xdr:row>11</xdr:row>
      <xdr:rowOff>32424</xdr:rowOff>
    </xdr:to>
    <xdr:cxnSp macro="">
      <xdr:nvCxnSpPr>
        <xdr:cNvPr id="48" name="Straight Connector 47">
          <a:extLst>
            <a:ext uri="{FF2B5EF4-FFF2-40B4-BE49-F238E27FC236}">
              <a16:creationId xmlns:a16="http://schemas.microsoft.com/office/drawing/2014/main" id="{00000000-0008-0000-0100-000030000000}"/>
            </a:ext>
          </a:extLst>
        </xdr:cNvPr>
        <xdr:cNvCxnSpPr/>
      </xdr:nvCxnSpPr>
      <xdr:spPr>
        <a:xfrm>
          <a:off x="7474087" y="2029837"/>
          <a:ext cx="504000" cy="0"/>
        </a:xfrm>
        <a:prstGeom prst="line">
          <a:avLst/>
        </a:prstGeom>
        <a:ln w="952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331481</xdr:colOff>
      <xdr:row>11</xdr:row>
      <xdr:rowOff>38908</xdr:rowOff>
    </xdr:from>
    <xdr:to>
      <xdr:col>12</xdr:col>
      <xdr:colOff>408562</xdr:colOff>
      <xdr:row>12</xdr:row>
      <xdr:rowOff>110664</xdr:rowOff>
    </xdr:to>
    <xdr:cxnSp macro="">
      <xdr:nvCxnSpPr>
        <xdr:cNvPr id="49" name="Straight Connector 48">
          <a:extLst>
            <a:ext uri="{FF2B5EF4-FFF2-40B4-BE49-F238E27FC236}">
              <a16:creationId xmlns:a16="http://schemas.microsoft.com/office/drawing/2014/main" id="{00000000-0008-0000-0100-000031000000}"/>
            </a:ext>
          </a:extLst>
        </xdr:cNvPr>
        <xdr:cNvCxnSpPr/>
      </xdr:nvCxnSpPr>
      <xdr:spPr>
        <a:xfrm flipV="1">
          <a:off x="7646681" y="2036321"/>
          <a:ext cx="77081" cy="253339"/>
        </a:xfrm>
        <a:prstGeom prst="line">
          <a:avLst/>
        </a:prstGeom>
        <a:ln w="952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554477</xdr:colOff>
      <xdr:row>12</xdr:row>
      <xdr:rowOff>68093</xdr:rowOff>
    </xdr:from>
    <xdr:to>
      <xdr:col>9</xdr:col>
      <xdr:colOff>405319</xdr:colOff>
      <xdr:row>13</xdr:row>
      <xdr:rowOff>58366</xdr:rowOff>
    </xdr:to>
    <xdr:sp macro="" textlink="">
      <xdr:nvSpPr>
        <xdr:cNvPr id="53" name="Freeform: Shape 52">
          <a:extLst>
            <a:ext uri="{FF2B5EF4-FFF2-40B4-BE49-F238E27FC236}">
              <a16:creationId xmlns:a16="http://schemas.microsoft.com/office/drawing/2014/main" id="{00000000-0008-0000-0100-000035000000}"/>
            </a:ext>
          </a:extLst>
        </xdr:cNvPr>
        <xdr:cNvSpPr/>
      </xdr:nvSpPr>
      <xdr:spPr>
        <a:xfrm>
          <a:off x="4821677" y="2247089"/>
          <a:ext cx="1070042" cy="171856"/>
        </a:xfrm>
        <a:custGeom>
          <a:avLst/>
          <a:gdLst>
            <a:gd name="connsiteX0" fmla="*/ 1070042 w 1070042"/>
            <a:gd name="connsiteY0" fmla="*/ 0 h 171856"/>
            <a:gd name="connsiteX1" fmla="*/ 833336 w 1070042"/>
            <a:gd name="connsiteY1" fmla="*/ 171856 h 171856"/>
            <a:gd name="connsiteX2" fmla="*/ 0 w 1070042"/>
            <a:gd name="connsiteY2" fmla="*/ 171856 h 171856"/>
          </a:gdLst>
          <a:ahLst/>
          <a:cxnLst>
            <a:cxn ang="0">
              <a:pos x="connsiteX0" y="connsiteY0"/>
            </a:cxn>
            <a:cxn ang="0">
              <a:pos x="connsiteX1" y="connsiteY1"/>
            </a:cxn>
            <a:cxn ang="0">
              <a:pos x="connsiteX2" y="connsiteY2"/>
            </a:cxn>
          </a:cxnLst>
          <a:rect l="l" t="t" r="r" b="b"/>
          <a:pathLst>
            <a:path w="1070042" h="171856">
              <a:moveTo>
                <a:pt x="1070042" y="0"/>
              </a:moveTo>
              <a:lnTo>
                <a:pt x="833336" y="171856"/>
              </a:lnTo>
              <a:lnTo>
                <a:pt x="0" y="171856"/>
              </a:lnTo>
            </a:path>
          </a:pathLst>
        </a:custGeom>
        <a:noFill/>
        <a:ln w="9525">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75000"/>
                <a:lumOff val="25000"/>
              </a:schemeClr>
            </a:solidFill>
          </a:endParaRPr>
        </a:p>
      </xdr:txBody>
    </xdr:sp>
    <xdr:clientData/>
  </xdr:twoCellAnchor>
  <xdr:twoCellAnchor>
    <xdr:from>
      <xdr:col>7</xdr:col>
      <xdr:colOff>236704</xdr:colOff>
      <xdr:row>9</xdr:row>
      <xdr:rowOff>32430</xdr:rowOff>
    </xdr:from>
    <xdr:to>
      <xdr:col>9</xdr:col>
      <xdr:colOff>100517</xdr:colOff>
      <xdr:row>10</xdr:row>
      <xdr:rowOff>16217</xdr:rowOff>
    </xdr:to>
    <xdr:sp macro="" textlink="">
      <xdr:nvSpPr>
        <xdr:cNvPr id="54" name="Freeform: Shape 53">
          <a:extLst>
            <a:ext uri="{FF2B5EF4-FFF2-40B4-BE49-F238E27FC236}">
              <a16:creationId xmlns:a16="http://schemas.microsoft.com/office/drawing/2014/main" id="{00000000-0008-0000-0100-000036000000}"/>
            </a:ext>
          </a:extLst>
        </xdr:cNvPr>
        <xdr:cNvSpPr/>
      </xdr:nvSpPr>
      <xdr:spPr>
        <a:xfrm>
          <a:off x="4503904" y="1666677"/>
          <a:ext cx="1083013" cy="165370"/>
        </a:xfrm>
        <a:custGeom>
          <a:avLst/>
          <a:gdLst>
            <a:gd name="connsiteX0" fmla="*/ 1083013 w 1083013"/>
            <a:gd name="connsiteY0" fmla="*/ 165370 h 165370"/>
            <a:gd name="connsiteX1" fmla="*/ 943583 w 1083013"/>
            <a:gd name="connsiteY1" fmla="*/ 0 h 165370"/>
            <a:gd name="connsiteX2" fmla="*/ 0 w 1083013"/>
            <a:gd name="connsiteY2" fmla="*/ 0 h 165370"/>
          </a:gdLst>
          <a:ahLst/>
          <a:cxnLst>
            <a:cxn ang="0">
              <a:pos x="connsiteX0" y="connsiteY0"/>
            </a:cxn>
            <a:cxn ang="0">
              <a:pos x="connsiteX1" y="connsiteY1"/>
            </a:cxn>
            <a:cxn ang="0">
              <a:pos x="connsiteX2" y="connsiteY2"/>
            </a:cxn>
          </a:cxnLst>
          <a:rect l="l" t="t" r="r" b="b"/>
          <a:pathLst>
            <a:path w="1083013" h="165370">
              <a:moveTo>
                <a:pt x="1083013" y="165370"/>
              </a:moveTo>
              <a:lnTo>
                <a:pt x="943583" y="0"/>
              </a:lnTo>
              <a:lnTo>
                <a:pt x="0" y="0"/>
              </a:lnTo>
            </a:path>
          </a:pathLst>
        </a:custGeom>
        <a:noFill/>
        <a:ln w="9525">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75000"/>
                <a:lumOff val="25000"/>
              </a:schemeClr>
            </a:solidFill>
          </a:endParaRPr>
        </a:p>
      </xdr:txBody>
    </xdr:sp>
    <xdr:clientData/>
  </xdr:twoCellAnchor>
  <xdr:twoCellAnchor>
    <xdr:from>
      <xdr:col>8</xdr:col>
      <xdr:colOff>191311</xdr:colOff>
      <xdr:row>3</xdr:row>
      <xdr:rowOff>152400</xdr:rowOff>
    </xdr:from>
    <xdr:to>
      <xdr:col>9</xdr:col>
      <xdr:colOff>363166</xdr:colOff>
      <xdr:row>4</xdr:row>
      <xdr:rowOff>136187</xdr:rowOff>
    </xdr:to>
    <xdr:sp macro="" textlink="">
      <xdr:nvSpPr>
        <xdr:cNvPr id="55" name="Freeform: Shape 54">
          <a:extLst>
            <a:ext uri="{FF2B5EF4-FFF2-40B4-BE49-F238E27FC236}">
              <a16:creationId xmlns:a16="http://schemas.microsoft.com/office/drawing/2014/main" id="{00000000-0008-0000-0100-000037000000}"/>
            </a:ext>
          </a:extLst>
        </xdr:cNvPr>
        <xdr:cNvSpPr/>
      </xdr:nvSpPr>
      <xdr:spPr>
        <a:xfrm>
          <a:off x="5068111" y="697149"/>
          <a:ext cx="781455" cy="165370"/>
        </a:xfrm>
        <a:custGeom>
          <a:avLst/>
          <a:gdLst>
            <a:gd name="connsiteX0" fmla="*/ 781455 w 781455"/>
            <a:gd name="connsiteY0" fmla="*/ 0 h 152400"/>
            <a:gd name="connsiteX1" fmla="*/ 554476 w 781455"/>
            <a:gd name="connsiteY1" fmla="*/ 152400 h 152400"/>
            <a:gd name="connsiteX2" fmla="*/ 0 w 781455"/>
            <a:gd name="connsiteY2" fmla="*/ 152400 h 152400"/>
          </a:gdLst>
          <a:ahLst/>
          <a:cxnLst>
            <a:cxn ang="0">
              <a:pos x="connsiteX0" y="connsiteY0"/>
            </a:cxn>
            <a:cxn ang="0">
              <a:pos x="connsiteX1" y="connsiteY1"/>
            </a:cxn>
            <a:cxn ang="0">
              <a:pos x="connsiteX2" y="connsiteY2"/>
            </a:cxn>
          </a:cxnLst>
          <a:rect l="l" t="t" r="r" b="b"/>
          <a:pathLst>
            <a:path w="781455" h="152400">
              <a:moveTo>
                <a:pt x="781455" y="0"/>
              </a:moveTo>
              <a:lnTo>
                <a:pt x="554476" y="152400"/>
              </a:lnTo>
              <a:lnTo>
                <a:pt x="0" y="152400"/>
              </a:lnTo>
            </a:path>
          </a:pathLst>
        </a:custGeom>
        <a:noFill/>
        <a:ln w="9525">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75000"/>
                <a:lumOff val="25000"/>
              </a:schemeClr>
            </a:solidFill>
          </a:endParaRPr>
        </a:p>
      </xdr:txBody>
    </xdr:sp>
    <xdr:clientData/>
  </xdr:twoCellAnchor>
  <xdr:twoCellAnchor>
    <xdr:from>
      <xdr:col>11</xdr:col>
      <xdr:colOff>97279</xdr:colOff>
      <xdr:row>6</xdr:row>
      <xdr:rowOff>142672</xdr:rowOff>
    </xdr:from>
    <xdr:to>
      <xdr:col>12</xdr:col>
      <xdr:colOff>201041</xdr:colOff>
      <xdr:row>8</xdr:row>
      <xdr:rowOff>165370</xdr:rowOff>
    </xdr:to>
    <xdr:sp macro="" textlink="">
      <xdr:nvSpPr>
        <xdr:cNvPr id="56" name="Freeform: Shape 55">
          <a:extLst>
            <a:ext uri="{FF2B5EF4-FFF2-40B4-BE49-F238E27FC236}">
              <a16:creationId xmlns:a16="http://schemas.microsoft.com/office/drawing/2014/main" id="{00000000-0008-0000-0100-000038000000}"/>
            </a:ext>
          </a:extLst>
        </xdr:cNvPr>
        <xdr:cNvSpPr/>
      </xdr:nvSpPr>
      <xdr:spPr>
        <a:xfrm>
          <a:off x="6802879" y="1232170"/>
          <a:ext cx="713362" cy="385864"/>
        </a:xfrm>
        <a:custGeom>
          <a:avLst/>
          <a:gdLst>
            <a:gd name="connsiteX0" fmla="*/ 0 w 713362"/>
            <a:gd name="connsiteY0" fmla="*/ 385864 h 385864"/>
            <a:gd name="connsiteX1" fmla="*/ 220494 w 713362"/>
            <a:gd name="connsiteY1" fmla="*/ 0 h 385864"/>
            <a:gd name="connsiteX2" fmla="*/ 713362 w 713362"/>
            <a:gd name="connsiteY2" fmla="*/ 0 h 385864"/>
          </a:gdLst>
          <a:ahLst/>
          <a:cxnLst>
            <a:cxn ang="0">
              <a:pos x="connsiteX0" y="connsiteY0"/>
            </a:cxn>
            <a:cxn ang="0">
              <a:pos x="connsiteX1" y="connsiteY1"/>
            </a:cxn>
            <a:cxn ang="0">
              <a:pos x="connsiteX2" y="connsiteY2"/>
            </a:cxn>
          </a:cxnLst>
          <a:rect l="l" t="t" r="r" b="b"/>
          <a:pathLst>
            <a:path w="713362" h="385864">
              <a:moveTo>
                <a:pt x="0" y="385864"/>
              </a:moveTo>
              <a:lnTo>
                <a:pt x="220494" y="0"/>
              </a:lnTo>
              <a:lnTo>
                <a:pt x="713362" y="0"/>
              </a:lnTo>
            </a:path>
          </a:pathLst>
        </a:custGeom>
        <a:noFill/>
        <a:ln w="9525">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75000"/>
                <a:lumOff val="25000"/>
              </a:schemeClr>
            </a:solidFill>
          </a:endParaRPr>
        </a:p>
      </xdr:txBody>
    </xdr:sp>
    <xdr:clientData/>
  </xdr:twoCellAnchor>
  <xdr:twoCellAnchor>
    <xdr:from>
      <xdr:col>12</xdr:col>
      <xdr:colOff>424774</xdr:colOff>
      <xdr:row>7</xdr:row>
      <xdr:rowOff>107004</xdr:rowOff>
    </xdr:from>
    <xdr:to>
      <xdr:col>13</xdr:col>
      <xdr:colOff>515566</xdr:colOff>
      <xdr:row>8</xdr:row>
      <xdr:rowOff>107004</xdr:rowOff>
    </xdr:to>
    <xdr:sp macro="" textlink="">
      <xdr:nvSpPr>
        <xdr:cNvPr id="57" name="Freeform: Shape 56">
          <a:extLst>
            <a:ext uri="{FF2B5EF4-FFF2-40B4-BE49-F238E27FC236}">
              <a16:creationId xmlns:a16="http://schemas.microsoft.com/office/drawing/2014/main" id="{00000000-0008-0000-0100-000039000000}"/>
            </a:ext>
          </a:extLst>
        </xdr:cNvPr>
        <xdr:cNvSpPr/>
      </xdr:nvSpPr>
      <xdr:spPr>
        <a:xfrm>
          <a:off x="7739974" y="1378085"/>
          <a:ext cx="700392" cy="181583"/>
        </a:xfrm>
        <a:custGeom>
          <a:avLst/>
          <a:gdLst>
            <a:gd name="connsiteX0" fmla="*/ 700392 w 700392"/>
            <a:gd name="connsiteY0" fmla="*/ 181583 h 181583"/>
            <a:gd name="connsiteX1" fmla="*/ 551235 w 700392"/>
            <a:gd name="connsiteY1" fmla="*/ 0 h 181583"/>
            <a:gd name="connsiteX2" fmla="*/ 0 w 700392"/>
            <a:gd name="connsiteY2" fmla="*/ 0 h 181583"/>
          </a:gdLst>
          <a:ahLst/>
          <a:cxnLst>
            <a:cxn ang="0">
              <a:pos x="connsiteX0" y="connsiteY0"/>
            </a:cxn>
            <a:cxn ang="0">
              <a:pos x="connsiteX1" y="connsiteY1"/>
            </a:cxn>
            <a:cxn ang="0">
              <a:pos x="connsiteX2" y="connsiteY2"/>
            </a:cxn>
          </a:cxnLst>
          <a:rect l="l" t="t" r="r" b="b"/>
          <a:pathLst>
            <a:path w="700392" h="181583">
              <a:moveTo>
                <a:pt x="700392" y="181583"/>
              </a:moveTo>
              <a:lnTo>
                <a:pt x="551235" y="0"/>
              </a:lnTo>
              <a:lnTo>
                <a:pt x="0" y="0"/>
              </a:lnTo>
            </a:path>
          </a:pathLst>
        </a:custGeom>
        <a:noFill/>
        <a:ln w="9525">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lumMod val="75000"/>
                <a:lumOff val="25000"/>
              </a:schemeClr>
            </a:solidFill>
          </a:endParaRPr>
        </a:p>
      </xdr:txBody>
    </xdr:sp>
    <xdr:clientData/>
  </xdr:twoCellAnchor>
  <xdr:twoCellAnchor>
    <xdr:from>
      <xdr:col>17</xdr:col>
      <xdr:colOff>68580</xdr:colOff>
      <xdr:row>1</xdr:row>
      <xdr:rowOff>152400</xdr:rowOff>
    </xdr:from>
    <xdr:to>
      <xdr:col>18</xdr:col>
      <xdr:colOff>579120</xdr:colOff>
      <xdr:row>9</xdr:row>
      <xdr:rowOff>30480</xdr:rowOff>
    </xdr:to>
    <xdr:sp macro="" textlink="Processing!F4">
      <xdr:nvSpPr>
        <xdr:cNvPr id="58" name="TextBox 57">
          <a:extLst>
            <a:ext uri="{FF2B5EF4-FFF2-40B4-BE49-F238E27FC236}">
              <a16:creationId xmlns:a16="http://schemas.microsoft.com/office/drawing/2014/main" id="{00000000-0008-0000-0100-00003A000000}"/>
            </a:ext>
          </a:extLst>
        </xdr:cNvPr>
        <xdr:cNvSpPr txBox="1"/>
      </xdr:nvSpPr>
      <xdr:spPr>
        <a:xfrm>
          <a:off x="10431780" y="335280"/>
          <a:ext cx="1120140" cy="1341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311A47-424B-4AE8-8CBA-D031720EE43A}" type="TxLink">
            <a:rPr lang="en-US" sz="1400" b="0" i="0" u="none" strike="noStrike">
              <a:solidFill>
                <a:srgbClr val="91D9FD"/>
              </a:solidFill>
              <a:latin typeface="Calibri"/>
              <a:cs typeface="Calibri"/>
            </a:rPr>
            <a:pPr/>
            <a:t>Route 1
Route 2
Route 3
Route 4
Route 5</a:t>
          </a:fld>
          <a:endParaRPr lang="ru-RU" sz="1400">
            <a:solidFill>
              <a:srgbClr val="91D9FD"/>
            </a:solidFill>
          </a:endParaRPr>
        </a:p>
      </xdr:txBody>
    </xdr:sp>
    <xdr:clientData/>
  </xdr:twoCellAnchor>
  <xdr:twoCellAnchor>
    <xdr:from>
      <xdr:col>18</xdr:col>
      <xdr:colOff>396240</xdr:colOff>
      <xdr:row>1</xdr:row>
      <xdr:rowOff>152400</xdr:rowOff>
    </xdr:from>
    <xdr:to>
      <xdr:col>20</xdr:col>
      <xdr:colOff>464820</xdr:colOff>
      <xdr:row>3</xdr:row>
      <xdr:rowOff>83820</xdr:rowOff>
    </xdr:to>
    <xdr:sp macro="" textlink="'Input Value'!A2">
      <xdr:nvSpPr>
        <xdr:cNvPr id="59" name="TextBox 58">
          <a:extLst>
            <a:ext uri="{FF2B5EF4-FFF2-40B4-BE49-F238E27FC236}">
              <a16:creationId xmlns:a16="http://schemas.microsoft.com/office/drawing/2014/main" id="{00000000-0008-0000-0100-00003B000000}"/>
            </a:ext>
          </a:extLst>
        </xdr:cNvPr>
        <xdr:cNvSpPr txBox="1"/>
      </xdr:nvSpPr>
      <xdr:spPr>
        <a:xfrm>
          <a:off x="11369040" y="335280"/>
          <a:ext cx="12877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BA8E635-9AD7-4840-99D8-2C533EF69629}" type="TxLink">
            <a:rPr lang="en-US" sz="1400" b="1" i="0" u="none" strike="noStrike">
              <a:solidFill>
                <a:srgbClr val="000000"/>
              </a:solidFill>
              <a:latin typeface="Calibri"/>
              <a:ea typeface="+mn-ea"/>
              <a:cs typeface="Calibri"/>
            </a:rPr>
            <a:pPr marL="0" indent="0" algn="l"/>
            <a:t>Mack Anthem</a:t>
          </a:fld>
          <a:endParaRPr lang="ru-RU" sz="1400" b="1" i="0" u="none" strike="noStrike">
            <a:solidFill>
              <a:srgbClr val="000000"/>
            </a:solidFill>
            <a:latin typeface="Calibri"/>
            <a:ea typeface="+mn-ea"/>
            <a:cs typeface="Calibri"/>
          </a:endParaRPr>
        </a:p>
      </xdr:txBody>
    </xdr:sp>
    <xdr:clientData/>
  </xdr:twoCellAnchor>
  <xdr:twoCellAnchor>
    <xdr:from>
      <xdr:col>18</xdr:col>
      <xdr:colOff>502920</xdr:colOff>
      <xdr:row>10</xdr:row>
      <xdr:rowOff>175260</xdr:rowOff>
    </xdr:from>
    <xdr:to>
      <xdr:col>20</xdr:col>
      <xdr:colOff>388620</xdr:colOff>
      <xdr:row>12</xdr:row>
      <xdr:rowOff>106680</xdr:rowOff>
    </xdr:to>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1475720" y="2004060"/>
          <a:ext cx="11049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200" b="0" i="0" u="none" strike="noStrike">
              <a:solidFill>
                <a:srgbClr val="000000"/>
              </a:solidFill>
              <a:latin typeface="Calibri"/>
              <a:cs typeface="Calibri"/>
            </a:rPr>
            <a:t>Driver 1</a:t>
          </a:r>
          <a:r>
            <a:rPr lang="ru-RU" sz="1200" b="0" i="0" u="none" strike="noStrike">
              <a:solidFill>
                <a:srgbClr val="000000"/>
              </a:solidFill>
              <a:latin typeface="Calibri"/>
              <a:cs typeface="Calibri"/>
            </a:rPr>
            <a:t> </a:t>
          </a:r>
          <a:r>
            <a:rPr lang="en-US" sz="1200" b="1" i="0" u="none" strike="noStrike">
              <a:solidFill>
                <a:srgbClr val="000000"/>
              </a:solidFill>
              <a:latin typeface="Calibri"/>
              <a:cs typeface="Calibri"/>
            </a:rPr>
            <a:t>KPI:</a:t>
          </a:r>
        </a:p>
      </xdr:txBody>
    </xdr:sp>
    <xdr:clientData/>
  </xdr:twoCellAnchor>
  <xdr:twoCellAnchor>
    <xdr:from>
      <xdr:col>18</xdr:col>
      <xdr:colOff>396240</xdr:colOff>
      <xdr:row>12</xdr:row>
      <xdr:rowOff>121920</xdr:rowOff>
    </xdr:from>
    <xdr:to>
      <xdr:col>20</xdr:col>
      <xdr:colOff>464820</xdr:colOff>
      <xdr:row>14</xdr:row>
      <xdr:rowOff>53340</xdr:rowOff>
    </xdr:to>
    <xdr:sp macro="" textlink="'Input Value'!A3">
      <xdr:nvSpPr>
        <xdr:cNvPr id="4103" name="TextBox 4102">
          <a:extLst>
            <a:ext uri="{FF2B5EF4-FFF2-40B4-BE49-F238E27FC236}">
              <a16:creationId xmlns:a16="http://schemas.microsoft.com/office/drawing/2014/main" id="{00000000-0008-0000-0100-000007100000}"/>
            </a:ext>
          </a:extLst>
        </xdr:cNvPr>
        <xdr:cNvSpPr txBox="1"/>
      </xdr:nvSpPr>
      <xdr:spPr>
        <a:xfrm>
          <a:off x="11369040" y="2316480"/>
          <a:ext cx="12877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3CE891-71F5-4399-B756-90A5C24C6D0D}" type="TxLink">
            <a:rPr lang="en-US" sz="1400" b="1" i="0" u="none" strike="noStrike">
              <a:solidFill>
                <a:srgbClr val="000000"/>
              </a:solidFill>
              <a:latin typeface="Calibri"/>
              <a:ea typeface="+mn-ea"/>
              <a:cs typeface="Calibri"/>
            </a:rPr>
            <a:pPr marL="0" indent="0"/>
            <a:t>DAF XF</a:t>
          </a:fld>
          <a:endParaRPr lang="ru-RU" sz="1400" b="1" i="0" u="none" strike="noStrike">
            <a:solidFill>
              <a:srgbClr val="000000"/>
            </a:solidFill>
            <a:latin typeface="Calibri"/>
            <a:ea typeface="+mn-ea"/>
            <a:cs typeface="Calibri"/>
          </a:endParaRPr>
        </a:p>
      </xdr:txBody>
    </xdr:sp>
    <xdr:clientData/>
  </xdr:twoCellAnchor>
  <xdr:twoCellAnchor>
    <xdr:from>
      <xdr:col>18</xdr:col>
      <xdr:colOff>396240</xdr:colOff>
      <xdr:row>24</xdr:row>
      <xdr:rowOff>0</xdr:rowOff>
    </xdr:from>
    <xdr:to>
      <xdr:col>20</xdr:col>
      <xdr:colOff>464820</xdr:colOff>
      <xdr:row>25</xdr:row>
      <xdr:rowOff>114300</xdr:rowOff>
    </xdr:to>
    <xdr:sp macro="" textlink="'Input Value'!A4">
      <xdr:nvSpPr>
        <xdr:cNvPr id="4104" name="TextBox 4103">
          <a:extLst>
            <a:ext uri="{FF2B5EF4-FFF2-40B4-BE49-F238E27FC236}">
              <a16:creationId xmlns:a16="http://schemas.microsoft.com/office/drawing/2014/main" id="{00000000-0008-0000-0100-000008100000}"/>
            </a:ext>
          </a:extLst>
        </xdr:cNvPr>
        <xdr:cNvSpPr txBox="1"/>
      </xdr:nvSpPr>
      <xdr:spPr>
        <a:xfrm>
          <a:off x="11369040" y="4389120"/>
          <a:ext cx="12877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796E29-48DA-4439-B9E9-291D6A9052C5}" type="TxLink">
            <a:rPr lang="en-US" sz="1400" b="1" i="0" u="none" strike="noStrike">
              <a:solidFill>
                <a:srgbClr val="000000"/>
              </a:solidFill>
              <a:latin typeface="Calibri"/>
              <a:ea typeface="+mn-ea"/>
              <a:cs typeface="Calibri"/>
            </a:rPr>
            <a:pPr marL="0" indent="0"/>
            <a:t>Volvo FM</a:t>
          </a:fld>
          <a:endParaRPr lang="ru-RU" sz="1400" b="1" i="0" u="none" strike="noStrike">
            <a:solidFill>
              <a:srgbClr val="000000"/>
            </a:solidFill>
            <a:latin typeface="Calibri"/>
            <a:ea typeface="+mn-ea"/>
            <a:cs typeface="Calibri"/>
          </a:endParaRPr>
        </a:p>
      </xdr:txBody>
    </xdr:sp>
    <xdr:clientData/>
  </xdr:twoCellAnchor>
  <xdr:twoCellAnchor editAs="oneCell">
    <xdr:from>
      <xdr:col>18</xdr:col>
      <xdr:colOff>548640</xdr:colOff>
      <xdr:row>7</xdr:row>
      <xdr:rowOff>152400</xdr:rowOff>
    </xdr:from>
    <xdr:to>
      <xdr:col>19</xdr:col>
      <xdr:colOff>507125</xdr:colOff>
      <xdr:row>10</xdr:row>
      <xdr:rowOff>161760</xdr:rowOff>
    </xdr:to>
    <xdr:pic>
      <xdr:nvPicPr>
        <xdr:cNvPr id="61" name="Picture 60">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6"/>
        <a:stretch>
          <a:fillRect/>
        </a:stretch>
      </xdr:blipFill>
      <xdr:spPr>
        <a:xfrm>
          <a:off x="11521440" y="1432560"/>
          <a:ext cx="568085" cy="558000"/>
        </a:xfrm>
        <a:prstGeom prst="rect">
          <a:avLst/>
        </a:prstGeom>
      </xdr:spPr>
    </xdr:pic>
    <xdr:clientData/>
  </xdr:twoCellAnchor>
  <xdr:oneCellAnchor>
    <xdr:from>
      <xdr:col>20</xdr:col>
      <xdr:colOff>591876</xdr:colOff>
      <xdr:row>1</xdr:row>
      <xdr:rowOff>76200</xdr:rowOff>
    </xdr:from>
    <xdr:ext cx="503599" cy="1814279"/>
    <xdr:sp macro="" textlink="Processing!$O$23">
      <xdr:nvSpPr>
        <xdr:cNvPr id="4097" name="Rectangle 4096">
          <a:extLst>
            <a:ext uri="{FF2B5EF4-FFF2-40B4-BE49-F238E27FC236}">
              <a16:creationId xmlns:a16="http://schemas.microsoft.com/office/drawing/2014/main" id="{00000000-0008-0000-0100-000001100000}"/>
            </a:ext>
          </a:extLst>
        </xdr:cNvPr>
        <xdr:cNvSpPr/>
      </xdr:nvSpPr>
      <xdr:spPr>
        <a:xfrm>
          <a:off x="12445209" y="266700"/>
          <a:ext cx="503599" cy="1814279"/>
        </a:xfrm>
        <a:prstGeom prst="rect">
          <a:avLst/>
        </a:prstGeom>
        <a:noFill/>
        <a:ln>
          <a:noFill/>
        </a:ln>
        <a:effectLst/>
      </xdr:spPr>
      <xdr:style>
        <a:lnRef idx="2">
          <a:schemeClr val="accent6"/>
        </a:lnRef>
        <a:fillRef idx="1">
          <a:schemeClr val="lt1"/>
        </a:fillRef>
        <a:effectRef idx="0">
          <a:schemeClr val="accent6"/>
        </a:effectRef>
        <a:fontRef idx="minor">
          <a:schemeClr val="dk1"/>
        </a:fontRef>
      </xdr:style>
      <xdr:txBody>
        <a:bodyPr wrap="none" lIns="91440" tIns="45720" rIns="91440" bIns="45720" anchor="t">
          <a:spAutoFit/>
        </a:bodyPr>
        <a:lstStyle/>
        <a:p>
          <a:pPr marL="0" indent="0" algn="ctr"/>
          <a:fld id="{307111D1-04DC-4DB2-AB52-3D62D0402364}" type="TxLink">
            <a:rPr lang="en-US" sz="11000" b="1" i="0" u="none" strike="noStrike" cap="none" spc="0">
              <a:ln w="22225">
                <a:solidFill>
                  <a:schemeClr val="bg1"/>
                </a:solidFill>
                <a:prstDash val="solid"/>
              </a:ln>
              <a:solidFill>
                <a:schemeClr val="bg1">
                  <a:alpha val="87000"/>
                </a:schemeClr>
              </a:solidFill>
              <a:effectLst/>
              <a:latin typeface="Calibri"/>
              <a:ea typeface="+mn-ea"/>
              <a:cs typeface="Calibri"/>
            </a:rPr>
            <a:pPr marL="0" indent="0" algn="ctr"/>
            <a:t> </a:t>
          </a:fld>
          <a:endParaRPr lang="en-US" sz="11000" b="1" i="0" u="none" strike="noStrike" cap="none" spc="0">
            <a:ln w="22225">
              <a:solidFill>
                <a:schemeClr val="bg1"/>
              </a:solidFill>
              <a:prstDash val="solid"/>
            </a:ln>
            <a:solidFill>
              <a:schemeClr val="bg1">
                <a:alpha val="87000"/>
              </a:schemeClr>
            </a:solidFill>
            <a:effectLst/>
            <a:latin typeface="Calibri"/>
            <a:ea typeface="+mn-ea"/>
            <a:cs typeface="Calibri"/>
          </a:endParaRPr>
        </a:p>
      </xdr:txBody>
    </xdr:sp>
    <xdr:clientData/>
  </xdr:oneCellAnchor>
  <xdr:oneCellAnchor>
    <xdr:from>
      <xdr:col>19</xdr:col>
      <xdr:colOff>99358</xdr:colOff>
      <xdr:row>6</xdr:row>
      <xdr:rowOff>167640</xdr:rowOff>
    </xdr:from>
    <xdr:ext cx="315150" cy="796757"/>
    <xdr:sp macro="" textlink="Processing!$O$23">
      <xdr:nvSpPr>
        <xdr:cNvPr id="4115" name="Rectangle 4114">
          <a:extLst>
            <a:ext uri="{FF2B5EF4-FFF2-40B4-BE49-F238E27FC236}">
              <a16:creationId xmlns:a16="http://schemas.microsoft.com/office/drawing/2014/main" id="{00000000-0008-0000-0100-000013100000}"/>
            </a:ext>
          </a:extLst>
        </xdr:cNvPr>
        <xdr:cNvSpPr/>
      </xdr:nvSpPr>
      <xdr:spPr>
        <a:xfrm>
          <a:off x="11360025" y="1310640"/>
          <a:ext cx="315150" cy="796757"/>
        </a:xfrm>
        <a:prstGeom prst="rect">
          <a:avLst/>
        </a:prstGeom>
        <a:noFill/>
        <a:ln>
          <a:noFill/>
        </a:ln>
        <a:effectLst/>
      </xdr:spPr>
      <xdr:style>
        <a:lnRef idx="2">
          <a:schemeClr val="accent6"/>
        </a:lnRef>
        <a:fillRef idx="1">
          <a:schemeClr val="lt1"/>
        </a:fillRef>
        <a:effectRef idx="0">
          <a:schemeClr val="accent6"/>
        </a:effectRef>
        <a:fontRef idx="minor">
          <a:schemeClr val="dk1"/>
        </a:fontRef>
      </xdr:style>
      <xdr:txBody>
        <a:bodyPr wrap="none" lIns="91440" tIns="45720" rIns="91440" bIns="45720" anchor="t">
          <a:spAutoFit/>
        </a:bodyPr>
        <a:lstStyle/>
        <a:p>
          <a:pPr marL="0" indent="0" algn="ctr"/>
          <a:fld id="{54E4B12E-2D28-45D6-ABA5-16E3F653DE70}" type="TxLink">
            <a:rPr lang="en-US" sz="4500" b="1" i="0" u="none" strike="noStrike" cap="none" spc="0">
              <a:ln w="22225">
                <a:solidFill>
                  <a:schemeClr val="bg1"/>
                </a:solidFill>
                <a:prstDash val="solid"/>
              </a:ln>
              <a:solidFill>
                <a:schemeClr val="bg1">
                  <a:alpha val="90000"/>
                </a:schemeClr>
              </a:solidFill>
              <a:effectLst/>
              <a:latin typeface="Calibri"/>
              <a:ea typeface="+mn-ea"/>
              <a:cs typeface="Calibri"/>
            </a:rPr>
            <a:pPr marL="0" indent="0" algn="ctr"/>
            <a:t> </a:t>
          </a:fld>
          <a:endParaRPr lang="en-US" sz="4500" b="1" i="0" u="none" strike="noStrike" cap="none" spc="0">
            <a:ln w="22225">
              <a:solidFill>
                <a:schemeClr val="bg1"/>
              </a:solidFill>
              <a:prstDash val="solid"/>
            </a:ln>
            <a:solidFill>
              <a:schemeClr val="bg1">
                <a:alpha val="90000"/>
              </a:schemeClr>
            </a:solidFill>
            <a:effectLst/>
            <a:latin typeface="Calibri"/>
            <a:ea typeface="+mn-ea"/>
            <a:cs typeface="Calibri"/>
          </a:endParaRPr>
        </a:p>
      </xdr:txBody>
    </xdr:sp>
    <xdr:clientData/>
  </xdr:oneCellAnchor>
  <xdr:twoCellAnchor>
    <xdr:from>
      <xdr:col>18</xdr:col>
      <xdr:colOff>403860</xdr:colOff>
      <xdr:row>3</xdr:row>
      <xdr:rowOff>0</xdr:rowOff>
    </xdr:from>
    <xdr:to>
      <xdr:col>20</xdr:col>
      <xdr:colOff>403860</xdr:colOff>
      <xdr:row>4</xdr:row>
      <xdr:rowOff>68580</xdr:rowOff>
    </xdr:to>
    <xdr:sp macro="" textlink="">
      <xdr:nvSpPr>
        <xdr:cNvPr id="4106" name="TextBox 4105">
          <a:extLst>
            <a:ext uri="{FF2B5EF4-FFF2-40B4-BE49-F238E27FC236}">
              <a16:creationId xmlns:a16="http://schemas.microsoft.com/office/drawing/2014/main" id="{00000000-0008-0000-0100-00000A100000}"/>
            </a:ext>
          </a:extLst>
        </xdr:cNvPr>
        <xdr:cNvSpPr txBox="1"/>
      </xdr:nvSpPr>
      <xdr:spPr>
        <a:xfrm>
          <a:off x="11376660" y="548640"/>
          <a:ext cx="1219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Fuel </a:t>
          </a:r>
          <a:r>
            <a:rPr lang="ru-RU" sz="900"/>
            <a:t>С</a:t>
          </a:r>
          <a:r>
            <a:rPr lang="en-US" sz="900"/>
            <a:t>onsumption</a:t>
          </a:r>
          <a:endParaRPr lang="ru-RU" sz="900"/>
        </a:p>
      </xdr:txBody>
    </xdr:sp>
    <xdr:clientData/>
  </xdr:twoCellAnchor>
  <xdr:twoCellAnchor>
    <xdr:from>
      <xdr:col>18</xdr:col>
      <xdr:colOff>403860</xdr:colOff>
      <xdr:row>5</xdr:row>
      <xdr:rowOff>15240</xdr:rowOff>
    </xdr:from>
    <xdr:to>
      <xdr:col>20</xdr:col>
      <xdr:colOff>403860</xdr:colOff>
      <xdr:row>6</xdr:row>
      <xdr:rowOff>144780</xdr:rowOff>
    </xdr:to>
    <xdr:sp macro="" textlink="">
      <xdr:nvSpPr>
        <xdr:cNvPr id="4107" name="TextBox 4106">
          <a:extLst>
            <a:ext uri="{FF2B5EF4-FFF2-40B4-BE49-F238E27FC236}">
              <a16:creationId xmlns:a16="http://schemas.microsoft.com/office/drawing/2014/main" id="{00000000-0008-0000-0100-00000B100000}"/>
            </a:ext>
          </a:extLst>
        </xdr:cNvPr>
        <xdr:cNvSpPr txBox="1"/>
      </xdr:nvSpPr>
      <xdr:spPr>
        <a:xfrm>
          <a:off x="11376660" y="929640"/>
          <a:ext cx="12192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Depreciation</a:t>
          </a:r>
          <a:endParaRPr lang="ru-RU" sz="900"/>
        </a:p>
      </xdr:txBody>
    </xdr:sp>
    <xdr:clientData/>
  </xdr:twoCellAnchor>
  <xdr:twoCellAnchor>
    <xdr:from>
      <xdr:col>18</xdr:col>
      <xdr:colOff>403860</xdr:colOff>
      <xdr:row>3</xdr:row>
      <xdr:rowOff>160020</xdr:rowOff>
    </xdr:from>
    <xdr:to>
      <xdr:col>20</xdr:col>
      <xdr:colOff>403860</xdr:colOff>
      <xdr:row>5</xdr:row>
      <xdr:rowOff>45720</xdr:rowOff>
    </xdr:to>
    <xdr:sp macro="" textlink="Processing!P23">
      <xdr:nvSpPr>
        <xdr:cNvPr id="4108" name="TextBox 4107">
          <a:extLst>
            <a:ext uri="{FF2B5EF4-FFF2-40B4-BE49-F238E27FC236}">
              <a16:creationId xmlns:a16="http://schemas.microsoft.com/office/drawing/2014/main" id="{00000000-0008-0000-0100-00000C100000}"/>
            </a:ext>
          </a:extLst>
        </xdr:cNvPr>
        <xdr:cNvSpPr txBox="1"/>
      </xdr:nvSpPr>
      <xdr:spPr>
        <a:xfrm>
          <a:off x="11376660" y="708660"/>
          <a:ext cx="1219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5827CD-6630-4D8C-ADFE-914E3F6A376A}" type="TxLink">
            <a:rPr lang="en-US" sz="900" b="1" i="0" u="none" strike="noStrike">
              <a:solidFill>
                <a:srgbClr val="000000"/>
              </a:solidFill>
              <a:latin typeface="Calibri"/>
              <a:cs typeface="Calibri"/>
            </a:rPr>
            <a:pPr/>
            <a:t>9,3gal/100ml</a:t>
          </a:fld>
          <a:endParaRPr lang="ru-RU" sz="900" b="1"/>
        </a:p>
      </xdr:txBody>
    </xdr:sp>
    <xdr:clientData/>
  </xdr:twoCellAnchor>
  <xdr:twoCellAnchor>
    <xdr:from>
      <xdr:col>18</xdr:col>
      <xdr:colOff>403860</xdr:colOff>
      <xdr:row>6</xdr:row>
      <xdr:rowOff>7620</xdr:rowOff>
    </xdr:from>
    <xdr:to>
      <xdr:col>20</xdr:col>
      <xdr:colOff>403860</xdr:colOff>
      <xdr:row>7</xdr:row>
      <xdr:rowOff>76200</xdr:rowOff>
    </xdr:to>
    <xdr:sp macro="" textlink="Processing!Q23">
      <xdr:nvSpPr>
        <xdr:cNvPr id="4109" name="TextBox 4108">
          <a:extLst>
            <a:ext uri="{FF2B5EF4-FFF2-40B4-BE49-F238E27FC236}">
              <a16:creationId xmlns:a16="http://schemas.microsoft.com/office/drawing/2014/main" id="{00000000-0008-0000-0100-00000D100000}"/>
            </a:ext>
          </a:extLst>
        </xdr:cNvPr>
        <xdr:cNvSpPr txBox="1"/>
      </xdr:nvSpPr>
      <xdr:spPr>
        <a:xfrm>
          <a:off x="11376660" y="1104900"/>
          <a:ext cx="1219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9FD68E-8FC7-4F18-9B66-089955F0D454}" type="TxLink">
            <a:rPr lang="en-US" sz="900" b="1" i="0" u="none" strike="noStrike">
              <a:solidFill>
                <a:srgbClr val="000000"/>
              </a:solidFill>
              <a:latin typeface="Calibri"/>
              <a:cs typeface="Calibri"/>
            </a:rPr>
            <a:pPr/>
            <a:t>25,05$/100ml</a:t>
          </a:fld>
          <a:endParaRPr lang="ru-RU" sz="900" b="1"/>
        </a:p>
      </xdr:txBody>
    </xdr:sp>
    <xdr:clientData/>
  </xdr:twoCellAnchor>
  <xdr:twoCellAnchor editAs="oneCell">
    <xdr:from>
      <xdr:col>18</xdr:col>
      <xdr:colOff>548640</xdr:colOff>
      <xdr:row>18</xdr:row>
      <xdr:rowOff>121919</xdr:rowOff>
    </xdr:from>
    <xdr:to>
      <xdr:col>19</xdr:col>
      <xdr:colOff>503723</xdr:colOff>
      <xdr:row>21</xdr:row>
      <xdr:rowOff>131279</xdr:rowOff>
    </xdr:to>
    <xdr:pic>
      <xdr:nvPicPr>
        <xdr:cNvPr id="51" name="Picture 50">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7"/>
        <a:stretch>
          <a:fillRect/>
        </a:stretch>
      </xdr:blipFill>
      <xdr:spPr>
        <a:xfrm>
          <a:off x="11521440" y="3413759"/>
          <a:ext cx="564683" cy="558000"/>
        </a:xfrm>
        <a:prstGeom prst="rect">
          <a:avLst/>
        </a:prstGeom>
      </xdr:spPr>
    </xdr:pic>
    <xdr:clientData/>
  </xdr:twoCellAnchor>
  <xdr:twoCellAnchor>
    <xdr:from>
      <xdr:col>20</xdr:col>
      <xdr:colOff>493311</xdr:colOff>
      <xdr:row>11</xdr:row>
      <xdr:rowOff>24584</xdr:rowOff>
    </xdr:from>
    <xdr:to>
      <xdr:col>22</xdr:col>
      <xdr:colOff>162196</xdr:colOff>
      <xdr:row>12</xdr:row>
      <xdr:rowOff>138884</xdr:rowOff>
    </xdr:to>
    <xdr:sp macro="" textlink="Processing!T23">
      <xdr:nvSpPr>
        <xdr:cNvPr id="62" name="TextBox 61">
          <a:extLst>
            <a:ext uri="{FF2B5EF4-FFF2-40B4-BE49-F238E27FC236}">
              <a16:creationId xmlns:a16="http://schemas.microsoft.com/office/drawing/2014/main" id="{00000000-0008-0000-0100-00003E000000}"/>
            </a:ext>
          </a:extLst>
        </xdr:cNvPr>
        <xdr:cNvSpPr txBox="1"/>
      </xdr:nvSpPr>
      <xdr:spPr>
        <a:xfrm>
          <a:off x="12685311" y="2036264"/>
          <a:ext cx="888085"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2928A28-205D-4CA2-A85C-0E9DBBA47F07}" type="TxLink">
            <a:rPr lang="en-US" sz="1200" b="0" i="0" u="none" strike="noStrike">
              <a:solidFill>
                <a:srgbClr val="00B0F0"/>
              </a:solidFill>
              <a:latin typeface="Calibri"/>
              <a:cs typeface="Calibri"/>
            </a:rPr>
            <a:pPr algn="l"/>
            <a:t> </a:t>
          </a:fld>
          <a:endParaRPr lang="en-US" sz="1600" b="1" i="0" u="none" strike="noStrike">
            <a:solidFill>
              <a:srgbClr val="00B0F0"/>
            </a:solidFill>
            <a:latin typeface="Calibri"/>
            <a:cs typeface="Calibri"/>
          </a:endParaRPr>
        </a:p>
      </xdr:txBody>
    </xdr:sp>
    <xdr:clientData/>
  </xdr:twoCellAnchor>
  <xdr:twoCellAnchor>
    <xdr:from>
      <xdr:col>20</xdr:col>
      <xdr:colOff>108860</xdr:colOff>
      <xdr:row>11</xdr:row>
      <xdr:rowOff>22860</xdr:rowOff>
    </xdr:from>
    <xdr:to>
      <xdr:col>21</xdr:col>
      <xdr:colOff>144783</xdr:colOff>
      <xdr:row>12</xdr:row>
      <xdr:rowOff>137160</xdr:rowOff>
    </xdr:to>
    <xdr:sp macro="" textlink="Processing!S23">
      <xdr:nvSpPr>
        <xdr:cNvPr id="63" name="TextBox 62">
          <a:extLst>
            <a:ext uri="{FF2B5EF4-FFF2-40B4-BE49-F238E27FC236}">
              <a16:creationId xmlns:a16="http://schemas.microsoft.com/office/drawing/2014/main" id="{00000000-0008-0000-0100-00003F000000}"/>
            </a:ext>
          </a:extLst>
        </xdr:cNvPr>
        <xdr:cNvSpPr txBox="1"/>
      </xdr:nvSpPr>
      <xdr:spPr>
        <a:xfrm>
          <a:off x="12300860" y="2034540"/>
          <a:ext cx="645523"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D80C12D-0659-4391-A8DD-A7A6266CAFD7}" type="TxLink">
            <a:rPr lang="en-US" sz="1200" b="0" i="0" u="none" strike="noStrike">
              <a:solidFill>
                <a:srgbClr val="FF0000"/>
              </a:solidFill>
              <a:latin typeface="Calibri"/>
              <a:cs typeface="Calibri"/>
            </a:rPr>
            <a:pPr algn="l"/>
            <a:t>IIIIIIIII</a:t>
          </a:fld>
          <a:endParaRPr lang="en-US" sz="1400" b="0" i="0" u="none" strike="noStrike">
            <a:solidFill>
              <a:srgbClr val="FF0000"/>
            </a:solidFill>
            <a:latin typeface="Calibri"/>
            <a:cs typeface="Calibri"/>
          </a:endParaRPr>
        </a:p>
      </xdr:txBody>
    </xdr:sp>
    <xdr:clientData/>
  </xdr:twoCellAnchor>
  <xdr:twoCellAnchor>
    <xdr:from>
      <xdr:col>21</xdr:col>
      <xdr:colOff>554269</xdr:colOff>
      <xdr:row>11</xdr:row>
      <xdr:rowOff>34381</xdr:rowOff>
    </xdr:from>
    <xdr:to>
      <xdr:col>22</xdr:col>
      <xdr:colOff>554084</xdr:colOff>
      <xdr:row>12</xdr:row>
      <xdr:rowOff>148681</xdr:rowOff>
    </xdr:to>
    <xdr:sp macro="" textlink="Processing!U23">
      <xdr:nvSpPr>
        <xdr:cNvPr id="4114" name="TextBox 4113">
          <a:extLst>
            <a:ext uri="{FF2B5EF4-FFF2-40B4-BE49-F238E27FC236}">
              <a16:creationId xmlns:a16="http://schemas.microsoft.com/office/drawing/2014/main" id="{00000000-0008-0000-0100-000012100000}"/>
            </a:ext>
          </a:extLst>
        </xdr:cNvPr>
        <xdr:cNvSpPr txBox="1"/>
      </xdr:nvSpPr>
      <xdr:spPr>
        <a:xfrm>
          <a:off x="13355869" y="2046061"/>
          <a:ext cx="609415"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EEF614D-A6D7-4FB2-BC5D-435B6B8688FE}" type="TxLink">
            <a:rPr lang="en-US" sz="1050" b="0" i="0" u="none" strike="noStrike">
              <a:solidFill>
                <a:srgbClr val="000000"/>
              </a:solidFill>
              <a:latin typeface="Calibri"/>
              <a:cs typeface="Calibri"/>
            </a:rPr>
            <a:pPr algn="l"/>
            <a:t>95%</a:t>
          </a:fld>
          <a:endParaRPr lang="en-US" sz="1400" b="1" i="0" u="none" strike="noStrike">
            <a:solidFill>
              <a:srgbClr val="000000"/>
            </a:solidFill>
            <a:latin typeface="Calibri"/>
            <a:cs typeface="Calibri"/>
          </a:endParaRPr>
        </a:p>
      </xdr:txBody>
    </xdr:sp>
    <xdr:clientData/>
  </xdr:twoCellAnchor>
  <xdr:twoCellAnchor>
    <xdr:from>
      <xdr:col>18</xdr:col>
      <xdr:colOff>502920</xdr:colOff>
      <xdr:row>21</xdr:row>
      <xdr:rowOff>144780</xdr:rowOff>
    </xdr:from>
    <xdr:to>
      <xdr:col>20</xdr:col>
      <xdr:colOff>388620</xdr:colOff>
      <xdr:row>23</xdr:row>
      <xdr:rowOff>76200</xdr:rowOff>
    </xdr:to>
    <xdr:sp macro="" textlink="">
      <xdr:nvSpPr>
        <xdr:cNvPr id="4128" name="TextBox 4127">
          <a:extLst>
            <a:ext uri="{FF2B5EF4-FFF2-40B4-BE49-F238E27FC236}">
              <a16:creationId xmlns:a16="http://schemas.microsoft.com/office/drawing/2014/main" id="{00000000-0008-0000-0100-000020100000}"/>
            </a:ext>
          </a:extLst>
        </xdr:cNvPr>
        <xdr:cNvSpPr txBox="1"/>
      </xdr:nvSpPr>
      <xdr:spPr>
        <a:xfrm>
          <a:off x="11475720" y="3985260"/>
          <a:ext cx="11049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200" b="0" i="0" u="none" strike="noStrike">
              <a:solidFill>
                <a:srgbClr val="000000"/>
              </a:solidFill>
              <a:latin typeface="Calibri"/>
              <a:cs typeface="Calibri"/>
            </a:rPr>
            <a:t>Driver 2</a:t>
          </a:r>
          <a:r>
            <a:rPr lang="ru-RU" sz="1200" b="0" i="0" u="none" strike="noStrike">
              <a:solidFill>
                <a:srgbClr val="000000"/>
              </a:solidFill>
              <a:latin typeface="Calibri"/>
              <a:cs typeface="Calibri"/>
            </a:rPr>
            <a:t> </a:t>
          </a:r>
          <a:r>
            <a:rPr lang="en-US" sz="1200" b="1" i="0" u="none" strike="noStrike">
              <a:solidFill>
                <a:srgbClr val="000000"/>
              </a:solidFill>
              <a:latin typeface="Calibri"/>
              <a:cs typeface="Calibri"/>
            </a:rPr>
            <a:t>KPI:</a:t>
          </a:r>
        </a:p>
      </xdr:txBody>
    </xdr:sp>
    <xdr:clientData/>
  </xdr:twoCellAnchor>
  <xdr:oneCellAnchor>
    <xdr:from>
      <xdr:col>20</xdr:col>
      <xdr:colOff>574942</xdr:colOff>
      <xdr:row>12</xdr:row>
      <xdr:rowOff>45720</xdr:rowOff>
    </xdr:from>
    <xdr:ext cx="503599" cy="1814279"/>
    <xdr:sp macro="" textlink="Processing!$O$24">
      <xdr:nvSpPr>
        <xdr:cNvPr id="4129" name="Rectangle 4128">
          <a:extLst>
            <a:ext uri="{FF2B5EF4-FFF2-40B4-BE49-F238E27FC236}">
              <a16:creationId xmlns:a16="http://schemas.microsoft.com/office/drawing/2014/main" id="{00000000-0008-0000-0100-000021100000}"/>
            </a:ext>
          </a:extLst>
        </xdr:cNvPr>
        <xdr:cNvSpPr/>
      </xdr:nvSpPr>
      <xdr:spPr>
        <a:xfrm>
          <a:off x="12766942" y="2240280"/>
          <a:ext cx="503599" cy="1814279"/>
        </a:xfrm>
        <a:prstGeom prst="rect">
          <a:avLst/>
        </a:prstGeom>
        <a:noFill/>
        <a:ln>
          <a:noFill/>
        </a:ln>
        <a:effectLst/>
      </xdr:spPr>
      <xdr:style>
        <a:lnRef idx="2">
          <a:schemeClr val="accent6"/>
        </a:lnRef>
        <a:fillRef idx="1">
          <a:schemeClr val="lt1"/>
        </a:fillRef>
        <a:effectRef idx="0">
          <a:schemeClr val="accent6"/>
        </a:effectRef>
        <a:fontRef idx="minor">
          <a:schemeClr val="dk1"/>
        </a:fontRef>
      </xdr:style>
      <xdr:txBody>
        <a:bodyPr wrap="none" lIns="91440" tIns="45720" rIns="91440" bIns="45720" anchor="t">
          <a:spAutoFit/>
        </a:bodyPr>
        <a:lstStyle/>
        <a:p>
          <a:pPr marL="0" indent="0" algn="ctr"/>
          <a:fld id="{1E054FDF-3724-43C3-8FE9-A1BD9F838F50}" type="TxLink">
            <a:rPr lang="en-US" sz="11000" b="1" i="0" u="none" strike="noStrike" cap="none" spc="0">
              <a:ln w="22225">
                <a:solidFill>
                  <a:schemeClr val="bg1"/>
                </a:solidFill>
                <a:prstDash val="solid"/>
              </a:ln>
              <a:solidFill>
                <a:schemeClr val="bg1">
                  <a:alpha val="87000"/>
                </a:schemeClr>
              </a:solidFill>
              <a:effectLst/>
              <a:latin typeface="Calibri"/>
              <a:ea typeface="+mn-ea"/>
              <a:cs typeface="Calibri"/>
            </a:rPr>
            <a:pPr marL="0" indent="0" algn="ctr"/>
            <a:t> </a:t>
          </a:fld>
          <a:endParaRPr lang="en-US" sz="11000" b="1" i="0" u="none" strike="noStrike" cap="none" spc="0">
            <a:ln w="22225">
              <a:solidFill>
                <a:schemeClr val="bg1"/>
              </a:solidFill>
              <a:prstDash val="solid"/>
            </a:ln>
            <a:solidFill>
              <a:schemeClr val="bg1">
                <a:alpha val="87000"/>
              </a:schemeClr>
            </a:solidFill>
            <a:effectLst/>
            <a:latin typeface="Calibri"/>
            <a:ea typeface="+mn-ea"/>
            <a:cs typeface="Calibri"/>
          </a:endParaRPr>
        </a:p>
      </xdr:txBody>
    </xdr:sp>
    <xdr:clientData/>
  </xdr:oneCellAnchor>
  <xdr:oneCellAnchor>
    <xdr:from>
      <xdr:col>19</xdr:col>
      <xdr:colOff>82424</xdr:colOff>
      <xdr:row>17</xdr:row>
      <xdr:rowOff>137160</xdr:rowOff>
    </xdr:from>
    <xdr:ext cx="315150" cy="796757"/>
    <xdr:sp macro="" textlink="Processing!$O$24">
      <xdr:nvSpPr>
        <xdr:cNvPr id="4130" name="Rectangle 4129">
          <a:extLst>
            <a:ext uri="{FF2B5EF4-FFF2-40B4-BE49-F238E27FC236}">
              <a16:creationId xmlns:a16="http://schemas.microsoft.com/office/drawing/2014/main" id="{00000000-0008-0000-0100-000022100000}"/>
            </a:ext>
          </a:extLst>
        </xdr:cNvPr>
        <xdr:cNvSpPr/>
      </xdr:nvSpPr>
      <xdr:spPr>
        <a:xfrm>
          <a:off x="11664824" y="3246120"/>
          <a:ext cx="315150" cy="796757"/>
        </a:xfrm>
        <a:prstGeom prst="rect">
          <a:avLst/>
        </a:prstGeom>
        <a:noFill/>
        <a:ln>
          <a:noFill/>
        </a:ln>
        <a:effectLst/>
      </xdr:spPr>
      <xdr:style>
        <a:lnRef idx="2">
          <a:schemeClr val="accent6"/>
        </a:lnRef>
        <a:fillRef idx="1">
          <a:schemeClr val="lt1"/>
        </a:fillRef>
        <a:effectRef idx="0">
          <a:schemeClr val="accent6"/>
        </a:effectRef>
        <a:fontRef idx="minor">
          <a:schemeClr val="dk1"/>
        </a:fontRef>
      </xdr:style>
      <xdr:txBody>
        <a:bodyPr wrap="none" lIns="91440" tIns="45720" rIns="91440" bIns="45720" anchor="t">
          <a:spAutoFit/>
        </a:bodyPr>
        <a:lstStyle/>
        <a:p>
          <a:pPr marL="0" indent="0" algn="ctr"/>
          <a:fld id="{F38D23F7-0277-4D38-A597-B719A9CAFFA8}" type="TxLink">
            <a:rPr lang="en-US" sz="4500" b="1" i="0" u="none" strike="noStrike" cap="none" spc="0">
              <a:ln w="22225">
                <a:solidFill>
                  <a:schemeClr val="bg1"/>
                </a:solidFill>
                <a:prstDash val="solid"/>
              </a:ln>
              <a:solidFill>
                <a:schemeClr val="bg1">
                  <a:alpha val="90000"/>
                </a:schemeClr>
              </a:solidFill>
              <a:effectLst/>
              <a:latin typeface="Calibri"/>
              <a:ea typeface="+mn-ea"/>
              <a:cs typeface="Calibri"/>
            </a:rPr>
            <a:pPr marL="0" indent="0" algn="ctr"/>
            <a:t> </a:t>
          </a:fld>
          <a:endParaRPr lang="en-US" sz="4500" b="1" i="0" u="none" strike="noStrike" cap="none" spc="0">
            <a:ln w="22225">
              <a:solidFill>
                <a:schemeClr val="bg1"/>
              </a:solidFill>
              <a:prstDash val="solid"/>
            </a:ln>
            <a:solidFill>
              <a:schemeClr val="bg1">
                <a:alpha val="90000"/>
              </a:schemeClr>
            </a:solidFill>
            <a:effectLst/>
            <a:latin typeface="Calibri"/>
            <a:ea typeface="+mn-ea"/>
            <a:cs typeface="Calibri"/>
          </a:endParaRPr>
        </a:p>
      </xdr:txBody>
    </xdr:sp>
    <xdr:clientData/>
  </xdr:oneCellAnchor>
  <xdr:twoCellAnchor>
    <xdr:from>
      <xdr:col>18</xdr:col>
      <xdr:colOff>403860</xdr:colOff>
      <xdr:row>13</xdr:row>
      <xdr:rowOff>152400</xdr:rowOff>
    </xdr:from>
    <xdr:to>
      <xdr:col>20</xdr:col>
      <xdr:colOff>403860</xdr:colOff>
      <xdr:row>15</xdr:row>
      <xdr:rowOff>38100</xdr:rowOff>
    </xdr:to>
    <xdr:sp macro="" textlink="">
      <xdr:nvSpPr>
        <xdr:cNvPr id="4131" name="TextBox 4130">
          <a:extLst>
            <a:ext uri="{FF2B5EF4-FFF2-40B4-BE49-F238E27FC236}">
              <a16:creationId xmlns:a16="http://schemas.microsoft.com/office/drawing/2014/main" id="{00000000-0008-0000-0100-000023100000}"/>
            </a:ext>
          </a:extLst>
        </xdr:cNvPr>
        <xdr:cNvSpPr txBox="1"/>
      </xdr:nvSpPr>
      <xdr:spPr>
        <a:xfrm>
          <a:off x="11376660" y="2529840"/>
          <a:ext cx="1219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Fuel </a:t>
          </a:r>
          <a:r>
            <a:rPr lang="ru-RU" sz="900"/>
            <a:t>С</a:t>
          </a:r>
          <a:r>
            <a:rPr lang="en-US" sz="900"/>
            <a:t>onsumption</a:t>
          </a:r>
          <a:endParaRPr lang="ru-RU" sz="900"/>
        </a:p>
      </xdr:txBody>
    </xdr:sp>
    <xdr:clientData/>
  </xdr:twoCellAnchor>
  <xdr:twoCellAnchor>
    <xdr:from>
      <xdr:col>18</xdr:col>
      <xdr:colOff>403860</xdr:colOff>
      <xdr:row>15</xdr:row>
      <xdr:rowOff>167640</xdr:rowOff>
    </xdr:from>
    <xdr:to>
      <xdr:col>20</xdr:col>
      <xdr:colOff>403860</xdr:colOff>
      <xdr:row>17</xdr:row>
      <xdr:rowOff>114300</xdr:rowOff>
    </xdr:to>
    <xdr:sp macro="" textlink="">
      <xdr:nvSpPr>
        <xdr:cNvPr id="4132" name="TextBox 4131">
          <a:extLst>
            <a:ext uri="{FF2B5EF4-FFF2-40B4-BE49-F238E27FC236}">
              <a16:creationId xmlns:a16="http://schemas.microsoft.com/office/drawing/2014/main" id="{00000000-0008-0000-0100-000024100000}"/>
            </a:ext>
          </a:extLst>
        </xdr:cNvPr>
        <xdr:cNvSpPr txBox="1"/>
      </xdr:nvSpPr>
      <xdr:spPr>
        <a:xfrm>
          <a:off x="11376660" y="2910840"/>
          <a:ext cx="12192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Depreciation</a:t>
          </a:r>
          <a:endParaRPr lang="ru-RU" sz="900"/>
        </a:p>
      </xdr:txBody>
    </xdr:sp>
    <xdr:clientData/>
  </xdr:twoCellAnchor>
  <xdr:twoCellAnchor>
    <xdr:from>
      <xdr:col>18</xdr:col>
      <xdr:colOff>403860</xdr:colOff>
      <xdr:row>14</xdr:row>
      <xdr:rowOff>129540</xdr:rowOff>
    </xdr:from>
    <xdr:to>
      <xdr:col>20</xdr:col>
      <xdr:colOff>403860</xdr:colOff>
      <xdr:row>16</xdr:row>
      <xdr:rowOff>15240</xdr:rowOff>
    </xdr:to>
    <xdr:sp macro="" textlink="Processing!P24">
      <xdr:nvSpPr>
        <xdr:cNvPr id="4133" name="TextBox 4132">
          <a:extLst>
            <a:ext uri="{FF2B5EF4-FFF2-40B4-BE49-F238E27FC236}">
              <a16:creationId xmlns:a16="http://schemas.microsoft.com/office/drawing/2014/main" id="{00000000-0008-0000-0100-000025100000}"/>
            </a:ext>
          </a:extLst>
        </xdr:cNvPr>
        <xdr:cNvSpPr txBox="1"/>
      </xdr:nvSpPr>
      <xdr:spPr>
        <a:xfrm>
          <a:off x="11376660" y="2689860"/>
          <a:ext cx="1219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63589D-2F97-40E4-B6E7-7E19152B04BF}" type="TxLink">
            <a:rPr lang="en-US" sz="900" b="1" i="0" u="none" strike="noStrike">
              <a:solidFill>
                <a:srgbClr val="000000"/>
              </a:solidFill>
              <a:latin typeface="Calibri"/>
              <a:cs typeface="Calibri"/>
            </a:rPr>
            <a:pPr/>
            <a:t>7,1gal/100ml</a:t>
          </a:fld>
          <a:endParaRPr lang="ru-RU" sz="900" b="1"/>
        </a:p>
      </xdr:txBody>
    </xdr:sp>
    <xdr:clientData/>
  </xdr:twoCellAnchor>
  <xdr:twoCellAnchor>
    <xdr:from>
      <xdr:col>18</xdr:col>
      <xdr:colOff>403860</xdr:colOff>
      <xdr:row>16</xdr:row>
      <xdr:rowOff>160020</xdr:rowOff>
    </xdr:from>
    <xdr:to>
      <xdr:col>20</xdr:col>
      <xdr:colOff>403860</xdr:colOff>
      <xdr:row>18</xdr:row>
      <xdr:rowOff>45720</xdr:rowOff>
    </xdr:to>
    <xdr:sp macro="" textlink="Processing!Q24">
      <xdr:nvSpPr>
        <xdr:cNvPr id="4134" name="TextBox 4133">
          <a:extLst>
            <a:ext uri="{FF2B5EF4-FFF2-40B4-BE49-F238E27FC236}">
              <a16:creationId xmlns:a16="http://schemas.microsoft.com/office/drawing/2014/main" id="{00000000-0008-0000-0100-000026100000}"/>
            </a:ext>
          </a:extLst>
        </xdr:cNvPr>
        <xdr:cNvSpPr txBox="1"/>
      </xdr:nvSpPr>
      <xdr:spPr>
        <a:xfrm>
          <a:off x="11376660" y="3086100"/>
          <a:ext cx="1219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89BDA2-3635-45FF-94FF-D8CCEF9A8CAD}" type="TxLink">
            <a:rPr lang="en-US" sz="900" b="1" i="0" u="none" strike="noStrike">
              <a:solidFill>
                <a:srgbClr val="000000"/>
              </a:solidFill>
              <a:latin typeface="Calibri"/>
              <a:cs typeface="Calibri"/>
            </a:rPr>
            <a:pPr/>
            <a:t>17,2$/100ml</a:t>
          </a:fld>
          <a:endParaRPr lang="ru-RU" sz="900" b="1"/>
        </a:p>
      </xdr:txBody>
    </xdr:sp>
    <xdr:clientData/>
  </xdr:twoCellAnchor>
  <xdr:twoCellAnchor>
    <xdr:from>
      <xdr:col>20</xdr:col>
      <xdr:colOff>493311</xdr:colOff>
      <xdr:row>21</xdr:row>
      <xdr:rowOff>176984</xdr:rowOff>
    </xdr:from>
    <xdr:to>
      <xdr:col>22</xdr:col>
      <xdr:colOff>162196</xdr:colOff>
      <xdr:row>23</xdr:row>
      <xdr:rowOff>108404</xdr:rowOff>
    </xdr:to>
    <xdr:sp macro="" textlink="Processing!T24">
      <xdr:nvSpPr>
        <xdr:cNvPr id="4135" name="TextBox 4134">
          <a:extLst>
            <a:ext uri="{FF2B5EF4-FFF2-40B4-BE49-F238E27FC236}">
              <a16:creationId xmlns:a16="http://schemas.microsoft.com/office/drawing/2014/main" id="{00000000-0008-0000-0100-000027100000}"/>
            </a:ext>
          </a:extLst>
        </xdr:cNvPr>
        <xdr:cNvSpPr txBox="1"/>
      </xdr:nvSpPr>
      <xdr:spPr>
        <a:xfrm>
          <a:off x="12685311" y="4017464"/>
          <a:ext cx="888085"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ECF13E9-2F41-4BD4-98E9-E23D7ED5F9C5}" type="TxLink">
            <a:rPr lang="en-US" sz="1200" b="0" i="0" u="none" strike="noStrike">
              <a:solidFill>
                <a:srgbClr val="00B0F0"/>
              </a:solidFill>
              <a:latin typeface="Calibri"/>
              <a:cs typeface="Calibri"/>
            </a:rPr>
            <a:pPr algn="l"/>
            <a:t>IIII</a:t>
          </a:fld>
          <a:endParaRPr lang="en-US" sz="1800" b="1" i="0" u="none" strike="noStrike">
            <a:solidFill>
              <a:srgbClr val="00B0F0"/>
            </a:solidFill>
            <a:latin typeface="Calibri"/>
            <a:cs typeface="Calibri"/>
          </a:endParaRPr>
        </a:p>
      </xdr:txBody>
    </xdr:sp>
    <xdr:clientData/>
  </xdr:twoCellAnchor>
  <xdr:twoCellAnchor>
    <xdr:from>
      <xdr:col>20</xdr:col>
      <xdr:colOff>108860</xdr:colOff>
      <xdr:row>21</xdr:row>
      <xdr:rowOff>175260</xdr:rowOff>
    </xdr:from>
    <xdr:to>
      <xdr:col>21</xdr:col>
      <xdr:colOff>144783</xdr:colOff>
      <xdr:row>23</xdr:row>
      <xdr:rowOff>106680</xdr:rowOff>
    </xdr:to>
    <xdr:sp macro="" textlink="Processing!S24">
      <xdr:nvSpPr>
        <xdr:cNvPr id="4136" name="TextBox 4135">
          <a:extLst>
            <a:ext uri="{FF2B5EF4-FFF2-40B4-BE49-F238E27FC236}">
              <a16:creationId xmlns:a16="http://schemas.microsoft.com/office/drawing/2014/main" id="{00000000-0008-0000-0100-000028100000}"/>
            </a:ext>
          </a:extLst>
        </xdr:cNvPr>
        <xdr:cNvSpPr txBox="1"/>
      </xdr:nvSpPr>
      <xdr:spPr>
        <a:xfrm>
          <a:off x="12300860" y="4015740"/>
          <a:ext cx="645523"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6EC5109-C8E9-4247-B98F-8A3A2633E4F1}" type="TxLink">
            <a:rPr lang="en-US" sz="1200" b="0" i="0" u="none" strike="noStrike">
              <a:solidFill>
                <a:srgbClr val="FF0000"/>
              </a:solidFill>
              <a:latin typeface="Calibri"/>
              <a:cs typeface="Calibri"/>
            </a:rPr>
            <a:pPr algn="l"/>
            <a:t>IIIIIIIIII</a:t>
          </a:fld>
          <a:endParaRPr lang="en-US" sz="1600" b="0" i="0" u="none" strike="noStrike">
            <a:solidFill>
              <a:srgbClr val="FF0000"/>
            </a:solidFill>
            <a:latin typeface="Calibri"/>
            <a:cs typeface="Calibri"/>
          </a:endParaRPr>
        </a:p>
      </xdr:txBody>
    </xdr:sp>
    <xdr:clientData/>
  </xdr:twoCellAnchor>
  <xdr:twoCellAnchor>
    <xdr:from>
      <xdr:col>21</xdr:col>
      <xdr:colOff>554269</xdr:colOff>
      <xdr:row>22</xdr:row>
      <xdr:rowOff>3901</xdr:rowOff>
    </xdr:from>
    <xdr:to>
      <xdr:col>22</xdr:col>
      <xdr:colOff>554084</xdr:colOff>
      <xdr:row>23</xdr:row>
      <xdr:rowOff>118201</xdr:rowOff>
    </xdr:to>
    <xdr:sp macro="" textlink="Processing!U24">
      <xdr:nvSpPr>
        <xdr:cNvPr id="4137" name="TextBox 4136">
          <a:extLst>
            <a:ext uri="{FF2B5EF4-FFF2-40B4-BE49-F238E27FC236}">
              <a16:creationId xmlns:a16="http://schemas.microsoft.com/office/drawing/2014/main" id="{00000000-0008-0000-0100-000029100000}"/>
            </a:ext>
          </a:extLst>
        </xdr:cNvPr>
        <xdr:cNvSpPr txBox="1"/>
      </xdr:nvSpPr>
      <xdr:spPr>
        <a:xfrm>
          <a:off x="13355869" y="4027261"/>
          <a:ext cx="609415"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C08C987-58E6-402F-85F5-0C2EDB097331}" type="TxLink">
            <a:rPr lang="en-US" sz="1050" b="0" i="0" u="none" strike="noStrike">
              <a:solidFill>
                <a:srgbClr val="000000"/>
              </a:solidFill>
              <a:latin typeface="Calibri"/>
              <a:cs typeface="Calibri"/>
            </a:rPr>
            <a:pPr algn="l"/>
            <a:t>141%</a:t>
          </a:fld>
          <a:endParaRPr lang="en-US" sz="1200" b="1" i="0" u="none" strike="noStrike">
            <a:solidFill>
              <a:srgbClr val="000000"/>
            </a:solidFill>
            <a:latin typeface="Calibri"/>
            <a:cs typeface="Calibri"/>
          </a:endParaRPr>
        </a:p>
      </xdr:txBody>
    </xdr:sp>
    <xdr:clientData/>
  </xdr:twoCellAnchor>
  <xdr:twoCellAnchor editAs="oneCell">
    <xdr:from>
      <xdr:col>18</xdr:col>
      <xdr:colOff>548640</xdr:colOff>
      <xdr:row>30</xdr:row>
      <xdr:rowOff>22860</xdr:rowOff>
    </xdr:from>
    <xdr:to>
      <xdr:col>19</xdr:col>
      <xdr:colOff>503723</xdr:colOff>
      <xdr:row>33</xdr:row>
      <xdr:rowOff>32220</xdr:rowOff>
    </xdr:to>
    <xdr:pic>
      <xdr:nvPicPr>
        <xdr:cNvPr id="4149" name="Picture 4148">
          <a:extLst>
            <a:ext uri="{FF2B5EF4-FFF2-40B4-BE49-F238E27FC236}">
              <a16:creationId xmlns:a16="http://schemas.microsoft.com/office/drawing/2014/main" id="{00000000-0008-0000-0100-000035100000}"/>
            </a:ext>
          </a:extLst>
        </xdr:cNvPr>
        <xdr:cNvPicPr>
          <a:picLocks noChangeAspect="1"/>
        </xdr:cNvPicPr>
      </xdr:nvPicPr>
      <xdr:blipFill>
        <a:blip xmlns:r="http://schemas.openxmlformats.org/officeDocument/2006/relationships" r:embed="rId8"/>
        <a:stretch>
          <a:fillRect/>
        </a:stretch>
      </xdr:blipFill>
      <xdr:spPr>
        <a:xfrm>
          <a:off x="11521440" y="5509260"/>
          <a:ext cx="564683" cy="558000"/>
        </a:xfrm>
        <a:prstGeom prst="rect">
          <a:avLst/>
        </a:prstGeom>
      </xdr:spPr>
    </xdr:pic>
    <xdr:clientData/>
  </xdr:twoCellAnchor>
  <xdr:oneCellAnchor>
    <xdr:from>
      <xdr:col>20</xdr:col>
      <xdr:colOff>584257</xdr:colOff>
      <xdr:row>23</xdr:row>
      <xdr:rowOff>152400</xdr:rowOff>
    </xdr:from>
    <xdr:ext cx="503599" cy="1814279"/>
    <xdr:sp macro="" textlink="Processing!$O$25">
      <xdr:nvSpPr>
        <xdr:cNvPr id="4139" name="Rectangle 4138">
          <a:extLst>
            <a:ext uri="{FF2B5EF4-FFF2-40B4-BE49-F238E27FC236}">
              <a16:creationId xmlns:a16="http://schemas.microsoft.com/office/drawing/2014/main" id="{00000000-0008-0000-0100-00002B100000}"/>
            </a:ext>
          </a:extLst>
        </xdr:cNvPr>
        <xdr:cNvSpPr/>
      </xdr:nvSpPr>
      <xdr:spPr>
        <a:xfrm>
          <a:off x="12437590" y="4533900"/>
          <a:ext cx="503599" cy="1814279"/>
        </a:xfrm>
        <a:prstGeom prst="rect">
          <a:avLst/>
        </a:prstGeom>
        <a:noFill/>
        <a:ln>
          <a:noFill/>
        </a:ln>
        <a:effectLst/>
      </xdr:spPr>
      <xdr:style>
        <a:lnRef idx="2">
          <a:schemeClr val="accent6"/>
        </a:lnRef>
        <a:fillRef idx="1">
          <a:schemeClr val="lt1"/>
        </a:fillRef>
        <a:effectRef idx="0">
          <a:schemeClr val="accent6"/>
        </a:effectRef>
        <a:fontRef idx="minor">
          <a:schemeClr val="dk1"/>
        </a:fontRef>
      </xdr:style>
      <xdr:txBody>
        <a:bodyPr wrap="none" lIns="91440" tIns="45720" rIns="91440" bIns="45720" anchor="t">
          <a:spAutoFit/>
        </a:bodyPr>
        <a:lstStyle/>
        <a:p>
          <a:pPr marL="0" indent="0" algn="ctr"/>
          <a:fld id="{7FEDBE5D-667A-42C2-A8A3-6533946F180D}" type="TxLink">
            <a:rPr lang="en-US" sz="11000" b="1" i="0" u="none" strike="noStrike" cap="none" spc="0">
              <a:ln w="22225">
                <a:solidFill>
                  <a:schemeClr val="bg1"/>
                </a:solidFill>
                <a:prstDash val="solid"/>
              </a:ln>
              <a:solidFill>
                <a:schemeClr val="bg1">
                  <a:alpha val="87000"/>
                </a:schemeClr>
              </a:solidFill>
              <a:effectLst/>
              <a:latin typeface="Calibri"/>
              <a:ea typeface="+mn-ea"/>
              <a:cs typeface="Calibri"/>
            </a:rPr>
            <a:pPr marL="0" indent="0" algn="ctr"/>
            <a:t> </a:t>
          </a:fld>
          <a:endParaRPr lang="en-US" sz="11000" b="1" i="0" u="none" strike="noStrike" cap="none" spc="0">
            <a:ln w="22225">
              <a:solidFill>
                <a:schemeClr val="bg1"/>
              </a:solidFill>
              <a:prstDash val="solid"/>
            </a:ln>
            <a:solidFill>
              <a:schemeClr val="bg1">
                <a:alpha val="87000"/>
              </a:schemeClr>
            </a:solidFill>
            <a:effectLst/>
            <a:latin typeface="Calibri"/>
            <a:ea typeface="+mn-ea"/>
            <a:cs typeface="Calibri"/>
          </a:endParaRPr>
        </a:p>
      </xdr:txBody>
    </xdr:sp>
    <xdr:clientData/>
  </xdr:oneCellAnchor>
  <xdr:oneCellAnchor>
    <xdr:from>
      <xdr:col>19</xdr:col>
      <xdr:colOff>99357</xdr:colOff>
      <xdr:row>29</xdr:row>
      <xdr:rowOff>22860</xdr:rowOff>
    </xdr:from>
    <xdr:ext cx="315150" cy="796757"/>
    <xdr:sp macro="" textlink="Processing!$O$25">
      <xdr:nvSpPr>
        <xdr:cNvPr id="4140" name="Rectangle 4139">
          <a:extLst>
            <a:ext uri="{FF2B5EF4-FFF2-40B4-BE49-F238E27FC236}">
              <a16:creationId xmlns:a16="http://schemas.microsoft.com/office/drawing/2014/main" id="{00000000-0008-0000-0100-00002C100000}"/>
            </a:ext>
          </a:extLst>
        </xdr:cNvPr>
        <xdr:cNvSpPr/>
      </xdr:nvSpPr>
      <xdr:spPr>
        <a:xfrm>
          <a:off x="11360024" y="5547360"/>
          <a:ext cx="315150" cy="796757"/>
        </a:xfrm>
        <a:prstGeom prst="rect">
          <a:avLst/>
        </a:prstGeom>
        <a:noFill/>
        <a:ln>
          <a:noFill/>
        </a:ln>
        <a:effectLst/>
      </xdr:spPr>
      <xdr:style>
        <a:lnRef idx="2">
          <a:schemeClr val="accent6"/>
        </a:lnRef>
        <a:fillRef idx="1">
          <a:schemeClr val="lt1"/>
        </a:fillRef>
        <a:effectRef idx="0">
          <a:schemeClr val="accent6"/>
        </a:effectRef>
        <a:fontRef idx="minor">
          <a:schemeClr val="dk1"/>
        </a:fontRef>
      </xdr:style>
      <xdr:txBody>
        <a:bodyPr wrap="none" lIns="91440" tIns="45720" rIns="91440" bIns="45720" anchor="t">
          <a:spAutoFit/>
        </a:bodyPr>
        <a:lstStyle/>
        <a:p>
          <a:pPr marL="0" indent="0" algn="ctr"/>
          <a:fld id="{D18E38EC-27E6-40D8-B2A9-98EF74BEA725}" type="TxLink">
            <a:rPr lang="en-US" sz="4500" b="1" i="0" u="none" strike="noStrike" cap="none" spc="0">
              <a:ln w="22225">
                <a:solidFill>
                  <a:schemeClr val="bg1"/>
                </a:solidFill>
                <a:prstDash val="solid"/>
              </a:ln>
              <a:solidFill>
                <a:schemeClr val="bg1">
                  <a:alpha val="90000"/>
                </a:schemeClr>
              </a:solidFill>
              <a:effectLst/>
              <a:latin typeface="Calibri"/>
              <a:ea typeface="+mn-ea"/>
              <a:cs typeface="Calibri"/>
            </a:rPr>
            <a:pPr marL="0" indent="0" algn="ctr"/>
            <a:t> </a:t>
          </a:fld>
          <a:endParaRPr lang="en-US" sz="4500" b="1" i="0" u="none" strike="noStrike" cap="none" spc="0">
            <a:ln w="22225">
              <a:solidFill>
                <a:schemeClr val="bg1"/>
              </a:solidFill>
              <a:prstDash val="solid"/>
            </a:ln>
            <a:solidFill>
              <a:schemeClr val="bg1">
                <a:alpha val="90000"/>
              </a:schemeClr>
            </a:solidFill>
            <a:effectLst/>
            <a:latin typeface="Calibri"/>
            <a:ea typeface="+mn-ea"/>
            <a:cs typeface="Calibri"/>
          </a:endParaRPr>
        </a:p>
      </xdr:txBody>
    </xdr:sp>
    <xdr:clientData/>
  </xdr:oneCellAnchor>
  <xdr:twoCellAnchor>
    <xdr:from>
      <xdr:col>18</xdr:col>
      <xdr:colOff>502920</xdr:colOff>
      <xdr:row>33</xdr:row>
      <xdr:rowOff>30480</xdr:rowOff>
    </xdr:from>
    <xdr:to>
      <xdr:col>20</xdr:col>
      <xdr:colOff>388620</xdr:colOff>
      <xdr:row>34</xdr:row>
      <xdr:rowOff>144780</xdr:rowOff>
    </xdr:to>
    <xdr:sp macro="" textlink="">
      <xdr:nvSpPr>
        <xdr:cNvPr id="4138" name="TextBox 4137">
          <a:extLst>
            <a:ext uri="{FF2B5EF4-FFF2-40B4-BE49-F238E27FC236}">
              <a16:creationId xmlns:a16="http://schemas.microsoft.com/office/drawing/2014/main" id="{00000000-0008-0000-0100-00002A100000}"/>
            </a:ext>
          </a:extLst>
        </xdr:cNvPr>
        <xdr:cNvSpPr txBox="1"/>
      </xdr:nvSpPr>
      <xdr:spPr>
        <a:xfrm>
          <a:off x="11475720" y="6065520"/>
          <a:ext cx="11049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200" b="0" i="0" u="none" strike="noStrike">
              <a:solidFill>
                <a:srgbClr val="000000"/>
              </a:solidFill>
              <a:latin typeface="Calibri"/>
              <a:cs typeface="Calibri"/>
            </a:rPr>
            <a:t>Driver 3</a:t>
          </a:r>
          <a:r>
            <a:rPr lang="ru-RU" sz="1200" b="0" i="0" u="none" strike="noStrike">
              <a:solidFill>
                <a:srgbClr val="000000"/>
              </a:solidFill>
              <a:latin typeface="Calibri"/>
              <a:cs typeface="Calibri"/>
            </a:rPr>
            <a:t> </a:t>
          </a:r>
          <a:r>
            <a:rPr lang="en-US" sz="1200" b="1" i="0" u="none" strike="noStrike">
              <a:solidFill>
                <a:srgbClr val="000000"/>
              </a:solidFill>
              <a:latin typeface="Calibri"/>
              <a:cs typeface="Calibri"/>
            </a:rPr>
            <a:t>KPI:</a:t>
          </a:r>
        </a:p>
      </xdr:txBody>
    </xdr:sp>
    <xdr:clientData/>
  </xdr:twoCellAnchor>
  <xdr:twoCellAnchor>
    <xdr:from>
      <xdr:col>18</xdr:col>
      <xdr:colOff>403860</xdr:colOff>
      <xdr:row>25</xdr:row>
      <xdr:rowOff>38100</xdr:rowOff>
    </xdr:from>
    <xdr:to>
      <xdr:col>20</xdr:col>
      <xdr:colOff>403860</xdr:colOff>
      <xdr:row>26</xdr:row>
      <xdr:rowOff>106680</xdr:rowOff>
    </xdr:to>
    <xdr:sp macro="" textlink="">
      <xdr:nvSpPr>
        <xdr:cNvPr id="4141" name="TextBox 4140">
          <a:extLst>
            <a:ext uri="{FF2B5EF4-FFF2-40B4-BE49-F238E27FC236}">
              <a16:creationId xmlns:a16="http://schemas.microsoft.com/office/drawing/2014/main" id="{00000000-0008-0000-0100-00002D100000}"/>
            </a:ext>
          </a:extLst>
        </xdr:cNvPr>
        <xdr:cNvSpPr txBox="1"/>
      </xdr:nvSpPr>
      <xdr:spPr>
        <a:xfrm>
          <a:off x="11376660" y="4610100"/>
          <a:ext cx="1219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Fuel </a:t>
          </a:r>
          <a:r>
            <a:rPr lang="ru-RU" sz="900"/>
            <a:t>С</a:t>
          </a:r>
          <a:r>
            <a:rPr lang="en-US" sz="900"/>
            <a:t>onsumption</a:t>
          </a:r>
          <a:endParaRPr lang="ru-RU" sz="900"/>
        </a:p>
      </xdr:txBody>
    </xdr:sp>
    <xdr:clientData/>
  </xdr:twoCellAnchor>
  <xdr:twoCellAnchor>
    <xdr:from>
      <xdr:col>18</xdr:col>
      <xdr:colOff>403860</xdr:colOff>
      <xdr:row>27</xdr:row>
      <xdr:rowOff>53340</xdr:rowOff>
    </xdr:from>
    <xdr:to>
      <xdr:col>20</xdr:col>
      <xdr:colOff>403860</xdr:colOff>
      <xdr:row>29</xdr:row>
      <xdr:rowOff>0</xdr:rowOff>
    </xdr:to>
    <xdr:sp macro="" textlink="">
      <xdr:nvSpPr>
        <xdr:cNvPr id="4142" name="TextBox 4141">
          <a:extLst>
            <a:ext uri="{FF2B5EF4-FFF2-40B4-BE49-F238E27FC236}">
              <a16:creationId xmlns:a16="http://schemas.microsoft.com/office/drawing/2014/main" id="{00000000-0008-0000-0100-00002E100000}"/>
            </a:ext>
          </a:extLst>
        </xdr:cNvPr>
        <xdr:cNvSpPr txBox="1"/>
      </xdr:nvSpPr>
      <xdr:spPr>
        <a:xfrm>
          <a:off x="11376660" y="4991100"/>
          <a:ext cx="12192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Depreciation</a:t>
          </a:r>
          <a:endParaRPr lang="ru-RU" sz="900"/>
        </a:p>
      </xdr:txBody>
    </xdr:sp>
    <xdr:clientData/>
  </xdr:twoCellAnchor>
  <xdr:twoCellAnchor>
    <xdr:from>
      <xdr:col>18</xdr:col>
      <xdr:colOff>403860</xdr:colOff>
      <xdr:row>26</xdr:row>
      <xdr:rowOff>15240</xdr:rowOff>
    </xdr:from>
    <xdr:to>
      <xdr:col>20</xdr:col>
      <xdr:colOff>403860</xdr:colOff>
      <xdr:row>27</xdr:row>
      <xdr:rowOff>83820</xdr:rowOff>
    </xdr:to>
    <xdr:sp macro="" textlink="Processing!P25">
      <xdr:nvSpPr>
        <xdr:cNvPr id="4143" name="TextBox 4142">
          <a:extLst>
            <a:ext uri="{FF2B5EF4-FFF2-40B4-BE49-F238E27FC236}">
              <a16:creationId xmlns:a16="http://schemas.microsoft.com/office/drawing/2014/main" id="{00000000-0008-0000-0100-00002F100000}"/>
            </a:ext>
          </a:extLst>
        </xdr:cNvPr>
        <xdr:cNvSpPr txBox="1"/>
      </xdr:nvSpPr>
      <xdr:spPr>
        <a:xfrm>
          <a:off x="11376660" y="4770120"/>
          <a:ext cx="1219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DC60A4-08A6-44F8-8DC2-C2BD56540733}" type="TxLink">
            <a:rPr lang="en-US" sz="900" b="1" i="0" u="none" strike="noStrike">
              <a:solidFill>
                <a:srgbClr val="000000"/>
              </a:solidFill>
              <a:latin typeface="Calibri"/>
              <a:cs typeface="Calibri"/>
            </a:rPr>
            <a:pPr/>
            <a:t>5,7gal/100ml</a:t>
          </a:fld>
          <a:endParaRPr lang="ru-RU" sz="900" b="1"/>
        </a:p>
      </xdr:txBody>
    </xdr:sp>
    <xdr:clientData/>
  </xdr:twoCellAnchor>
  <xdr:twoCellAnchor>
    <xdr:from>
      <xdr:col>18</xdr:col>
      <xdr:colOff>403860</xdr:colOff>
      <xdr:row>28</xdr:row>
      <xdr:rowOff>45720</xdr:rowOff>
    </xdr:from>
    <xdr:to>
      <xdr:col>20</xdr:col>
      <xdr:colOff>403860</xdr:colOff>
      <xdr:row>29</xdr:row>
      <xdr:rowOff>114300</xdr:rowOff>
    </xdr:to>
    <xdr:sp macro="" textlink="Processing!Q25">
      <xdr:nvSpPr>
        <xdr:cNvPr id="4144" name="TextBox 4143">
          <a:extLst>
            <a:ext uri="{FF2B5EF4-FFF2-40B4-BE49-F238E27FC236}">
              <a16:creationId xmlns:a16="http://schemas.microsoft.com/office/drawing/2014/main" id="{00000000-0008-0000-0100-000030100000}"/>
            </a:ext>
          </a:extLst>
        </xdr:cNvPr>
        <xdr:cNvSpPr txBox="1"/>
      </xdr:nvSpPr>
      <xdr:spPr>
        <a:xfrm>
          <a:off x="11376660" y="5166360"/>
          <a:ext cx="1219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A37869-7B77-47A6-B333-B8C574CB0330}" type="TxLink">
            <a:rPr lang="en-US" sz="900" b="1" i="0" u="none" strike="noStrike">
              <a:solidFill>
                <a:srgbClr val="000000"/>
              </a:solidFill>
              <a:latin typeface="Calibri"/>
              <a:cs typeface="Calibri"/>
            </a:rPr>
            <a:pPr/>
            <a:t>20,75$/100ml</a:t>
          </a:fld>
          <a:endParaRPr lang="ru-RU" sz="900" b="1"/>
        </a:p>
      </xdr:txBody>
    </xdr:sp>
    <xdr:clientData/>
  </xdr:twoCellAnchor>
  <xdr:twoCellAnchor>
    <xdr:from>
      <xdr:col>20</xdr:col>
      <xdr:colOff>493311</xdr:colOff>
      <xdr:row>33</xdr:row>
      <xdr:rowOff>62684</xdr:rowOff>
    </xdr:from>
    <xdr:to>
      <xdr:col>22</xdr:col>
      <xdr:colOff>162196</xdr:colOff>
      <xdr:row>34</xdr:row>
      <xdr:rowOff>176984</xdr:rowOff>
    </xdr:to>
    <xdr:sp macro="" textlink="Processing!T25">
      <xdr:nvSpPr>
        <xdr:cNvPr id="4145" name="TextBox 4144">
          <a:extLst>
            <a:ext uri="{FF2B5EF4-FFF2-40B4-BE49-F238E27FC236}">
              <a16:creationId xmlns:a16="http://schemas.microsoft.com/office/drawing/2014/main" id="{00000000-0008-0000-0100-000031100000}"/>
            </a:ext>
          </a:extLst>
        </xdr:cNvPr>
        <xdr:cNvSpPr txBox="1"/>
      </xdr:nvSpPr>
      <xdr:spPr>
        <a:xfrm>
          <a:off x="12685311" y="6097724"/>
          <a:ext cx="888085"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E61C9C8-BB54-43DE-9D38-6F6640F5A9D8}" type="TxLink">
            <a:rPr lang="en-US" sz="1200" b="0" i="0" u="none" strike="noStrike">
              <a:solidFill>
                <a:srgbClr val="00B0F0"/>
              </a:solidFill>
              <a:latin typeface="Calibri"/>
              <a:cs typeface="Calibri"/>
            </a:rPr>
            <a:pPr algn="l"/>
            <a:t>III</a:t>
          </a:fld>
          <a:endParaRPr lang="en-US" sz="1800" b="1" i="0" u="none" strike="noStrike">
            <a:solidFill>
              <a:srgbClr val="00B0F0"/>
            </a:solidFill>
            <a:latin typeface="Calibri"/>
            <a:cs typeface="Calibri"/>
          </a:endParaRPr>
        </a:p>
      </xdr:txBody>
    </xdr:sp>
    <xdr:clientData/>
  </xdr:twoCellAnchor>
  <xdr:twoCellAnchor>
    <xdr:from>
      <xdr:col>20</xdr:col>
      <xdr:colOff>108860</xdr:colOff>
      <xdr:row>33</xdr:row>
      <xdr:rowOff>60960</xdr:rowOff>
    </xdr:from>
    <xdr:to>
      <xdr:col>21</xdr:col>
      <xdr:colOff>144783</xdr:colOff>
      <xdr:row>34</xdr:row>
      <xdr:rowOff>175260</xdr:rowOff>
    </xdr:to>
    <xdr:sp macro="" textlink="Processing!S25">
      <xdr:nvSpPr>
        <xdr:cNvPr id="4146" name="TextBox 4145">
          <a:extLst>
            <a:ext uri="{FF2B5EF4-FFF2-40B4-BE49-F238E27FC236}">
              <a16:creationId xmlns:a16="http://schemas.microsoft.com/office/drawing/2014/main" id="{00000000-0008-0000-0100-000032100000}"/>
            </a:ext>
          </a:extLst>
        </xdr:cNvPr>
        <xdr:cNvSpPr txBox="1"/>
      </xdr:nvSpPr>
      <xdr:spPr>
        <a:xfrm>
          <a:off x="12300860" y="6096000"/>
          <a:ext cx="645523"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FDEF1CC-84C6-4343-908E-58F9AA72F236}" type="TxLink">
            <a:rPr lang="en-US" sz="1200" b="0" i="0" u="none" strike="noStrike">
              <a:solidFill>
                <a:srgbClr val="FF0000"/>
              </a:solidFill>
              <a:latin typeface="Calibri"/>
              <a:cs typeface="Calibri"/>
            </a:rPr>
            <a:pPr algn="l"/>
            <a:t>IIIIIIIIII</a:t>
          </a:fld>
          <a:endParaRPr lang="en-US" sz="1600" b="0" i="0" u="none" strike="noStrike">
            <a:solidFill>
              <a:srgbClr val="FF0000"/>
            </a:solidFill>
            <a:latin typeface="Calibri"/>
            <a:cs typeface="Calibri"/>
          </a:endParaRPr>
        </a:p>
      </xdr:txBody>
    </xdr:sp>
    <xdr:clientData/>
  </xdr:twoCellAnchor>
  <xdr:twoCellAnchor>
    <xdr:from>
      <xdr:col>21</xdr:col>
      <xdr:colOff>554269</xdr:colOff>
      <xdr:row>33</xdr:row>
      <xdr:rowOff>72481</xdr:rowOff>
    </xdr:from>
    <xdr:to>
      <xdr:col>22</xdr:col>
      <xdr:colOff>554084</xdr:colOff>
      <xdr:row>35</xdr:row>
      <xdr:rowOff>3901</xdr:rowOff>
    </xdr:to>
    <xdr:sp macro="" textlink="Processing!U25">
      <xdr:nvSpPr>
        <xdr:cNvPr id="4147" name="TextBox 4146">
          <a:extLst>
            <a:ext uri="{FF2B5EF4-FFF2-40B4-BE49-F238E27FC236}">
              <a16:creationId xmlns:a16="http://schemas.microsoft.com/office/drawing/2014/main" id="{00000000-0008-0000-0100-000033100000}"/>
            </a:ext>
          </a:extLst>
        </xdr:cNvPr>
        <xdr:cNvSpPr txBox="1"/>
      </xdr:nvSpPr>
      <xdr:spPr>
        <a:xfrm>
          <a:off x="13355869" y="6107521"/>
          <a:ext cx="609415"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1F02B0F-6DEE-424C-B467-645B24882F49}" type="TxLink">
            <a:rPr lang="en-US" sz="1050" b="0" i="0" u="none" strike="noStrike">
              <a:solidFill>
                <a:srgbClr val="000000"/>
              </a:solidFill>
              <a:latin typeface="Calibri"/>
              <a:cs typeface="Calibri"/>
            </a:rPr>
            <a:pPr algn="l"/>
            <a:t>133%</a:t>
          </a:fld>
          <a:endParaRPr lang="en-US" sz="1200" b="1" i="0" u="none" strike="noStrike">
            <a:solidFill>
              <a:srgbClr val="000000"/>
            </a:solidFill>
            <a:latin typeface="Calibri"/>
            <a:cs typeface="Calibri"/>
          </a:endParaRPr>
        </a:p>
      </xdr:txBody>
    </xdr:sp>
    <xdr:clientData/>
  </xdr:twoCellAnchor>
  <xdr:twoCellAnchor>
    <xdr:from>
      <xdr:col>3</xdr:col>
      <xdr:colOff>601980</xdr:colOff>
      <xdr:row>1</xdr:row>
      <xdr:rowOff>167640</xdr:rowOff>
    </xdr:from>
    <xdr:to>
      <xdr:col>12</xdr:col>
      <xdr:colOff>129540</xdr:colOff>
      <xdr:row>7</xdr:row>
      <xdr:rowOff>30480</xdr:rowOff>
    </xdr:to>
    <xdr:sp macro="" textlink="">
      <xdr:nvSpPr>
        <xdr:cNvPr id="4152" name="TextBox 4151">
          <a:extLst>
            <a:ext uri="{FF2B5EF4-FFF2-40B4-BE49-F238E27FC236}">
              <a16:creationId xmlns:a16="http://schemas.microsoft.com/office/drawing/2014/main" id="{00000000-0008-0000-0100-000038100000}"/>
            </a:ext>
          </a:extLst>
        </xdr:cNvPr>
        <xdr:cNvSpPr txBox="1"/>
      </xdr:nvSpPr>
      <xdr:spPr>
        <a:xfrm>
          <a:off x="2430780" y="350520"/>
          <a:ext cx="5013960" cy="960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Routes Manager</a:t>
          </a:r>
        </a:p>
        <a:p>
          <a:r>
            <a:rPr lang="en-US" sz="2000">
              <a:solidFill>
                <a:schemeClr val="bg1"/>
              </a:solidFill>
            </a:rPr>
            <a:t>MS Excel Solution</a:t>
          </a:r>
          <a:endParaRPr lang="ru-RU" sz="2400">
            <a:solidFill>
              <a:schemeClr val="bg1"/>
            </a:solidFill>
          </a:endParaRPr>
        </a:p>
      </xdr:txBody>
    </xdr:sp>
    <xdr:clientData/>
  </xdr:twoCellAnchor>
  <xdr:twoCellAnchor>
    <xdr:from>
      <xdr:col>4</xdr:col>
      <xdr:colOff>357137</xdr:colOff>
      <xdr:row>19</xdr:row>
      <xdr:rowOff>26173</xdr:rowOff>
    </xdr:from>
    <xdr:to>
      <xdr:col>5</xdr:col>
      <xdr:colOff>188843</xdr:colOff>
      <xdr:row>20</xdr:row>
      <xdr:rowOff>54944</xdr:rowOff>
    </xdr:to>
    <xdr:cxnSp macro="">
      <xdr:nvCxnSpPr>
        <xdr:cNvPr id="73" name="Straight Connector 72">
          <a:extLst>
            <a:ext uri="{FF2B5EF4-FFF2-40B4-BE49-F238E27FC236}">
              <a16:creationId xmlns:a16="http://schemas.microsoft.com/office/drawing/2014/main" id="{00000000-0008-0000-0100-000049000000}"/>
            </a:ext>
          </a:extLst>
        </xdr:cNvPr>
        <xdr:cNvCxnSpPr/>
      </xdr:nvCxnSpPr>
      <xdr:spPr>
        <a:xfrm flipH="1">
          <a:off x="2795537" y="3500893"/>
          <a:ext cx="441306" cy="21165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601980</xdr:colOff>
      <xdr:row>7</xdr:row>
      <xdr:rowOff>45720</xdr:rowOff>
    </xdr:from>
    <xdr:to>
      <xdr:col>7</xdr:col>
      <xdr:colOff>137160</xdr:colOff>
      <xdr:row>9</xdr:row>
      <xdr:rowOff>7620</xdr:rowOff>
    </xdr:to>
    <xdr:sp macro="" textlink="Processing!B30">
      <xdr:nvSpPr>
        <xdr:cNvPr id="82" name="TextBox 81">
          <a:extLst>
            <a:ext uri="{FF2B5EF4-FFF2-40B4-BE49-F238E27FC236}">
              <a16:creationId xmlns:a16="http://schemas.microsoft.com/office/drawing/2014/main" id="{00000000-0008-0000-0100-000052000000}"/>
            </a:ext>
          </a:extLst>
        </xdr:cNvPr>
        <xdr:cNvSpPr txBox="1"/>
      </xdr:nvSpPr>
      <xdr:spPr>
        <a:xfrm>
          <a:off x="2430780" y="1325880"/>
          <a:ext cx="19735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852045-C387-466A-A6D7-C8C922CF03AA}" type="TxLink">
            <a:rPr lang="en-US" sz="1200" b="0" i="0" u="none" strike="noStrike">
              <a:solidFill>
                <a:schemeClr val="bg1">
                  <a:lumMod val="75000"/>
                </a:schemeClr>
              </a:solidFill>
              <a:latin typeface="Calibri"/>
              <a:cs typeface="Calibri"/>
            </a:rPr>
            <a:pPr/>
            <a:t>Total Amount of Cargo</a:t>
          </a:fld>
          <a:endParaRPr lang="ru-RU" sz="2400" b="0">
            <a:solidFill>
              <a:schemeClr val="bg1">
                <a:lumMod val="75000"/>
              </a:schemeClr>
            </a:solidFill>
          </a:endParaRPr>
        </a:p>
      </xdr:txBody>
    </xdr:sp>
    <xdr:clientData/>
  </xdr:twoCellAnchor>
  <xdr:twoCellAnchor>
    <xdr:from>
      <xdr:col>3</xdr:col>
      <xdr:colOff>563880</xdr:colOff>
      <xdr:row>8</xdr:row>
      <xdr:rowOff>38100</xdr:rowOff>
    </xdr:from>
    <xdr:to>
      <xdr:col>7</xdr:col>
      <xdr:colOff>99060</xdr:colOff>
      <xdr:row>10</xdr:row>
      <xdr:rowOff>76200</xdr:rowOff>
    </xdr:to>
    <xdr:sp macro="" textlink="Processing!B31">
      <xdr:nvSpPr>
        <xdr:cNvPr id="83" name="TextBox 82">
          <a:extLst>
            <a:ext uri="{FF2B5EF4-FFF2-40B4-BE49-F238E27FC236}">
              <a16:creationId xmlns:a16="http://schemas.microsoft.com/office/drawing/2014/main" id="{00000000-0008-0000-0100-000053000000}"/>
            </a:ext>
          </a:extLst>
        </xdr:cNvPr>
        <xdr:cNvSpPr txBox="1"/>
      </xdr:nvSpPr>
      <xdr:spPr>
        <a:xfrm>
          <a:off x="2392680" y="1501140"/>
          <a:ext cx="1973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4A536C-D0F3-4AA4-BA86-91C11C749ED5}" type="TxLink">
            <a:rPr lang="en-US" sz="2400" b="0" i="0" u="none" strike="noStrike">
              <a:solidFill>
                <a:schemeClr val="bg1"/>
              </a:solidFill>
              <a:latin typeface="Calibri"/>
              <a:cs typeface="Calibri"/>
            </a:rPr>
            <a:pPr/>
            <a:t> $10,91,388 </a:t>
          </a:fld>
          <a:endParaRPr lang="ru-RU" sz="4800">
            <a:solidFill>
              <a:schemeClr val="bg1"/>
            </a:solidFill>
          </a:endParaRPr>
        </a:p>
      </xdr:txBody>
    </xdr:sp>
    <xdr:clientData/>
  </xdr:twoCellAnchor>
  <xdr:twoCellAnchor>
    <xdr:from>
      <xdr:col>3</xdr:col>
      <xdr:colOff>601980</xdr:colOff>
      <xdr:row>10</xdr:row>
      <xdr:rowOff>129540</xdr:rowOff>
    </xdr:from>
    <xdr:to>
      <xdr:col>7</xdr:col>
      <xdr:colOff>137160</xdr:colOff>
      <xdr:row>12</xdr:row>
      <xdr:rowOff>91440</xdr:rowOff>
    </xdr:to>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2430780" y="1958340"/>
          <a:ext cx="19735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lumMod val="75000"/>
                </a:schemeClr>
              </a:solidFill>
              <a:latin typeface="Calibri"/>
              <a:ea typeface="+mn-ea"/>
              <a:cs typeface="Calibri"/>
            </a:rPr>
            <a:t>Total Millage</a:t>
          </a:r>
        </a:p>
      </xdr:txBody>
    </xdr:sp>
    <xdr:clientData/>
  </xdr:twoCellAnchor>
  <xdr:twoCellAnchor>
    <xdr:from>
      <xdr:col>3</xdr:col>
      <xdr:colOff>548640</xdr:colOff>
      <xdr:row>11</xdr:row>
      <xdr:rowOff>99060</xdr:rowOff>
    </xdr:from>
    <xdr:to>
      <xdr:col>7</xdr:col>
      <xdr:colOff>83820</xdr:colOff>
      <xdr:row>13</xdr:row>
      <xdr:rowOff>60960</xdr:rowOff>
    </xdr:to>
    <xdr:sp macro="" textlink="Processing!C29">
      <xdr:nvSpPr>
        <xdr:cNvPr id="94" name="TextBox 93">
          <a:extLst>
            <a:ext uri="{FF2B5EF4-FFF2-40B4-BE49-F238E27FC236}">
              <a16:creationId xmlns:a16="http://schemas.microsoft.com/office/drawing/2014/main" id="{00000000-0008-0000-0100-00005E000000}"/>
            </a:ext>
          </a:extLst>
        </xdr:cNvPr>
        <xdr:cNvSpPr txBox="1"/>
      </xdr:nvSpPr>
      <xdr:spPr>
        <a:xfrm>
          <a:off x="2377440" y="2110740"/>
          <a:ext cx="19735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16FA62-E1FE-4A04-8996-4F479FB52700}" type="TxLink">
            <a:rPr lang="en-US" sz="2400" b="0" i="0" u="none" strike="noStrike">
              <a:solidFill>
                <a:schemeClr val="bg1"/>
              </a:solidFill>
              <a:latin typeface="Calibri"/>
              <a:ea typeface="+mn-ea"/>
              <a:cs typeface="Calibri"/>
            </a:rPr>
            <a:pPr marL="0" indent="0"/>
            <a:t> 3,05,334 </a:t>
          </a:fld>
          <a:endParaRPr lang="ru-RU" sz="2400" b="0" i="0" u="none" strike="noStrike">
            <a:solidFill>
              <a:schemeClr val="bg1"/>
            </a:solidFill>
            <a:latin typeface="Calibri"/>
            <a:ea typeface="+mn-ea"/>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289560</xdr:colOff>
      <xdr:row>1</xdr:row>
      <xdr:rowOff>45720</xdr:rowOff>
    </xdr:from>
    <xdr:to>
      <xdr:col>6</xdr:col>
      <xdr:colOff>117750</xdr:colOff>
      <xdr:row>9</xdr:row>
      <xdr:rowOff>157916</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99160" y="228600"/>
          <a:ext cx="2876190" cy="1590476"/>
        </a:xfrm>
        <a:prstGeom prst="rect">
          <a:avLst/>
        </a:prstGeom>
      </xdr:spPr>
    </xdr:pic>
    <xdr:clientData/>
  </xdr:twoCellAnchor>
  <xdr:twoCellAnchor editAs="oneCell">
    <xdr:from>
      <xdr:col>1</xdr:col>
      <xdr:colOff>396240</xdr:colOff>
      <xdr:row>10</xdr:row>
      <xdr:rowOff>38100</xdr:rowOff>
    </xdr:from>
    <xdr:to>
      <xdr:col>10</xdr:col>
      <xdr:colOff>128888</xdr:colOff>
      <xdr:row>23</xdr:row>
      <xdr:rowOff>41612</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005840" y="1866900"/>
          <a:ext cx="5219048" cy="2380952"/>
        </a:xfrm>
        <a:prstGeom prst="rect">
          <a:avLst/>
        </a:prstGeom>
      </xdr:spPr>
    </xdr:pic>
    <xdr:clientData/>
  </xdr:twoCellAnchor>
  <xdr:twoCellAnchor editAs="oneCell">
    <xdr:from>
      <xdr:col>10</xdr:col>
      <xdr:colOff>106680</xdr:colOff>
      <xdr:row>7</xdr:row>
      <xdr:rowOff>167640</xdr:rowOff>
    </xdr:from>
    <xdr:to>
      <xdr:col>17</xdr:col>
      <xdr:colOff>601385</xdr:colOff>
      <xdr:row>27</xdr:row>
      <xdr:rowOff>81469</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6202680" y="1447800"/>
          <a:ext cx="4761905" cy="3571429"/>
        </a:xfrm>
        <a:prstGeom prst="rect">
          <a:avLst/>
        </a:prstGeom>
      </xdr:spPr>
    </xdr:pic>
    <xdr:clientData/>
  </xdr:twoCellAnchor>
  <xdr:twoCellAnchor editAs="oneCell">
    <xdr:from>
      <xdr:col>5</xdr:col>
      <xdr:colOff>373380</xdr:colOff>
      <xdr:row>26</xdr:row>
      <xdr:rowOff>15240</xdr:rowOff>
    </xdr:from>
    <xdr:to>
      <xdr:col>13</xdr:col>
      <xdr:colOff>258485</xdr:colOff>
      <xdr:row>42</xdr:row>
      <xdr:rowOff>70112</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3421380" y="4770120"/>
          <a:ext cx="4761905" cy="2980952"/>
        </a:xfrm>
        <a:prstGeom prst="rect">
          <a:avLst/>
        </a:prstGeom>
      </xdr:spPr>
    </xdr:pic>
    <xdr:clientData/>
  </xdr:twoCellAnchor>
  <xdr:oneCellAnchor>
    <xdr:from>
      <xdr:col>11</xdr:col>
      <xdr:colOff>76200</xdr:colOff>
      <xdr:row>17</xdr:row>
      <xdr:rowOff>15240</xdr:rowOff>
    </xdr:from>
    <xdr:ext cx="2983862" cy="2477281"/>
    <xdr:sp macro="" textlink="">
      <xdr:nvSpPr>
        <xdr:cNvPr id="7" name="Rectangle 6">
          <a:extLst>
            <a:ext uri="{FF2B5EF4-FFF2-40B4-BE49-F238E27FC236}">
              <a16:creationId xmlns:a16="http://schemas.microsoft.com/office/drawing/2014/main" id="{00000000-0008-0000-0600-000007000000}"/>
            </a:ext>
          </a:extLst>
        </xdr:cNvPr>
        <xdr:cNvSpPr/>
      </xdr:nvSpPr>
      <xdr:spPr>
        <a:xfrm>
          <a:off x="6781800" y="3124200"/>
          <a:ext cx="2983862" cy="2477281"/>
        </a:xfrm>
        <a:prstGeom prst="rect">
          <a:avLst/>
        </a:prstGeom>
        <a:noFill/>
        <a:ln>
          <a:noFill/>
        </a:ln>
        <a:effectLst/>
      </xdr:spPr>
      <xdr:style>
        <a:lnRef idx="2">
          <a:schemeClr val="accent6"/>
        </a:lnRef>
        <a:fillRef idx="1">
          <a:schemeClr val="lt1"/>
        </a:fillRef>
        <a:effectRef idx="0">
          <a:schemeClr val="accent6"/>
        </a:effectRef>
        <a:fontRef idx="minor">
          <a:schemeClr val="dk1"/>
        </a:fontRef>
      </xdr:style>
      <xdr:txBody>
        <a:bodyPr wrap="square" lIns="91440" tIns="45720" rIns="91440" bIns="45720">
          <a:spAutoFit/>
        </a:bodyPr>
        <a:lstStyle/>
        <a:p>
          <a:pPr algn="ctr"/>
          <a:r>
            <a:rPr lang="en-US" sz="13800" b="1" i="0" u="none" strike="noStrike" cap="none" spc="0">
              <a:ln w="22225">
                <a:solidFill>
                  <a:schemeClr val="bg1"/>
                </a:solidFill>
                <a:prstDash val="solid"/>
              </a:ln>
              <a:solidFill>
                <a:schemeClr val="bg1">
                  <a:alpha val="75000"/>
                </a:schemeClr>
              </a:solidFill>
              <a:effectLst/>
              <a:latin typeface="Calibri"/>
              <a:cs typeface="Calibri"/>
            </a:rPr>
            <a: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938.73369872685" createdVersion="8" refreshedVersion="8" minRefreshableVersion="3" recordCount="60" xr:uid="{2D6C5709-AABB-4AC0-A5F9-4C9649A455DA}">
  <cacheSource type="worksheet">
    <worksheetSource name="_xlnm.Database"/>
  </cacheSource>
  <cacheFields count="22">
    <cacheField name="Month" numFmtId="0">
      <sharedItems count="12">
        <s v="JAN"/>
        <s v="FEB"/>
        <s v="MAR"/>
        <s v="APR"/>
        <s v="MAY"/>
        <s v="JUN"/>
        <s v="JUL"/>
        <s v="AUG"/>
        <s v="SEP"/>
        <s v="OCT"/>
        <s v="NOV"/>
        <s v="DEC"/>
      </sharedItems>
    </cacheField>
    <cacheField name="Raw materials" numFmtId="0">
      <sharedItems containsSemiMixedTypes="0" containsString="0" containsNumber="1" containsInteger="1" minValue="2268" maxValue="77182"/>
    </cacheField>
    <cacheField name="Firewood" numFmtId="0">
      <sharedItems containsSemiMixedTypes="0" containsString="0" containsNumber="1" containsInteger="1" minValue="1508" maxValue="41367"/>
    </cacheField>
    <cacheField name="Pellets" numFmtId="0">
      <sharedItems containsSemiMixedTypes="0" containsString="0" containsNumber="1" containsInteger="1" minValue="51" maxValue="28739"/>
    </cacheField>
    <cacheField name="Total Weight" numFmtId="0">
      <sharedItems containsSemiMixedTypes="0" containsString="0" containsNumber="1" containsInteger="1" minValue="11659" maxValue="134352"/>
    </cacheField>
    <cacheField name="Value of Сargo" numFmtId="167">
      <sharedItems containsSemiMixedTypes="0" containsString="0" containsNumber="1" minValue="3129.1806818181822" maxValue="36934.44886363636"/>
    </cacheField>
    <cacheField name="Routes" numFmtId="0">
      <sharedItems count="5">
        <s v="Route 1"/>
        <s v="Route 2"/>
        <s v="Route 3"/>
        <s v="Route 4"/>
        <s v="Route 5"/>
      </sharedItems>
    </cacheField>
    <cacheField name="Mileage" numFmtId="0">
      <sharedItems containsSemiMixedTypes="0" containsString="0" containsNumber="1" containsInteger="1" minValue="594" maxValue="16722"/>
    </cacheField>
    <cacheField name="Far" numFmtId="0">
      <sharedItems containsSemiMixedTypes="0" containsString="0" containsNumber="1" containsInteger="1" minValue="360" maxValue="10285"/>
    </cacheField>
    <cacheField name="Regular" numFmtId="0">
      <sharedItems containsSemiMixedTypes="0" containsString="0" containsNumber="1" containsInteger="1" minValue="169" maxValue="3310"/>
    </cacheField>
    <cacheField name="Close" numFmtId="0">
      <sharedItems containsSemiMixedTypes="0" containsString="0" containsNumber="1" containsInteger="1" minValue="65" maxValue="3127"/>
    </cacheField>
    <cacheField name="U-Turn" numFmtId="0">
      <sharedItems containsSemiMixedTypes="0" containsString="0" containsNumber="1" containsInteger="1" minValue="0" maxValue="1"/>
    </cacheField>
    <cacheField name="One Way" numFmtId="0">
      <sharedItems containsSemiMixedTypes="0" containsString="0" containsNumber="1" containsInteger="1" minValue="0" maxValue="1"/>
    </cacheField>
    <cacheField name="Cars" numFmtId="0">
      <sharedItems/>
    </cacheField>
    <cacheField name="Fuel Сonsumption" numFmtId="165">
      <sharedItems containsSemiMixedTypes="0" containsString="0" containsNumber="1" minValue="33.858000000000004" maxValue="1122.0450000000001"/>
    </cacheField>
    <cacheField name="Fuel Budget" numFmtId="167">
      <sharedItems containsSemiMixedTypes="0" containsString="0" containsNumber="1" minValue="1666.6666666666667" maxValue="1666.6666666666667"/>
    </cacheField>
    <cacheField name="Depreciation" numFmtId="165">
      <sharedItems containsSemiMixedTypes="0" containsString="0" containsNumber="1" minValue="123.25500000000001" maxValue="3469.8150000000001"/>
    </cacheField>
    <cacheField name="Drivers" numFmtId="0">
      <sharedItems count="3">
        <s v="Driver 1"/>
        <s v="Driver 2"/>
        <s v="Driver 3"/>
      </sharedItems>
    </cacheField>
    <cacheField name="Salary" numFmtId="167">
      <sharedItems containsSemiMixedTypes="0" containsString="0" containsNumber="1" minValue="5000" maxValue="6250"/>
    </cacheField>
    <cacheField name="Business Trips" numFmtId="167">
      <sharedItems containsSemiMixedTypes="0" containsString="0" containsNumber="1" minValue="59.400000000000006" maxValue="2171.7000000000003"/>
    </cacheField>
    <cacheField name="KPI" numFmtId="9">
      <sharedItems containsSemiMixedTypes="0" containsString="0" containsNumber="1" minValue="0.24070620629370632" maxValue="2.7909170629370625"/>
    </cacheField>
    <cacheField name="Bonuses" numFmtId="167">
      <sharedItems containsSemiMixedTypes="0" containsString="0" containsNumber="1" minValue="0" maxValue="1629.7345272727271"/>
    </cacheField>
  </cacheFields>
  <extLst>
    <ext xmlns:x14="http://schemas.microsoft.com/office/spreadsheetml/2009/9/main" uri="{725AE2AE-9491-48be-B2B4-4EB974FC3084}">
      <x14:pivotCacheDefinition pivotCacheId="1671262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n v="11383"/>
    <n v="18114"/>
    <n v="15155"/>
    <n v="44652"/>
    <n v="14718.373181818182"/>
    <x v="0"/>
    <n v="5318"/>
    <n v="3565"/>
    <n v="1052"/>
    <n v="701"/>
    <n v="0"/>
    <n v="1"/>
    <s v="Mack Anthem"/>
    <n v="494.57400000000001"/>
    <n v="1666.6666666666667"/>
    <n v="1332.1590000000001"/>
    <x v="0"/>
    <n v="6250"/>
    <n v="957.24"/>
    <n v="0.81768739898989906"/>
    <n v="0"/>
  </r>
  <r>
    <x v="0"/>
    <n v="64716"/>
    <n v="19596"/>
    <n v="21429"/>
    <n v="105741"/>
    <n v="27778.107272727273"/>
    <x v="1"/>
    <n v="7355"/>
    <n v="3715"/>
    <n v="2265"/>
    <n v="1375"/>
    <n v="0"/>
    <n v="1"/>
    <s v="Mack Anthem"/>
    <n v="684.01499999999999"/>
    <n v="1666.6666666666667"/>
    <n v="1842.4275"/>
    <x v="0"/>
    <n v="6250"/>
    <n v="1323.8999999999999"/>
    <n v="1.5432281818181819"/>
    <n v="977.81072727272738"/>
  </r>
  <r>
    <x v="0"/>
    <n v="40715"/>
    <n v="24817"/>
    <n v="19158"/>
    <n v="84690"/>
    <n v="24332.058409090911"/>
    <x v="2"/>
    <n v="4600"/>
    <n v="2779"/>
    <n v="1012"/>
    <n v="809"/>
    <n v="0"/>
    <n v="1"/>
    <s v="Volvo FM"/>
    <n v="262.2"/>
    <n v="1666.6666666666667"/>
    <n v="954.5"/>
    <x v="1"/>
    <n v="5416.67"/>
    <n v="460"/>
    <n v="1.8716968006993009"/>
    <n v="793.24408863636381"/>
  </r>
  <r>
    <x v="0"/>
    <n v="30242"/>
    <n v="11980"/>
    <n v="21766"/>
    <n v="63988"/>
    <n v="18480.148181818182"/>
    <x v="3"/>
    <n v="1845"/>
    <n v="1095"/>
    <n v="527"/>
    <n v="223"/>
    <n v="1"/>
    <n v="0"/>
    <s v="Volvo FM"/>
    <n v="105.16500000000001"/>
    <n v="1666.6666666666667"/>
    <n v="382.83749999999998"/>
    <x v="1"/>
    <n v="5416.67"/>
    <n v="184.5"/>
    <n v="1.4215498601398602"/>
    <n v="383.61037272727276"/>
  </r>
  <r>
    <x v="0"/>
    <n v="54009"/>
    <n v="37385"/>
    <n v="19957"/>
    <n v="111351"/>
    <n v="31903.77931818182"/>
    <x v="4"/>
    <n v="3921"/>
    <n v="2047"/>
    <n v="1195"/>
    <n v="640"/>
    <n v="0"/>
    <n v="1"/>
    <s v="DAF XF"/>
    <n v="278.39100000000002"/>
    <n v="1666.6666666666667"/>
    <n v="674.41200000000003"/>
    <x v="2"/>
    <n v="5000"/>
    <n v="588.15"/>
    <n v="2.1269186212121212"/>
    <n v="1183.2645522727275"/>
  </r>
  <r>
    <x v="1"/>
    <n v="34033"/>
    <n v="16298"/>
    <n v="8298"/>
    <n v="58629"/>
    <n v="15749.374090909092"/>
    <x v="0"/>
    <n v="4174"/>
    <n v="2376"/>
    <n v="1212"/>
    <n v="493"/>
    <n v="0"/>
    <n v="1"/>
    <s v="Mack Anthem"/>
    <n v="388.18200000000007"/>
    <n v="1666.6666666666667"/>
    <n v="1045.587"/>
    <x v="0"/>
    <n v="6250"/>
    <n v="751.32"/>
    <n v="0.8749652272727273"/>
    <n v="0"/>
  </r>
  <r>
    <x v="1"/>
    <n v="23057"/>
    <n v="9515"/>
    <n v="9084"/>
    <n v="41656"/>
    <n v="11399.887954545455"/>
    <x v="1"/>
    <n v="4939"/>
    <n v="2604"/>
    <n v="1412"/>
    <n v="923"/>
    <n v="0"/>
    <n v="1"/>
    <s v="Mack Anthem"/>
    <n v="459.32700000000006"/>
    <n v="1666.6666666666667"/>
    <n v="1237.2195000000002"/>
    <x v="0"/>
    <n v="6250"/>
    <n v="889.02"/>
    <n v="0.63332710858585861"/>
    <n v="0"/>
  </r>
  <r>
    <x v="1"/>
    <n v="27736"/>
    <n v="18585"/>
    <n v="13934"/>
    <n v="60255"/>
    <n v="17542.59568181818"/>
    <x v="2"/>
    <n v="4400"/>
    <n v="2658"/>
    <n v="968"/>
    <n v="774"/>
    <n v="0"/>
    <n v="1"/>
    <s v="Volvo FM"/>
    <n v="250.8"/>
    <n v="1666.6666666666667"/>
    <n v="913"/>
    <x v="1"/>
    <n v="5416.67"/>
    <n v="440"/>
    <n v="1.3494304370629369"/>
    <n v="317.98169772727266"/>
  </r>
  <r>
    <x v="1"/>
    <n v="11844"/>
    <n v="20792"/>
    <n v="10570"/>
    <n v="43206"/>
    <n v="14087.112727272728"/>
    <x v="3"/>
    <n v="3861"/>
    <n v="2163"/>
    <n v="1019"/>
    <n v="679"/>
    <n v="0"/>
    <n v="1"/>
    <s v="Volvo FM"/>
    <n v="220.077"/>
    <n v="1666.6666666666667"/>
    <n v="801.15750000000003"/>
    <x v="1"/>
    <n v="5416.67"/>
    <n v="386.1"/>
    <n v="1.083624055944056"/>
    <n v="76.097890909090978"/>
  </r>
  <r>
    <x v="1"/>
    <n v="42663"/>
    <n v="14001"/>
    <n v="10646"/>
    <n v="67310"/>
    <n v="17407.792954545454"/>
    <x v="4"/>
    <n v="4719"/>
    <n v="2384"/>
    <n v="1453"/>
    <n v="882"/>
    <n v="0"/>
    <n v="1"/>
    <s v="DAF XF"/>
    <n v="335.04899999999998"/>
    <n v="1666.6666666666667"/>
    <n v="811.66799999999989"/>
    <x v="2"/>
    <n v="5000"/>
    <n v="707.84999999999991"/>
    <n v="1.1605195303030302"/>
    <n v="168.54550681818176"/>
  </r>
  <r>
    <x v="2"/>
    <n v="46846"/>
    <n v="22235"/>
    <n v="15537"/>
    <n v="84618"/>
    <n v="23156.138863636363"/>
    <x v="0"/>
    <n v="8196"/>
    <n v="4861"/>
    <n v="1803"/>
    <n v="1532"/>
    <n v="0"/>
    <n v="1"/>
    <s v="Mack Anthem"/>
    <n v="762.22799999999995"/>
    <n v="1666.6666666666667"/>
    <n v="2053.098"/>
    <x v="0"/>
    <n v="6250"/>
    <n v="1475.28"/>
    <n v="1.286452159090909"/>
    <n v="515.61388636363631"/>
  </r>
  <r>
    <x v="2"/>
    <n v="30757"/>
    <n v="30739"/>
    <n v="24366"/>
    <n v="85862"/>
    <n v="26640.429772727271"/>
    <x v="1"/>
    <n v="7958"/>
    <n v="4370"/>
    <n v="2275"/>
    <n v="1313"/>
    <n v="0"/>
    <n v="1"/>
    <s v="Mack Anthem"/>
    <n v="740.09400000000005"/>
    <n v="1666.6666666666667"/>
    <n v="1993.479"/>
    <x v="0"/>
    <n v="6250"/>
    <n v="1432.44"/>
    <n v="1.4800238762626261"/>
    <n v="864.04297727272717"/>
  </r>
  <r>
    <x v="2"/>
    <n v="37085"/>
    <n v="21860"/>
    <n v="12314"/>
    <n v="71259"/>
    <n v="19944.036363636362"/>
    <x v="2"/>
    <n v="8705"/>
    <n v="5101"/>
    <n v="1986"/>
    <n v="1513"/>
    <n v="0"/>
    <n v="1"/>
    <s v="Volvo FM"/>
    <n v="496.185"/>
    <n v="1666.6666666666667"/>
    <n v="1806.2874999999999"/>
    <x v="1"/>
    <n v="5416.67"/>
    <n v="870.5"/>
    <n v="1.5341566433566431"/>
    <n v="486.08254545454537"/>
  </r>
  <r>
    <x v="2"/>
    <n v="50178"/>
    <n v="34770"/>
    <n v="21779"/>
    <n v="106727"/>
    <n v="30876.117727272725"/>
    <x v="3"/>
    <n v="9242"/>
    <n v="6193"/>
    <n v="1931"/>
    <n v="1118"/>
    <n v="0"/>
    <n v="1"/>
    <s v="Volvo FM"/>
    <n v="526.79399999999998"/>
    <n v="1666.6666666666667"/>
    <n v="1917.7150000000001"/>
    <x v="1"/>
    <n v="5416.67"/>
    <n v="924.2"/>
    <n v="2.3750859790209788"/>
    <n v="1251.3282409090909"/>
  </r>
  <r>
    <x v="2"/>
    <n v="77182"/>
    <n v="23574"/>
    <n v="20009"/>
    <n v="120765"/>
    <n v="31112.614999999998"/>
    <x v="4"/>
    <n v="9004"/>
    <n v="5638"/>
    <n v="1980"/>
    <n v="1386"/>
    <n v="0"/>
    <n v="1"/>
    <s v="DAF XF"/>
    <n v="639.28399999999999"/>
    <n v="1666.6666666666667"/>
    <n v="1548.6880000000001"/>
    <x v="2"/>
    <n v="5000"/>
    <n v="1350.6000000000001"/>
    <n v="2.0741743333333331"/>
    <n v="1127.8830499999999"/>
  </r>
  <r>
    <x v="3"/>
    <n v="28602"/>
    <n v="6990"/>
    <n v="4433"/>
    <n v="40025"/>
    <n v="9745.5550000000003"/>
    <x v="0"/>
    <n v="3148"/>
    <n v="1779"/>
    <n v="840"/>
    <n v="437"/>
    <n v="1"/>
    <n v="0"/>
    <s v="Mack Anthem"/>
    <n v="292.76400000000001"/>
    <n v="1666.6666666666667"/>
    <n v="788.57400000000007"/>
    <x v="0"/>
    <n v="6250"/>
    <n v="566.64"/>
    <n v="0.54141972222222223"/>
    <n v="0"/>
  </r>
  <r>
    <x v="3"/>
    <n v="48489"/>
    <n v="12059"/>
    <n v="93"/>
    <n v="60641"/>
    <n v="13800.268863636364"/>
    <x v="1"/>
    <n v="1386"/>
    <n v="747"/>
    <n v="426"/>
    <n v="213"/>
    <n v="1"/>
    <n v="0"/>
    <s v="Mack Anthem"/>
    <n v="128.898"/>
    <n v="1666.6666666666667"/>
    <n v="347.19299999999998"/>
    <x v="0"/>
    <n v="6250"/>
    <n v="249.48"/>
    <n v="0.76668160353535353"/>
    <n v="0"/>
  </r>
  <r>
    <x v="3"/>
    <n v="16519"/>
    <n v="15504"/>
    <n v="5183"/>
    <n v="37206"/>
    <n v="10946.774545454546"/>
    <x v="2"/>
    <n v="3400"/>
    <n v="2241"/>
    <n v="673"/>
    <n v="486"/>
    <n v="1"/>
    <n v="0"/>
    <s v="Volvo FM"/>
    <n v="193.8"/>
    <n v="1666.6666666666667"/>
    <n v="705.5"/>
    <x v="1"/>
    <n v="5416.67"/>
    <n v="340"/>
    <n v="0.8420595804195804"/>
    <n v="0"/>
  </r>
  <r>
    <x v="3"/>
    <n v="35734"/>
    <n v="3616"/>
    <n v="831"/>
    <n v="40181"/>
    <n v="8468.0136363636357"/>
    <x v="3"/>
    <n v="5414"/>
    <n v="3271"/>
    <n v="1369"/>
    <n v="774"/>
    <n v="0"/>
    <n v="1"/>
    <s v="Volvo FM"/>
    <n v="308.59800000000001"/>
    <n v="1666.6666666666667"/>
    <n v="1123.405"/>
    <x v="1"/>
    <n v="5416.67"/>
    <n v="541.4"/>
    <n v="0.65138566433566425"/>
    <n v="0"/>
  </r>
  <r>
    <x v="3"/>
    <n v="2268"/>
    <n v="8110"/>
    <n v="7761"/>
    <n v="18139"/>
    <n v="6420.4586363636363"/>
    <x v="4"/>
    <n v="3744"/>
    <n v="2221"/>
    <n v="1070"/>
    <n v="453"/>
    <n v="0"/>
    <n v="1"/>
    <s v="DAF XF"/>
    <n v="265.82399999999996"/>
    <n v="1666.6666666666667"/>
    <n v="643.96799999999996"/>
    <x v="2"/>
    <n v="5000"/>
    <n v="561.59999999999991"/>
    <n v="0.42803057575757575"/>
    <n v="0"/>
  </r>
  <r>
    <x v="4"/>
    <n v="53892"/>
    <n v="5113"/>
    <n v="87"/>
    <n v="59092"/>
    <n v="12202.460227272726"/>
    <x v="0"/>
    <n v="1374"/>
    <n v="704"/>
    <n v="338"/>
    <n v="143"/>
    <n v="1"/>
    <n v="0"/>
    <s v="Mack Anthem"/>
    <n v="127.78200000000001"/>
    <n v="1666.6666666666667"/>
    <n v="344.18700000000001"/>
    <x v="0"/>
    <n v="6250"/>
    <n v="247.32"/>
    <n v="0.67791445707070697"/>
    <n v="0"/>
  </r>
  <r>
    <x v="4"/>
    <n v="37575"/>
    <n v="1508"/>
    <n v="536"/>
    <n v="39619"/>
    <n v="7910.7381818181821"/>
    <x v="1"/>
    <n v="3206"/>
    <n v="1972"/>
    <n v="670"/>
    <n v="564"/>
    <n v="1"/>
    <n v="0"/>
    <s v="Mack Anthem"/>
    <n v="298.15800000000007"/>
    <n v="1666.6666666666667"/>
    <n v="803.10300000000007"/>
    <x v="0"/>
    <n v="6250"/>
    <n v="577.08000000000004"/>
    <n v="0.43948545454545457"/>
    <n v="0"/>
  </r>
  <r>
    <x v="4"/>
    <n v="29514"/>
    <n v="22308"/>
    <n v="53"/>
    <n v="51875"/>
    <n v="14048.925454545455"/>
    <x v="2"/>
    <n v="2400"/>
    <n v="1609"/>
    <n v="501"/>
    <n v="290"/>
    <n v="1"/>
    <n v="0"/>
    <s v="Volvo FM"/>
    <n v="136.80000000000001"/>
    <n v="1666.6666666666667"/>
    <n v="498"/>
    <x v="1"/>
    <n v="5416.67"/>
    <n v="240"/>
    <n v="1.0806865734265734"/>
    <n v="73.424781818181856"/>
  </r>
  <r>
    <x v="4"/>
    <n v="59176"/>
    <n v="21975"/>
    <n v="115"/>
    <n v="81266"/>
    <n v="19582.388863636363"/>
    <x v="3"/>
    <n v="1594"/>
    <n v="946"/>
    <n v="385"/>
    <n v="263"/>
    <n v="1"/>
    <n v="0"/>
    <s v="Volvo FM"/>
    <n v="90.858000000000004"/>
    <n v="1666.6666666666667"/>
    <n v="330.755"/>
    <x v="1"/>
    <n v="5416.67"/>
    <n v="159.4"/>
    <n v="1.5063376048951047"/>
    <n v="460.76722045454545"/>
  </r>
  <r>
    <x v="4"/>
    <n v="50971"/>
    <n v="3763"/>
    <n v="18102"/>
    <n v="72836"/>
    <n v="17934.413409090906"/>
    <x v="4"/>
    <n v="3615"/>
    <n v="2224"/>
    <n v="994"/>
    <n v="397"/>
    <n v="1"/>
    <n v="0"/>
    <s v="DAF XF"/>
    <n v="256.66499999999996"/>
    <n v="1666.6666666666667"/>
    <n v="621.78"/>
    <x v="2"/>
    <n v="5000"/>
    <n v="542.25"/>
    <n v="1.1956275606060605"/>
    <n v="205.40893863636347"/>
  </r>
  <r>
    <x v="5"/>
    <n v="57971"/>
    <n v="40703"/>
    <n v="1515"/>
    <n v="100189"/>
    <n v="26951.440681818181"/>
    <x v="0"/>
    <n v="7177"/>
    <n v="4888"/>
    <n v="1421"/>
    <n v="868"/>
    <n v="0"/>
    <n v="1"/>
    <s v="Mack Anthem"/>
    <n v="667.46100000000001"/>
    <n v="1666.6666666666667"/>
    <n v="1797.8384999999998"/>
    <x v="0"/>
    <n v="6250"/>
    <n v="1291.8599999999999"/>
    <n v="1.49730226010101"/>
    <n v="895.14406818181817"/>
  </r>
  <r>
    <x v="5"/>
    <n v="73314"/>
    <n v="22019"/>
    <n v="22435"/>
    <n v="117768"/>
    <n v="30705.946136363636"/>
    <x v="1"/>
    <n v="3359"/>
    <n v="2017"/>
    <n v="721"/>
    <n v="540"/>
    <n v="1"/>
    <n v="0"/>
    <s v="Mack Anthem"/>
    <n v="312.38700000000006"/>
    <n v="1666.6666666666667"/>
    <n v="841.42950000000008"/>
    <x v="0"/>
    <n v="6250"/>
    <n v="604.62000000000012"/>
    <n v="1.7058858964646464"/>
    <n v="1270.5946136363636"/>
  </r>
  <r>
    <x v="5"/>
    <n v="49050"/>
    <n v="32286"/>
    <n v="28739"/>
    <n v="110075"/>
    <n v="32349.905909090907"/>
    <x v="2"/>
    <n v="10011"/>
    <n v="5380"/>
    <n v="2860"/>
    <n v="1760"/>
    <n v="0"/>
    <n v="1"/>
    <s v="Volvo FM"/>
    <n v="570.62700000000007"/>
    <n v="1666.6666666666667"/>
    <n v="2077.2824999999998"/>
    <x v="1"/>
    <n v="5416.67"/>
    <n v="1001.1"/>
    <n v="2.4884543006993005"/>
    <n v="1354.4934136363636"/>
  </r>
  <r>
    <x v="5"/>
    <n v="54865"/>
    <n v="40076"/>
    <n v="28438"/>
    <n v="123379"/>
    <n v="36281.921818181814"/>
    <x v="3"/>
    <n v="16722"/>
    <n v="10285"/>
    <n v="3310"/>
    <n v="3127"/>
    <n v="0"/>
    <n v="1"/>
    <s v="Volvo FM"/>
    <n v="953.154"/>
    <n v="1666.6666666666667"/>
    <n v="3469.8150000000001"/>
    <x v="1"/>
    <n v="5416.67"/>
    <n v="1672.2"/>
    <n v="2.7909170629370625"/>
    <n v="1629.7345272727271"/>
  </r>
  <r>
    <x v="5"/>
    <n v="73488"/>
    <n v="41367"/>
    <n v="19497"/>
    <n v="134352"/>
    <n v="36934.44886363636"/>
    <x v="4"/>
    <n v="12823"/>
    <n v="8451"/>
    <n v="2962"/>
    <n v="1410"/>
    <n v="0"/>
    <n v="1"/>
    <s v="DAF XF"/>
    <n v="910.43299999999988"/>
    <n v="1666.6666666666667"/>
    <n v="2205.5559999999996"/>
    <x v="2"/>
    <n v="5000"/>
    <n v="1923.4499999999998"/>
    <n v="2.4622965909090908"/>
    <n v="1535.4114204545454"/>
  </r>
  <r>
    <x v="6"/>
    <n v="9212"/>
    <n v="21900"/>
    <n v="13537"/>
    <n v="44649"/>
    <n v="15124.67090909091"/>
    <x v="0"/>
    <n v="4062"/>
    <n v="2410"/>
    <n v="1206"/>
    <n v="446"/>
    <n v="0"/>
    <n v="1"/>
    <s v="Mack Anthem"/>
    <n v="377.76600000000002"/>
    <n v="1666.6666666666667"/>
    <n v="1017.5309999999999"/>
    <x v="0"/>
    <n v="6250"/>
    <n v="731.16"/>
    <n v="0.84025949494949503"/>
    <n v="0"/>
  </r>
  <r>
    <x v="6"/>
    <n v="27835"/>
    <n v="13190"/>
    <n v="801"/>
    <n v="41826"/>
    <n v="10570.070454545454"/>
    <x v="1"/>
    <n v="4982"/>
    <n v="3175"/>
    <n v="1205"/>
    <n v="602"/>
    <n v="0"/>
    <n v="1"/>
    <s v="Mack Anthem"/>
    <n v="463.32600000000002"/>
    <n v="1666.6666666666667"/>
    <n v="1247.991"/>
    <x v="0"/>
    <n v="6250"/>
    <n v="896.76"/>
    <n v="0.5872261363636363"/>
    <n v="0"/>
  </r>
  <r>
    <x v="6"/>
    <n v="33650"/>
    <n v="20980"/>
    <n v="4595"/>
    <n v="59225"/>
    <n v="16047.018181818181"/>
    <x v="2"/>
    <n v="3805"/>
    <n v="2296"/>
    <n v="877"/>
    <n v="627"/>
    <n v="1"/>
    <n v="0"/>
    <s v="Volvo FM"/>
    <n v="216.88499999999999"/>
    <n v="1666.6666666666667"/>
    <n v="789.53749999999991"/>
    <x v="1"/>
    <n v="5416.67"/>
    <n v="380.5"/>
    <n v="1.2343860139860139"/>
    <n v="213.29127272727268"/>
  </r>
  <r>
    <x v="6"/>
    <n v="9386"/>
    <n v="31248"/>
    <n v="51"/>
    <n v="40685"/>
    <n v="13598.70090909091"/>
    <x v="3"/>
    <n v="2618"/>
    <n v="1582"/>
    <n v="633"/>
    <n v="403"/>
    <n v="1"/>
    <n v="0"/>
    <s v="Volvo FM"/>
    <n v="149.226"/>
    <n v="1666.6666666666667"/>
    <n v="543.23500000000001"/>
    <x v="1"/>
    <n v="5416.67"/>
    <n v="261.8"/>
    <n v="1.0460539160839162"/>
    <n v="41.90906363636374"/>
  </r>
  <r>
    <x v="6"/>
    <n v="24729"/>
    <n v="12564"/>
    <n v="4295"/>
    <n v="41588"/>
    <n v="11061.806363636364"/>
    <x v="4"/>
    <n v="3558"/>
    <n v="2099"/>
    <n v="1011"/>
    <n v="428"/>
    <n v="1"/>
    <n v="0"/>
    <s v="DAF XF"/>
    <n v="252.61799999999997"/>
    <n v="1666.6666666666667"/>
    <n v="611.976"/>
    <x v="2"/>
    <n v="5000"/>
    <n v="533.69999999999993"/>
    <n v="0.7374537575757576"/>
    <n v="0"/>
  </r>
  <r>
    <x v="7"/>
    <n v="16129"/>
    <n v="33904"/>
    <n v="12598"/>
    <n v="62631"/>
    <n v="20616.151818181817"/>
    <x v="0"/>
    <n v="3816"/>
    <n v="2219"/>
    <n v="713"/>
    <n v="674"/>
    <n v="0"/>
    <n v="1"/>
    <s v="Mack Anthem"/>
    <n v="354.88799999999998"/>
    <n v="1666.6666666666667"/>
    <n v="955.9079999999999"/>
    <x v="0"/>
    <n v="6250"/>
    <n v="686.87999999999988"/>
    <n v="1.1453417676767677"/>
    <n v="261.61518181818172"/>
  </r>
  <r>
    <x v="7"/>
    <n v="7924"/>
    <n v="15691"/>
    <n v="15931"/>
    <n v="39546"/>
    <n v="13439.244318181818"/>
    <x v="1"/>
    <n v="5464"/>
    <n v="3301"/>
    <n v="1562"/>
    <n v="601"/>
    <n v="0"/>
    <n v="1"/>
    <s v="Mack Anthem"/>
    <n v="508.15200000000004"/>
    <n v="1666.6666666666667"/>
    <n v="1368.732"/>
    <x v="0"/>
    <n v="6250"/>
    <n v="983.52"/>
    <n v="0.74662468434343432"/>
    <n v="0"/>
  </r>
  <r>
    <x v="7"/>
    <n v="37586"/>
    <n v="15358"/>
    <n v="17318"/>
    <n v="70262"/>
    <n v="19472.594090909093"/>
    <x v="2"/>
    <n v="6600"/>
    <n v="4060"/>
    <n v="1379"/>
    <n v="1161"/>
    <n v="0"/>
    <n v="1"/>
    <s v="Volvo FM"/>
    <n v="376.2"/>
    <n v="1666.6666666666667"/>
    <n v="1369.5"/>
    <x v="1"/>
    <n v="5416.67"/>
    <n v="660"/>
    <n v="1.4978918531468532"/>
    <n v="453.08158636363657"/>
  </r>
  <r>
    <x v="7"/>
    <n v="29525"/>
    <n v="32554"/>
    <n v="2140"/>
    <n v="64219"/>
    <n v="18706.248636363634"/>
    <x v="3"/>
    <n v="7736"/>
    <n v="4929"/>
    <n v="1701"/>
    <n v="1106"/>
    <n v="0"/>
    <n v="1"/>
    <s v="Volvo FM"/>
    <n v="440.952"/>
    <n v="1666.6666666666667"/>
    <n v="1605.22"/>
    <x v="1"/>
    <n v="5416.67"/>
    <n v="773.6"/>
    <n v="1.4389422027972028"/>
    <n v="399.43740454545446"/>
  </r>
  <r>
    <x v="7"/>
    <n v="3411"/>
    <n v="15477"/>
    <n v="3797"/>
    <n v="22685"/>
    <n v="7923.1620454545455"/>
    <x v="4"/>
    <n v="9594"/>
    <n v="6113"/>
    <n v="2321"/>
    <n v="1160"/>
    <n v="0"/>
    <n v="1"/>
    <s v="DAF XF"/>
    <n v="681.17399999999998"/>
    <n v="1666.6666666666667"/>
    <n v="1650.1679999999999"/>
    <x v="2"/>
    <n v="5000"/>
    <n v="1439.1"/>
    <n v="0.52821080303030299"/>
    <n v="0"/>
  </r>
  <r>
    <x v="8"/>
    <n v="8208"/>
    <n v="22457"/>
    <n v="2572"/>
    <n v="33237"/>
    <n v="11007.382954545456"/>
    <x v="0"/>
    <n v="821"/>
    <n v="414"/>
    <n v="191"/>
    <n v="92"/>
    <n v="1"/>
    <n v="0"/>
    <s v="Mack Anthem"/>
    <n v="76.353000000000009"/>
    <n v="1666.6666666666667"/>
    <n v="205.66050000000001"/>
    <x v="0"/>
    <n v="6250"/>
    <n v="147.78000000000003"/>
    <n v="0.61152127525252531"/>
    <n v="0"/>
  </r>
  <r>
    <x v="8"/>
    <n v="44632"/>
    <n v="13850"/>
    <n v="9503"/>
    <n v="67985"/>
    <n v="17293.677727272727"/>
    <x v="1"/>
    <n v="3406"/>
    <n v="2096"/>
    <n v="674"/>
    <n v="636"/>
    <n v="1"/>
    <n v="0"/>
    <s v="Mack Anthem"/>
    <n v="316.75800000000004"/>
    <n v="1666.6666666666667"/>
    <n v="853.20300000000009"/>
    <x v="0"/>
    <n v="6250"/>
    <n v="613.08000000000004"/>
    <n v="0.9607598737373737"/>
    <n v="0"/>
  </r>
  <r>
    <x v="8"/>
    <n v="11166"/>
    <n v="1962"/>
    <n v="6180"/>
    <n v="19308"/>
    <n v="5193.7404545454547"/>
    <x v="2"/>
    <n v="2001"/>
    <n v="1362"/>
    <n v="418"/>
    <n v="220"/>
    <n v="1"/>
    <n v="0"/>
    <s v="Volvo FM"/>
    <n v="114.05700000000002"/>
    <n v="1666.6666666666667"/>
    <n v="415.20750000000004"/>
    <x v="1"/>
    <n v="5416.67"/>
    <n v="200.10000000000002"/>
    <n v="0.39951849650349652"/>
    <n v="0"/>
  </r>
  <r>
    <x v="8"/>
    <n v="30381"/>
    <n v="5408"/>
    <n v="6918"/>
    <n v="42707"/>
    <n v="10423.882727272729"/>
    <x v="3"/>
    <n v="594"/>
    <n v="360"/>
    <n v="169"/>
    <n v="65"/>
    <n v="1"/>
    <n v="0"/>
    <s v="Volvo FM"/>
    <n v="33.858000000000004"/>
    <n v="1666.6666666666667"/>
    <n v="123.25500000000001"/>
    <x v="1"/>
    <n v="5416.67"/>
    <n v="59.400000000000006"/>
    <n v="0.80183713286713298"/>
    <n v="0"/>
  </r>
  <r>
    <x v="8"/>
    <n v="18298"/>
    <n v="18058"/>
    <n v="446"/>
    <n v="36802"/>
    <n v="10461.778636363637"/>
    <x v="4"/>
    <n v="3303"/>
    <n v="1888"/>
    <n v="980"/>
    <n v="435"/>
    <n v="1"/>
    <n v="0"/>
    <s v="DAF XF"/>
    <n v="234.51300000000001"/>
    <n v="1666.6666666666667"/>
    <n v="568.11599999999999"/>
    <x v="2"/>
    <n v="5000"/>
    <n v="495.45000000000005"/>
    <n v="0.69745190909090915"/>
    <n v="0"/>
  </r>
  <r>
    <x v="9"/>
    <n v="11118"/>
    <n v="35293"/>
    <n v="18624"/>
    <n v="65035"/>
    <n v="22461.854772727274"/>
    <x v="0"/>
    <n v="12065"/>
    <n v="8350"/>
    <n v="2388"/>
    <n v="1327"/>
    <n v="0"/>
    <n v="1"/>
    <s v="Mack Anthem"/>
    <n v="1122.0450000000001"/>
    <n v="1666.6666666666667"/>
    <n v="3022.2825000000003"/>
    <x v="0"/>
    <n v="6250"/>
    <n v="2171.7000000000003"/>
    <n v="1.2478808207070708"/>
    <n v="446.18547727272744"/>
  </r>
  <r>
    <x v="9"/>
    <n v="38122"/>
    <n v="33301"/>
    <n v="16854"/>
    <n v="88277"/>
    <n v="26172.862045454545"/>
    <x v="1"/>
    <n v="9156"/>
    <n v="5329"/>
    <n v="2115"/>
    <n v="1712"/>
    <n v="0"/>
    <n v="1"/>
    <s v="Mack Anthem"/>
    <n v="851.50800000000004"/>
    <n v="1666.6666666666667"/>
    <n v="2293.578"/>
    <x v="0"/>
    <n v="6250"/>
    <n v="1648.08"/>
    <n v="1.4540478914141415"/>
    <n v="817.28620454545455"/>
  </r>
  <r>
    <x v="9"/>
    <n v="51215"/>
    <n v="37006"/>
    <n v="26321"/>
    <n v="114542"/>
    <n v="33630.810454545455"/>
    <x v="2"/>
    <n v="9140"/>
    <n v="5634"/>
    <n v="2079"/>
    <n v="1287"/>
    <n v="0"/>
    <n v="1"/>
    <s v="Volvo FM"/>
    <n v="520.98"/>
    <n v="1666.6666666666667"/>
    <n v="1896.5500000000002"/>
    <x v="1"/>
    <n v="5416.67"/>
    <n v="914"/>
    <n v="2.5869854195804196"/>
    <n v="1444.1567318181819"/>
  </r>
  <r>
    <x v="9"/>
    <n v="57543"/>
    <n v="28127"/>
    <n v="14267"/>
    <n v="99937"/>
    <n v="26933.662499999999"/>
    <x v="3"/>
    <n v="8844"/>
    <n v="5732"/>
    <n v="2140"/>
    <n v="972"/>
    <n v="0"/>
    <n v="1"/>
    <s v="Volvo FM"/>
    <n v="504.108"/>
    <n v="1666.6666666666667"/>
    <n v="1835.1299999999999"/>
    <x v="1"/>
    <n v="5416.67"/>
    <n v="884.4"/>
    <n v="2.0718201923076922"/>
    <n v="975.35637499999996"/>
  </r>
  <r>
    <x v="9"/>
    <n v="41454"/>
    <n v="36631"/>
    <n v="23096"/>
    <n v="101181"/>
    <n v="30417.953409090907"/>
    <x v="4"/>
    <n v="5935"/>
    <n v="3978"/>
    <n v="1305"/>
    <n v="652"/>
    <n v="0"/>
    <n v="1"/>
    <s v="DAF XF"/>
    <n v="421.38499999999999"/>
    <n v="1666.6666666666667"/>
    <n v="1020.8199999999999"/>
    <x v="2"/>
    <n v="5000"/>
    <n v="890.25"/>
    <n v="2.0278635606060607"/>
    <n v="1079.2567386363637"/>
  </r>
  <r>
    <x v="10"/>
    <n v="17491"/>
    <n v="4681"/>
    <n v="1876"/>
    <n v="24048"/>
    <n v="5798.131136363636"/>
    <x v="0"/>
    <n v="3447"/>
    <n v="1893"/>
    <n v="910"/>
    <n v="644"/>
    <n v="0"/>
    <n v="1"/>
    <s v="Mack Anthem"/>
    <n v="320.57100000000003"/>
    <n v="1666.6666666666667"/>
    <n v="863.47349999999994"/>
    <x v="0"/>
    <n v="6250"/>
    <n v="620.46"/>
    <n v="0.32211839646464646"/>
    <n v="0"/>
  </r>
  <r>
    <x v="10"/>
    <n v="41258"/>
    <n v="30087"/>
    <n v="68"/>
    <n v="71413"/>
    <n v="19222.517045454544"/>
    <x v="1"/>
    <n v="1383"/>
    <n v="756"/>
    <n v="335"/>
    <n v="181"/>
    <n v="1"/>
    <n v="0"/>
    <s v="Mack Anthem"/>
    <n v="128.619"/>
    <n v="1666.6666666666667"/>
    <n v="346.44150000000002"/>
    <x v="0"/>
    <n v="6250"/>
    <n v="248.94"/>
    <n v="1.0679176136363635"/>
    <n v="122.25170454545442"/>
  </r>
  <r>
    <x v="10"/>
    <n v="30785"/>
    <n v="17249"/>
    <n v="2675"/>
    <n v="50709"/>
    <n v="13369.852045454545"/>
    <x v="2"/>
    <n v="2601"/>
    <n v="1399"/>
    <n v="772"/>
    <n v="429"/>
    <n v="1"/>
    <n v="0"/>
    <s v="Volvo FM"/>
    <n v="148.25700000000001"/>
    <n v="1666.6666666666667"/>
    <n v="539.70749999999998"/>
    <x v="1"/>
    <n v="5416.67"/>
    <n v="260.10000000000002"/>
    <n v="1.0284501573426572"/>
    <n v="25.889643181818158"/>
  </r>
  <r>
    <x v="10"/>
    <n v="6784"/>
    <n v="4471"/>
    <n v="404"/>
    <n v="11659"/>
    <n v="3129.1806818181822"/>
    <x v="3"/>
    <n v="2928"/>
    <n v="1963"/>
    <n v="611"/>
    <n v="354"/>
    <n v="1"/>
    <n v="0"/>
    <s v="Volvo FM"/>
    <n v="166.89600000000002"/>
    <n v="1666.6666666666667"/>
    <n v="607.56000000000006"/>
    <x v="1"/>
    <n v="5416.67"/>
    <n v="292.8"/>
    <n v="0.24070620629370632"/>
    <n v="0"/>
  </r>
  <r>
    <x v="10"/>
    <n v="60117"/>
    <n v="22951"/>
    <n v="6678"/>
    <n v="89746"/>
    <n v="22605.659772727275"/>
    <x v="4"/>
    <n v="2753"/>
    <n v="1634"/>
    <n v="726"/>
    <n v="393"/>
    <n v="1"/>
    <n v="0"/>
    <s v="DAF XF"/>
    <n v="195.46299999999999"/>
    <n v="1666.6666666666667"/>
    <n v="473.51600000000002"/>
    <x v="2"/>
    <n v="5000"/>
    <n v="412.95000000000005"/>
    <n v="1.5070439848484849"/>
    <n v="532.39618409090929"/>
  </r>
  <r>
    <x v="11"/>
    <n v="21437"/>
    <n v="20666"/>
    <n v="3788"/>
    <n v="45891"/>
    <n v="13303.554090909091"/>
    <x v="0"/>
    <n v="1975"/>
    <n v="1148"/>
    <n v="532"/>
    <n v="255"/>
    <n v="1"/>
    <n v="0"/>
    <s v="Mack Anthem"/>
    <n v="183.67500000000001"/>
    <n v="1666.6666666666667"/>
    <n v="494.73750000000001"/>
    <x v="0"/>
    <n v="6250"/>
    <n v="355.5"/>
    <n v="0.73908633838383841"/>
    <n v="0"/>
  </r>
  <r>
    <x v="11"/>
    <n v="52256"/>
    <n v="13875"/>
    <n v="3863"/>
    <n v="69994"/>
    <n v="16623.857045454544"/>
    <x v="1"/>
    <n v="2698"/>
    <n v="1809"/>
    <n v="563"/>
    <n v="326"/>
    <n v="1"/>
    <n v="0"/>
    <s v="Mack Anthem"/>
    <n v="250.91400000000002"/>
    <n v="1666.6666666666667"/>
    <n v="675.84900000000005"/>
    <x v="0"/>
    <n v="6250"/>
    <n v="485.64"/>
    <n v="0.92354761363636362"/>
    <n v="0"/>
  </r>
  <r>
    <x v="11"/>
    <n v="36364"/>
    <n v="16082"/>
    <n v="500"/>
    <n v="52946"/>
    <n v="13168.751363636364"/>
    <x v="2"/>
    <n v="3472"/>
    <n v="1905"/>
    <n v="897"/>
    <n v="598"/>
    <n v="1"/>
    <n v="0"/>
    <s v="Volvo FM"/>
    <n v="197.904"/>
    <n v="1666.6666666666667"/>
    <n v="720.43999999999994"/>
    <x v="1"/>
    <n v="5416.67"/>
    <n v="347.2"/>
    <n v="1.0129808741258741"/>
    <n v="11.812595454545464"/>
  </r>
  <r>
    <x v="11"/>
    <n v="41043"/>
    <n v="25152"/>
    <n v="5349"/>
    <n v="71544"/>
    <n v="19311.081818181818"/>
    <x v="3"/>
    <n v="4102"/>
    <n v="2523"/>
    <n v="812"/>
    <n v="767"/>
    <n v="0"/>
    <n v="1"/>
    <s v="Volvo FM"/>
    <n v="233.81400000000002"/>
    <n v="1666.6666666666667"/>
    <n v="851.16500000000008"/>
    <x v="1"/>
    <n v="5416.67"/>
    <n v="410.20000000000005"/>
    <n v="1.4854678321678321"/>
    <n v="441.77572727272729"/>
  </r>
  <r>
    <x v="11"/>
    <n v="30067"/>
    <n v="18169"/>
    <n v="6135"/>
    <n v="54371"/>
    <n v="14886.09568181818"/>
    <x v="4"/>
    <n v="4865"/>
    <n v="3047"/>
    <n v="1016"/>
    <n v="802"/>
    <n v="0"/>
    <n v="1"/>
    <s v="DAF XF"/>
    <n v="345.41499999999996"/>
    <n v="1666.6666666666667"/>
    <n v="836.78"/>
    <x v="2"/>
    <n v="5000"/>
    <n v="729.75"/>
    <n v="0.9924063787878787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7717E-E859-4F51-A061-16B64EEFFD1C}" name="PivotTable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J18" firstHeaderRow="0" firstDataRow="1" firstDataCol="0"/>
  <pivotFields count="22">
    <pivotField showAll="0">
      <items count="13">
        <item x="0"/>
        <item x="1"/>
        <item x="2"/>
        <item x="3"/>
        <item x="4"/>
        <item x="5"/>
        <item x="6"/>
        <item x="7"/>
        <item x="8"/>
        <item x="9"/>
        <item x="10"/>
        <item x="11"/>
        <item t="default"/>
      </items>
    </pivotField>
    <pivotField showAll="0"/>
    <pivotField showAll="0"/>
    <pivotField showAll="0"/>
    <pivotField showAll="0"/>
    <pivotField numFmtId="167" showAll="0"/>
    <pivotField showAll="0">
      <items count="6">
        <item x="0"/>
        <item x="1"/>
        <item x="2"/>
        <item x="3"/>
        <item x="4"/>
        <item t="default"/>
      </items>
    </pivotField>
    <pivotField showAll="0"/>
    <pivotField showAll="0"/>
    <pivotField showAll="0"/>
    <pivotField showAll="0"/>
    <pivotField showAll="0"/>
    <pivotField showAll="0"/>
    <pivotField showAll="0"/>
    <pivotField dataField="1" numFmtId="165" showAll="0"/>
    <pivotField dataField="1" numFmtId="165" showAll="0"/>
    <pivotField numFmtId="165" showAll="0"/>
    <pivotField showAll="0">
      <items count="4">
        <item x="0"/>
        <item x="1"/>
        <item x="2"/>
        <item t="default"/>
      </items>
    </pivotField>
    <pivotField numFmtId="167" showAll="0"/>
    <pivotField dataField="1" numFmtId="167" showAll="0"/>
    <pivotField numFmtId="9" showAll="0"/>
    <pivotField dataField="1" numFmtId="167" showAll="0"/>
  </pivotFields>
  <rowItems count="1">
    <i/>
  </rowItems>
  <colFields count="1">
    <field x="-2"/>
  </colFields>
  <colItems count="4">
    <i>
      <x/>
    </i>
    <i i="1">
      <x v="1"/>
    </i>
    <i i="2">
      <x v="2"/>
    </i>
    <i i="3">
      <x v="3"/>
    </i>
  </colItems>
  <dataFields count="4">
    <dataField name="Sum of Fuel Сonsumption" fld="14" baseField="0" baseItem="0"/>
    <dataField name="Sum of Fuel Budget" fld="15" baseField="0" baseItem="0"/>
    <dataField name="Sum of Business Trips" fld="19" baseField="0" baseItem="0"/>
    <dataField name="Sum of Bonuses"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ABC30C-487D-43D6-B8E7-043BD005348A}" name="PivotTable10"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8:K72" firstHeaderRow="1" firstDataRow="3" firstDataCol="1"/>
  <pivotFields count="22">
    <pivotField axis="axisRow" showAll="0">
      <items count="13">
        <item x="0"/>
        <item x="1"/>
        <item x="2"/>
        <item x="3"/>
        <item x="4"/>
        <item x="5"/>
        <item x="6"/>
        <item x="7"/>
        <item x="8"/>
        <item x="9"/>
        <item x="10"/>
        <item x="11"/>
        <item t="default"/>
      </items>
    </pivotField>
    <pivotField showAll="0"/>
    <pivotField showAll="0"/>
    <pivotField showAll="0"/>
    <pivotField showAll="0"/>
    <pivotField dataField="1" numFmtId="167" showAll="0"/>
    <pivotField axis="axisCol" showAll="0">
      <items count="6">
        <item x="0"/>
        <item x="1"/>
        <item x="2"/>
        <item x="3"/>
        <item x="4"/>
        <item t="default"/>
      </items>
    </pivotField>
    <pivotField dataField="1" showAll="0"/>
    <pivotField showAll="0"/>
    <pivotField showAll="0"/>
    <pivotField showAll="0"/>
    <pivotField showAll="0"/>
    <pivotField showAll="0"/>
    <pivotField showAll="0"/>
    <pivotField numFmtId="165" showAll="0"/>
    <pivotField numFmtId="165" showAll="0"/>
    <pivotField numFmtId="165" showAll="0"/>
    <pivotField showAll="0">
      <items count="4">
        <item x="0"/>
        <item x="1"/>
        <item x="2"/>
        <item t="default"/>
      </items>
    </pivotField>
    <pivotField numFmtId="167" showAll="0"/>
    <pivotField numFmtId="167" showAll="0"/>
    <pivotField numFmtId="9" showAll="0"/>
    <pivotField numFmtId="167" showAll="0"/>
  </pivotFields>
  <rowFields count="1">
    <field x="0"/>
  </rowFields>
  <rowItems count="12">
    <i>
      <x/>
    </i>
    <i>
      <x v="1"/>
    </i>
    <i>
      <x v="2"/>
    </i>
    <i>
      <x v="3"/>
    </i>
    <i>
      <x v="4"/>
    </i>
    <i>
      <x v="5"/>
    </i>
    <i>
      <x v="6"/>
    </i>
    <i>
      <x v="7"/>
    </i>
    <i>
      <x v="8"/>
    </i>
    <i>
      <x v="9"/>
    </i>
    <i>
      <x v="10"/>
    </i>
    <i>
      <x v="11"/>
    </i>
  </rowItems>
  <colFields count="2">
    <field x="6"/>
    <field x="-2"/>
  </colFields>
  <colItems count="10">
    <i>
      <x/>
      <x/>
    </i>
    <i r="1" i="1">
      <x v="1"/>
    </i>
    <i>
      <x v="1"/>
      <x/>
    </i>
    <i r="1" i="1">
      <x v="1"/>
    </i>
    <i>
      <x v="2"/>
      <x/>
    </i>
    <i r="1" i="1">
      <x v="1"/>
    </i>
    <i>
      <x v="3"/>
      <x/>
    </i>
    <i r="1" i="1">
      <x v="1"/>
    </i>
    <i>
      <x v="4"/>
      <x/>
    </i>
    <i r="1" i="1">
      <x v="1"/>
    </i>
  </colItems>
  <dataFields count="2">
    <dataField name="Sum of Value of Сargo" fld="5" baseField="0" baseItem="0" numFmtId="166"/>
    <dataField name="Sum of Mileag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C4563A-C8DF-423A-A4FD-753C8327C76E}" name="PivotTable9"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6:A51" firstHeaderRow="1" firstDataRow="1" firstDataCol="1"/>
  <pivotFields count="22">
    <pivotField showAll="0">
      <items count="13">
        <item x="0"/>
        <item x="1"/>
        <item x="2"/>
        <item x="3"/>
        <item x="4"/>
        <item x="5"/>
        <item x="6"/>
        <item x="7"/>
        <item x="8"/>
        <item x="9"/>
        <item x="10"/>
        <item x="11"/>
        <item t="default"/>
      </items>
    </pivotField>
    <pivotField showAll="0"/>
    <pivotField showAll="0"/>
    <pivotField showAll="0"/>
    <pivotField showAll="0"/>
    <pivotField numFmtId="167" showAll="0"/>
    <pivotField axis="axisRow" showAll="0">
      <items count="6">
        <item x="0"/>
        <item x="1"/>
        <item x="2"/>
        <item x="3"/>
        <item x="4"/>
        <item t="default"/>
      </items>
    </pivotField>
    <pivotField showAll="0"/>
    <pivotField showAll="0"/>
    <pivotField showAll="0"/>
    <pivotField showAll="0"/>
    <pivotField showAll="0"/>
    <pivotField showAll="0"/>
    <pivotField showAll="0"/>
    <pivotField numFmtId="165" showAll="0"/>
    <pivotField numFmtId="165" showAll="0"/>
    <pivotField numFmtId="165" showAll="0"/>
    <pivotField showAll="0">
      <items count="4">
        <item x="0"/>
        <item x="1"/>
        <item x="2"/>
        <item t="default"/>
      </items>
    </pivotField>
    <pivotField numFmtId="167" showAll="0"/>
    <pivotField numFmtId="167" showAll="0"/>
    <pivotField numFmtId="9" showAll="0"/>
    <pivotField numFmtId="167" showAll="0"/>
  </pivotFields>
  <rowFields count="1">
    <field x="6"/>
  </rowFields>
  <rowItems count="5">
    <i>
      <x/>
    </i>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6E5824-7EA4-4617-9AAC-6CE62CA10D6A}" name="PivotTable6"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D18" firstHeaderRow="1" firstDataRow="1" firstDataCol="0"/>
  <pivotFields count="22">
    <pivotField showAll="0">
      <items count="13">
        <item x="0"/>
        <item x="1"/>
        <item x="2"/>
        <item x="3"/>
        <item x="4"/>
        <item x="5"/>
        <item x="6"/>
        <item x="7"/>
        <item x="8"/>
        <item x="9"/>
        <item x="10"/>
        <item x="11"/>
        <item t="default"/>
      </items>
    </pivotField>
    <pivotField showAll="0"/>
    <pivotField showAll="0"/>
    <pivotField showAll="0"/>
    <pivotField showAll="0"/>
    <pivotField numFmtId="167" showAll="0"/>
    <pivotField showAll="0">
      <items count="6">
        <item x="0"/>
        <item x="1"/>
        <item x="2"/>
        <item x="3"/>
        <item x="4"/>
        <item t="default"/>
      </items>
    </pivotField>
    <pivotField showAll="0"/>
    <pivotField showAll="0"/>
    <pivotField showAll="0"/>
    <pivotField showAll="0"/>
    <pivotField showAll="0"/>
    <pivotField showAll="0"/>
    <pivotField showAll="0"/>
    <pivotField numFmtId="165" showAll="0"/>
    <pivotField numFmtId="165" showAll="0"/>
    <pivotField dataField="1" numFmtId="165" showAll="0"/>
    <pivotField showAll="0">
      <items count="4">
        <item x="0"/>
        <item x="1"/>
        <item x="2"/>
        <item t="default"/>
      </items>
    </pivotField>
    <pivotField numFmtId="167" showAll="0"/>
    <pivotField numFmtId="167" showAll="0"/>
    <pivotField numFmtId="9" showAll="0"/>
    <pivotField numFmtId="167" showAll="0"/>
  </pivotFields>
  <rowItems count="1">
    <i/>
  </rowItems>
  <colItems count="1">
    <i/>
  </colItems>
  <dataFields count="1">
    <dataField name="Sum of Depreciatio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13444D-B8F4-4353-B2F2-B61EB776E952}"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D27" firstHeaderRow="0" firstDataRow="1" firstDataCol="0"/>
  <pivotFields count="22">
    <pivotField showAll="0">
      <items count="13">
        <item x="0"/>
        <item x="1"/>
        <item x="2"/>
        <item x="3"/>
        <item x="4"/>
        <item x="5"/>
        <item x="6"/>
        <item x="7"/>
        <item x="8"/>
        <item x="9"/>
        <item x="10"/>
        <item x="11"/>
        <item t="default"/>
      </items>
    </pivotField>
    <pivotField showAll="0"/>
    <pivotField showAll="0"/>
    <pivotField showAll="0"/>
    <pivotField showAll="0"/>
    <pivotField numFmtId="167" showAll="0"/>
    <pivotField showAll="0">
      <items count="6">
        <item x="0"/>
        <item x="1"/>
        <item x="2"/>
        <item x="3"/>
        <item x="4"/>
        <item t="default"/>
      </items>
    </pivotField>
    <pivotField dataField="1" showAll="0"/>
    <pivotField dataField="1" showAll="0"/>
    <pivotField dataField="1" showAll="0"/>
    <pivotField dataField="1" showAll="0"/>
    <pivotField showAll="0"/>
    <pivotField showAll="0"/>
    <pivotField showAll="0"/>
    <pivotField numFmtId="165" showAll="0"/>
    <pivotField numFmtId="165" showAll="0"/>
    <pivotField numFmtId="165" showAll="0"/>
    <pivotField showAll="0">
      <items count="4">
        <item x="0"/>
        <item x="1"/>
        <item x="2"/>
        <item t="default"/>
      </items>
    </pivotField>
    <pivotField numFmtId="167" showAll="0"/>
    <pivotField numFmtId="167" showAll="0"/>
    <pivotField numFmtId="9" showAll="0"/>
    <pivotField numFmtId="167" showAll="0"/>
  </pivotFields>
  <rowItems count="1">
    <i/>
  </rowItems>
  <colFields count="1">
    <field x="-2"/>
  </colFields>
  <colItems count="4">
    <i>
      <x/>
    </i>
    <i i="1">
      <x v="1"/>
    </i>
    <i i="2">
      <x v="2"/>
    </i>
    <i i="3">
      <x v="3"/>
    </i>
  </colItems>
  <dataFields count="4">
    <dataField name="Sum of Mileage" fld="7" baseField="0" baseItem="0"/>
    <dataField name="Sum of Far" fld="8" baseField="0" baseItem="1048828"/>
    <dataField name="Sum of Regular" fld="9" baseField="0" baseItem="0"/>
    <dataField name="Sum of Clos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D279E2-DC2E-4819-BE7A-AE6F9B518479}" name="PivotTable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18" firstHeaderRow="0" firstDataRow="1" firstDataCol="0"/>
  <pivotFields count="22">
    <pivotField showAll="0">
      <items count="13">
        <item x="0"/>
        <item x="1"/>
        <item x="2"/>
        <item x="3"/>
        <item x="4"/>
        <item x="5"/>
        <item x="6"/>
        <item x="7"/>
        <item x="8"/>
        <item x="9"/>
        <item x="10"/>
        <item x="11"/>
        <item t="default"/>
      </items>
    </pivotField>
    <pivotField showAll="0"/>
    <pivotField showAll="0"/>
    <pivotField showAll="0"/>
    <pivotField showAll="0"/>
    <pivotField numFmtId="167" showAll="0"/>
    <pivotField showAll="0">
      <items count="6">
        <item x="0"/>
        <item x="1"/>
        <item x="2"/>
        <item x="3"/>
        <item x="4"/>
        <item t="default"/>
      </items>
    </pivotField>
    <pivotField showAll="0"/>
    <pivotField showAll="0"/>
    <pivotField showAll="0"/>
    <pivotField showAll="0"/>
    <pivotField dataField="1" showAll="0"/>
    <pivotField dataField="1" showAll="0"/>
    <pivotField showAll="0"/>
    <pivotField numFmtId="165" showAll="0"/>
    <pivotField numFmtId="165" showAll="0"/>
    <pivotField numFmtId="165" showAll="0"/>
    <pivotField showAll="0">
      <items count="4">
        <item x="0"/>
        <item x="1"/>
        <item x="2"/>
        <item t="default"/>
      </items>
    </pivotField>
    <pivotField numFmtId="167" showAll="0"/>
    <pivotField numFmtId="167" showAll="0"/>
    <pivotField numFmtId="9" showAll="0"/>
    <pivotField numFmtId="167" showAll="0"/>
  </pivotFields>
  <rowItems count="1">
    <i/>
  </rowItems>
  <colFields count="1">
    <field x="-2"/>
  </colFields>
  <colItems count="2">
    <i>
      <x/>
    </i>
    <i i="1">
      <x v="1"/>
    </i>
  </colItems>
  <dataFields count="2">
    <dataField name="Sum of U-Turn" fld="11" baseField="0" baseItem="0"/>
    <dataField name="Sum of One Wa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C07444-904A-4CA1-BE10-440BB5C99B0A}" name="PivotTable3"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0:D23" firstHeaderRow="0" firstDataRow="1" firstDataCol="1"/>
  <pivotFields count="22">
    <pivotField showAll="0">
      <items count="13">
        <item x="0"/>
        <item x="1"/>
        <item x="2"/>
        <item x="3"/>
        <item x="4"/>
        <item x="5"/>
        <item x="6"/>
        <item x="7"/>
        <item x="8"/>
        <item x="9"/>
        <item x="10"/>
        <item x="11"/>
        <item t="default"/>
      </items>
    </pivotField>
    <pivotField dataField="1" showAll="0"/>
    <pivotField dataField="1" showAll="0"/>
    <pivotField dataField="1" showAll="0"/>
    <pivotField showAll="0"/>
    <pivotField numFmtId="167" showAll="0"/>
    <pivotField showAll="0">
      <items count="6">
        <item x="0"/>
        <item x="1"/>
        <item x="2"/>
        <item x="3"/>
        <item x="4"/>
        <item t="default"/>
      </items>
    </pivotField>
    <pivotField showAll="0"/>
    <pivotField showAll="0"/>
    <pivotField showAll="0"/>
    <pivotField showAll="0"/>
    <pivotField showAll="0"/>
    <pivotField showAll="0"/>
    <pivotField showAll="0"/>
    <pivotField numFmtId="165" showAll="0"/>
    <pivotField numFmtId="165" showAll="0"/>
    <pivotField numFmtId="165" showAll="0"/>
    <pivotField axis="axisRow" showAll="0">
      <items count="4">
        <item x="0"/>
        <item x="1"/>
        <item x="2"/>
        <item t="default"/>
      </items>
    </pivotField>
    <pivotField numFmtId="167" showAll="0"/>
    <pivotField numFmtId="167" showAll="0"/>
    <pivotField numFmtId="9" showAll="0"/>
    <pivotField numFmtId="167" showAll="0"/>
  </pivotFields>
  <rowFields count="1">
    <field x="17"/>
  </rowFields>
  <rowItems count="3">
    <i>
      <x/>
    </i>
    <i>
      <x v="1"/>
    </i>
    <i>
      <x v="2"/>
    </i>
  </rowItems>
  <colFields count="1">
    <field x="-2"/>
  </colFields>
  <colItems count="3">
    <i>
      <x/>
    </i>
    <i i="1">
      <x v="1"/>
    </i>
    <i i="2">
      <x v="2"/>
    </i>
  </colItems>
  <dataFields count="3">
    <dataField name="Sum of Raw materials" fld="1" baseField="0" baseItem="0"/>
    <dataField name="Sum of Firewood" fld="2" baseField="0" baseItem="0"/>
    <dataField name="Sum of Pelle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6DC8AB-5731-403C-8608-2EABD1FCEEE4}" name="PivotTable5"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3:B56" firstHeaderRow="1" firstDataRow="1" firstDataCol="1"/>
  <pivotFields count="22">
    <pivotField showAll="0">
      <items count="13">
        <item x="0"/>
        <item x="1"/>
        <item x="2"/>
        <item x="3"/>
        <item x="4"/>
        <item x="5"/>
        <item x="6"/>
        <item x="7"/>
        <item x="8"/>
        <item x="9"/>
        <item x="10"/>
        <item x="11"/>
        <item t="default"/>
      </items>
    </pivotField>
    <pivotField showAll="0"/>
    <pivotField showAll="0"/>
    <pivotField showAll="0"/>
    <pivotField showAll="0"/>
    <pivotField numFmtId="167" showAll="0"/>
    <pivotField showAll="0">
      <items count="6">
        <item x="0"/>
        <item x="1"/>
        <item x="2"/>
        <item x="3"/>
        <item x="4"/>
        <item t="default"/>
      </items>
    </pivotField>
    <pivotField showAll="0"/>
    <pivotField showAll="0"/>
    <pivotField showAll="0"/>
    <pivotField showAll="0"/>
    <pivotField showAll="0"/>
    <pivotField showAll="0"/>
    <pivotField showAll="0"/>
    <pivotField numFmtId="165" showAll="0"/>
    <pivotField numFmtId="165" showAll="0"/>
    <pivotField numFmtId="165" showAll="0"/>
    <pivotField axis="axisRow" showAll="0">
      <items count="4">
        <item x="0"/>
        <item x="1"/>
        <item x="2"/>
        <item t="default"/>
      </items>
    </pivotField>
    <pivotField numFmtId="167" showAll="0"/>
    <pivotField numFmtId="167" showAll="0"/>
    <pivotField dataField="1" numFmtId="9" showAll="0"/>
    <pivotField numFmtId="167" showAll="0"/>
  </pivotFields>
  <rowFields count="1">
    <field x="17"/>
  </rowFields>
  <rowItems count="3">
    <i>
      <x/>
    </i>
    <i>
      <x v="1"/>
    </i>
    <i>
      <x v="2"/>
    </i>
  </rowItems>
  <colItems count="1">
    <i/>
  </colItems>
  <dataFields count="1">
    <dataField name="Average of KPI" fld="20" subtotal="average" baseField="16"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7A5B6F-926A-43E5-ADCC-F19E46E66BF0}"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4" firstHeaderRow="0" firstDataRow="1" firstDataCol="1"/>
  <pivotFields count="22">
    <pivotField axis="axisRow" showAll="0">
      <items count="13">
        <item x="0"/>
        <item x="1"/>
        <item x="2"/>
        <item x="3"/>
        <item x="4"/>
        <item x="5"/>
        <item x="6"/>
        <item x="7"/>
        <item x="8"/>
        <item x="9"/>
        <item x="10"/>
        <item x="11"/>
        <item t="default"/>
      </items>
    </pivotField>
    <pivotField showAll="0"/>
    <pivotField showAll="0"/>
    <pivotField showAll="0"/>
    <pivotField showAll="0"/>
    <pivotField dataField="1" numFmtId="167" showAll="0"/>
    <pivotField showAll="0">
      <items count="6">
        <item x="0"/>
        <item x="1"/>
        <item x="2"/>
        <item x="3"/>
        <item x="4"/>
        <item t="default"/>
      </items>
    </pivotField>
    <pivotField dataField="1" showAll="0"/>
    <pivotField showAll="0"/>
    <pivotField showAll="0"/>
    <pivotField showAll="0"/>
    <pivotField showAll="0"/>
    <pivotField showAll="0"/>
    <pivotField showAll="0"/>
    <pivotField numFmtId="165" showAll="0"/>
    <pivotField numFmtId="165" showAll="0"/>
    <pivotField numFmtId="165" showAll="0"/>
    <pivotField showAll="0">
      <items count="4">
        <item x="0"/>
        <item x="1"/>
        <item x="2"/>
        <item t="default"/>
      </items>
    </pivotField>
    <pivotField numFmtId="167" showAll="0"/>
    <pivotField dataField="1" numFmtId="167" showAll="0"/>
    <pivotField numFmtId="9" showAll="0"/>
    <pivotField dataField="1" numFmtId="167" showAll="0"/>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Value of Сargo" fld="5" baseField="0" baseItem="0"/>
    <dataField name="Sum of Mileage" fld="7" baseField="0" baseItem="0"/>
    <dataField name="Sum of Business Trips" fld="19" baseField="0" baseItem="0"/>
    <dataField name="Sum of Bonuses"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2AA681-0BDC-42BA-9AB8-C1778D2CAEFF}" name="PivotTable7"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F43" firstHeaderRow="0" firstDataRow="1" firstDataCol="1"/>
  <pivotFields count="22">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numFmtId="167" showAll="0"/>
    <pivotField showAll="0">
      <items count="6">
        <item x="0"/>
        <item x="1"/>
        <item x="2"/>
        <item x="3"/>
        <item x="4"/>
        <item t="default"/>
      </items>
    </pivotField>
    <pivotField showAll="0"/>
    <pivotField showAll="0"/>
    <pivotField showAll="0"/>
    <pivotField showAll="0"/>
    <pivotField showAll="0"/>
    <pivotField showAll="0"/>
    <pivotField showAll="0"/>
    <pivotField numFmtId="165" showAll="0"/>
    <pivotField numFmtId="165" showAll="0"/>
    <pivotField numFmtId="165" showAll="0"/>
    <pivotField showAll="0">
      <items count="4">
        <item x="0"/>
        <item x="1"/>
        <item x="2"/>
        <item t="default"/>
      </items>
    </pivotField>
    <pivotField numFmtId="167" showAll="0"/>
    <pivotField numFmtId="167" showAll="0"/>
    <pivotField numFmtId="9" showAll="0"/>
    <pivotField numFmtId="167" showAll="0"/>
  </pivotFields>
  <rowFields count="1">
    <field x="0"/>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Sum of Value of Сargo" fld="5" baseField="0" baseItem="0"/>
    <dataField name="Sum of Raw materials" fld="1" baseField="0" baseItem="0"/>
    <dataField name="Sum of Firewood" fld="2" baseField="0" baseItem="0"/>
    <dataField name="Sum of Pellets" fld="3" baseField="0" baseItem="0"/>
    <dataField name="Sum of Total Weigh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724CD6-8EC0-4F49-9748-FE2B8A336CC5}" sourceName="Month">
  <pivotTables>
    <pivotTable tabId="8" name="PivotTable7"/>
    <pivotTable tabId="8" name="PivotTable2"/>
    <pivotTable tabId="8" name="PivotTable3"/>
    <pivotTable tabId="8" name="PivotTable4"/>
    <pivotTable tabId="8" name="PivotTable6"/>
    <pivotTable tabId="8" name="PivotTable8"/>
    <pivotTable tabId="8" name="PivotTable9"/>
    <pivotTable tabId="8" name="PivotTable5"/>
    <pivotTable tabId="8" name="PivotTable10"/>
  </pivotTables>
  <data>
    <tabular pivotCacheId="167126211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s" xr10:uid="{25218936-63BD-4548-B233-5C60437CDDD2}" sourceName="Drivers">
  <pivotTables>
    <pivotTable tabId="8" name="PivotTable3"/>
    <pivotTable tabId="8" name="PivotTable2"/>
    <pivotTable tabId="8" name="PivotTable4"/>
    <pivotTable tabId="8" name="PivotTable6"/>
    <pivotTable tabId="8" name="PivotTable7"/>
    <pivotTable tabId="8" name="PivotTable8"/>
    <pivotTable tabId="8" name="PivotTable9"/>
    <pivotTable tabId="8" name="PivotTable5"/>
    <pivotTable tabId="8" name="PivotTable10"/>
    <pivotTable tabId="8" name="PivotTable1"/>
  </pivotTables>
  <data>
    <tabular pivotCacheId="167126211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s" xr10:uid="{DA28D4FD-ECB8-4864-AC86-8013E5F0BF8D}" sourceName="Routes">
  <pivotTables>
    <pivotTable tabId="8" name="PivotTable2"/>
    <pivotTable tabId="8" name="PivotTable3"/>
    <pivotTable tabId="8" name="PivotTable4"/>
    <pivotTable tabId="8" name="PivotTable6"/>
    <pivotTable tabId="8" name="PivotTable7"/>
    <pivotTable tabId="8" name="PivotTable8"/>
    <pivotTable tabId="8" name="PivotTable9"/>
    <pivotTable tabId="8" name="PivotTable5"/>
    <pivotTable tabId="8" name="PivotTable10"/>
    <pivotTable tabId="8" name="PivotTable1"/>
  </pivotTables>
  <data>
    <tabular pivotCacheId="167126211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2E003CD-AB42-4E3D-A635-DA57EF6C0EB3}" cache="Slicer_Month" caption=" " columnCount="3" style="Trucks1" rowHeight="234950"/>
  <slicer name="Drivers" xr10:uid="{65993196-2AA0-447B-9ECB-F37C9236E749}" cache="Slicer_Drivers" caption=" " style="Trucks1" rowHeight="234950"/>
  <slicer name="Routes" xr10:uid="{D767D574-8C58-4D1E-839F-3637273F199B}" cache="Slicer_Routes" caption=" " style="Trucks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02EEB12-52FF-481C-87D1-CAE4972AC460}" cache="Slicer_Month" caption=" " columnCount="3" style="Trucks1" rowHeight="234950"/>
  <slicer name="Drivers 1" xr10:uid="{7A460B55-71D9-484E-93B6-00908B76A0A6}" cache="Slicer_Drivers" caption=" " style="Trucks1" rowHeight="234950"/>
  <slicer name="Routes 1" xr10:uid="{3C4BEC27-9581-4A6E-A8AE-12384DEF4D26}" cache="Slicer_Routes" caption=" " style="Trucks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10" Type="http://schemas.microsoft.com/office/2007/relationships/slicer" Target="../slicers/slicer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5.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F226-F04D-49C8-BF96-07E4866CFE98}">
  <dimension ref="A38:L40"/>
  <sheetViews>
    <sheetView showGridLines="0" showRowColHeaders="0" tabSelected="1" zoomScale="90" zoomScaleNormal="90" workbookViewId="0"/>
  </sheetViews>
  <sheetFormatPr defaultColWidth="8.85546875" defaultRowHeight="15" x14ac:dyDescent="0.25"/>
  <cols>
    <col min="1" max="16384" width="8.85546875" style="7"/>
  </cols>
  <sheetData>
    <row r="38" spans="1:12" ht="21" x14ac:dyDescent="0.35">
      <c r="A38" s="75"/>
      <c r="B38" s="76"/>
      <c r="C38" s="76"/>
      <c r="D38" s="76"/>
      <c r="E38" s="76"/>
      <c r="F38" s="76"/>
      <c r="G38" s="76"/>
      <c r="H38" s="76"/>
      <c r="I38" s="76"/>
      <c r="J38" s="76"/>
      <c r="K38" s="76"/>
      <c r="L38" s="76"/>
    </row>
    <row r="39" spans="1:12" ht="21" x14ac:dyDescent="0.35">
      <c r="A39" s="59"/>
      <c r="B39" s="59"/>
      <c r="C39" s="59"/>
      <c r="D39" s="59"/>
      <c r="E39" s="59"/>
      <c r="F39" s="59"/>
      <c r="G39" s="59"/>
      <c r="H39" s="59"/>
      <c r="I39" s="59"/>
      <c r="J39" s="59"/>
      <c r="K39" s="59"/>
      <c r="L39" s="59"/>
    </row>
    <row r="40" spans="1:12" ht="21" x14ac:dyDescent="0.35">
      <c r="A40" s="75"/>
      <c r="B40" s="76"/>
      <c r="C40" s="76"/>
      <c r="D40" s="76"/>
      <c r="E40" s="76"/>
      <c r="F40" s="76"/>
      <c r="G40" s="76"/>
      <c r="H40" s="76"/>
      <c r="I40" s="76"/>
      <c r="J40" s="76"/>
      <c r="K40" s="76"/>
      <c r="L40" s="59"/>
    </row>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AA175-129B-4BD4-BCEC-3DB4D58CC09B}">
  <dimension ref="A1:S41"/>
  <sheetViews>
    <sheetView showGridLines="0" showRowColHeaders="0" zoomScale="90" zoomScaleNormal="90" workbookViewId="0"/>
  </sheetViews>
  <sheetFormatPr defaultColWidth="8.85546875" defaultRowHeight="15" x14ac:dyDescent="0.25"/>
  <cols>
    <col min="1" max="16384" width="8.85546875" style="7"/>
  </cols>
  <sheetData>
    <row r="1" spans="1:1" x14ac:dyDescent="0.25">
      <c r="A1" s="10"/>
    </row>
    <row r="21" spans="4:19" x14ac:dyDescent="0.25">
      <c r="D21" s="55"/>
      <c r="E21" s="55"/>
      <c r="F21" s="55"/>
      <c r="G21" s="55"/>
      <c r="H21" s="55"/>
      <c r="I21" s="55"/>
      <c r="J21" s="55"/>
      <c r="K21" s="55"/>
      <c r="L21" s="55"/>
      <c r="M21" s="55"/>
      <c r="N21" s="55"/>
      <c r="O21" s="55"/>
      <c r="P21" s="65" t="s">
        <v>126</v>
      </c>
      <c r="Q21" s="65"/>
      <c r="R21" s="65"/>
      <c r="S21" s="65"/>
    </row>
    <row r="22" spans="4:19" x14ac:dyDescent="0.25">
      <c r="D22" s="55"/>
      <c r="E22" s="63" t="s">
        <v>65</v>
      </c>
      <c r="F22" s="67" t="s">
        <v>120</v>
      </c>
      <c r="G22" s="68"/>
      <c r="H22" s="67" t="s">
        <v>121</v>
      </c>
      <c r="I22" s="69"/>
      <c r="J22" s="70" t="s">
        <v>122</v>
      </c>
      <c r="K22" s="69"/>
      <c r="L22" s="67" t="s">
        <v>123</v>
      </c>
      <c r="M22" s="68"/>
      <c r="N22" s="69" t="s">
        <v>124</v>
      </c>
      <c r="O22" s="71"/>
      <c r="P22" s="65"/>
      <c r="Q22" s="65"/>
      <c r="R22" s="65"/>
      <c r="S22" s="65"/>
    </row>
    <row r="23" spans="4:19" x14ac:dyDescent="0.25">
      <c r="D23" s="55"/>
      <c r="E23" s="64"/>
      <c r="F23" s="50" t="s">
        <v>127</v>
      </c>
      <c r="G23" s="47" t="s">
        <v>119</v>
      </c>
      <c r="H23" s="50" t="s">
        <v>127</v>
      </c>
      <c r="I23" s="48" t="s">
        <v>119</v>
      </c>
      <c r="J23" s="50" t="s">
        <v>127</v>
      </c>
      <c r="K23" s="48" t="s">
        <v>119</v>
      </c>
      <c r="L23" s="50" t="s">
        <v>127</v>
      </c>
      <c r="M23" s="47" t="s">
        <v>119</v>
      </c>
      <c r="N23" s="50" t="s">
        <v>127</v>
      </c>
      <c r="O23" s="49" t="s">
        <v>119</v>
      </c>
      <c r="P23" s="60" t="s">
        <v>125</v>
      </c>
      <c r="Q23" s="60"/>
      <c r="R23" s="62" t="s">
        <v>119</v>
      </c>
      <c r="S23" s="62"/>
    </row>
    <row r="24" spans="4:19" x14ac:dyDescent="0.25">
      <c r="D24" s="55"/>
      <c r="E24" s="46" t="str">
        <f>Control!A61</f>
        <v>JAN</v>
      </c>
      <c r="F24" s="51">
        <f>Control!M61</f>
        <v>14718.373181818182</v>
      </c>
      <c r="G24" s="51">
        <f>Control!N61</f>
        <v>5318</v>
      </c>
      <c r="H24" s="51">
        <f>Control!O61</f>
        <v>27778.107272727273</v>
      </c>
      <c r="I24" s="51">
        <f>Control!P61</f>
        <v>7355</v>
      </c>
      <c r="J24" s="51">
        <f>Control!Q61</f>
        <v>24332.058409090911</v>
      </c>
      <c r="K24" s="51">
        <f>Control!R61</f>
        <v>4600</v>
      </c>
      <c r="L24" s="51">
        <f>Control!S61</f>
        <v>18480.148181818182</v>
      </c>
      <c r="M24" s="51">
        <f>Control!T61</f>
        <v>1845</v>
      </c>
      <c r="N24" s="51">
        <f>Control!U61</f>
        <v>31903.77931818182</v>
      </c>
      <c r="O24" s="52">
        <f>Control!V61</f>
        <v>3921</v>
      </c>
      <c r="P24" s="61">
        <f>F24+H24+J24+L24+N24</f>
        <v>117212.46636363637</v>
      </c>
      <c r="Q24" s="61"/>
      <c r="R24" s="66">
        <f t="shared" ref="R24:R35" si="0">G24+I24+K24+M24+O24</f>
        <v>23039</v>
      </c>
      <c r="S24" s="66"/>
    </row>
    <row r="25" spans="4:19" x14ac:dyDescent="0.25">
      <c r="D25" s="55"/>
      <c r="E25" s="45" t="str">
        <f>Control!A62</f>
        <v>FEB</v>
      </c>
      <c r="F25" s="53">
        <f>Control!M62</f>
        <v>15749.374090909092</v>
      </c>
      <c r="G25" s="53">
        <f>Control!N62</f>
        <v>4174</v>
      </c>
      <c r="H25" s="53">
        <f>Control!O62</f>
        <v>11399.887954545455</v>
      </c>
      <c r="I25" s="53">
        <f>Control!P62</f>
        <v>4939</v>
      </c>
      <c r="J25" s="53">
        <f>Control!Q62</f>
        <v>17542.59568181818</v>
      </c>
      <c r="K25" s="53">
        <f>Control!R62</f>
        <v>4400</v>
      </c>
      <c r="L25" s="53">
        <f>Control!S62</f>
        <v>14087.112727272728</v>
      </c>
      <c r="M25" s="53">
        <f>Control!T62</f>
        <v>3861</v>
      </c>
      <c r="N25" s="53">
        <f>Control!U62</f>
        <v>17407.792954545454</v>
      </c>
      <c r="O25" s="54">
        <f>Control!V62</f>
        <v>4719</v>
      </c>
      <c r="P25" s="61">
        <f t="shared" ref="P25:P35" si="1">F25+H25+J25+L25+N25</f>
        <v>76186.763409090912</v>
      </c>
      <c r="Q25" s="61"/>
      <c r="R25" s="66">
        <f t="shared" si="0"/>
        <v>22093</v>
      </c>
      <c r="S25" s="66"/>
    </row>
    <row r="26" spans="4:19" x14ac:dyDescent="0.25">
      <c r="D26" s="55"/>
      <c r="E26" s="46" t="str">
        <f>Control!A63</f>
        <v>MAR</v>
      </c>
      <c r="F26" s="51">
        <f>Control!M63</f>
        <v>23156.138863636363</v>
      </c>
      <c r="G26" s="51">
        <f>Control!N63</f>
        <v>8196</v>
      </c>
      <c r="H26" s="51">
        <f>Control!O63</f>
        <v>26640.429772727271</v>
      </c>
      <c r="I26" s="51">
        <f>Control!P63</f>
        <v>7958</v>
      </c>
      <c r="J26" s="51">
        <f>Control!Q63</f>
        <v>19944.036363636362</v>
      </c>
      <c r="K26" s="51">
        <f>Control!R63</f>
        <v>8705</v>
      </c>
      <c r="L26" s="51">
        <f>Control!S63</f>
        <v>30876.117727272725</v>
      </c>
      <c r="M26" s="51">
        <f>Control!T63</f>
        <v>9242</v>
      </c>
      <c r="N26" s="51">
        <f>Control!U63</f>
        <v>31112.614999999998</v>
      </c>
      <c r="O26" s="52">
        <f>Control!V63</f>
        <v>9004</v>
      </c>
      <c r="P26" s="61">
        <f t="shared" si="1"/>
        <v>131729.33772727271</v>
      </c>
      <c r="Q26" s="61"/>
      <c r="R26" s="66">
        <f t="shared" si="0"/>
        <v>43105</v>
      </c>
      <c r="S26" s="66"/>
    </row>
    <row r="27" spans="4:19" x14ac:dyDescent="0.25">
      <c r="D27" s="55"/>
      <c r="E27" s="45" t="str">
        <f>Control!A64</f>
        <v>APR</v>
      </c>
      <c r="F27" s="53">
        <f>Control!M64</f>
        <v>9745.5550000000003</v>
      </c>
      <c r="G27" s="53">
        <f>Control!N64</f>
        <v>3148</v>
      </c>
      <c r="H27" s="53">
        <f>Control!O64</f>
        <v>13800.268863636364</v>
      </c>
      <c r="I27" s="53">
        <f>Control!P64</f>
        <v>1386</v>
      </c>
      <c r="J27" s="53">
        <f>Control!Q64</f>
        <v>10946.774545454546</v>
      </c>
      <c r="K27" s="53">
        <f>Control!R64</f>
        <v>3400</v>
      </c>
      <c r="L27" s="53">
        <f>Control!S64</f>
        <v>8468.0136363636357</v>
      </c>
      <c r="M27" s="53">
        <f>Control!T64</f>
        <v>5414</v>
      </c>
      <c r="N27" s="53">
        <f>Control!U64</f>
        <v>6420.4586363636363</v>
      </c>
      <c r="O27" s="54">
        <f>Control!V64</f>
        <v>3744</v>
      </c>
      <c r="P27" s="61">
        <f t="shared" si="1"/>
        <v>49381.070681818179</v>
      </c>
      <c r="Q27" s="61"/>
      <c r="R27" s="66">
        <f t="shared" si="0"/>
        <v>17092</v>
      </c>
      <c r="S27" s="66"/>
    </row>
    <row r="28" spans="4:19" x14ac:dyDescent="0.25">
      <c r="D28" s="55"/>
      <c r="E28" s="46" t="str">
        <f>Control!A65</f>
        <v>MAY</v>
      </c>
      <c r="F28" s="51">
        <f>Control!M65</f>
        <v>12202.460227272726</v>
      </c>
      <c r="G28" s="51">
        <f>Control!N65</f>
        <v>1374</v>
      </c>
      <c r="H28" s="51">
        <f>Control!O65</f>
        <v>7910.7381818181821</v>
      </c>
      <c r="I28" s="51">
        <f>Control!P65</f>
        <v>3206</v>
      </c>
      <c r="J28" s="51">
        <f>Control!Q65</f>
        <v>14048.925454545455</v>
      </c>
      <c r="K28" s="51">
        <f>Control!R65</f>
        <v>2400</v>
      </c>
      <c r="L28" s="51">
        <f>Control!S65</f>
        <v>19582.388863636363</v>
      </c>
      <c r="M28" s="51">
        <f>Control!T65</f>
        <v>1594</v>
      </c>
      <c r="N28" s="51">
        <f>Control!U65</f>
        <v>17934.413409090906</v>
      </c>
      <c r="O28" s="52">
        <f>Control!V65</f>
        <v>3615</v>
      </c>
      <c r="P28" s="61">
        <f t="shared" si="1"/>
        <v>71678.926136363632</v>
      </c>
      <c r="Q28" s="61"/>
      <c r="R28" s="66">
        <f t="shared" si="0"/>
        <v>12189</v>
      </c>
      <c r="S28" s="66"/>
    </row>
    <row r="29" spans="4:19" x14ac:dyDescent="0.25">
      <c r="D29" s="55"/>
      <c r="E29" s="45" t="str">
        <f>Control!A66</f>
        <v>JUN</v>
      </c>
      <c r="F29" s="53">
        <f>Control!M66</f>
        <v>26951.440681818181</v>
      </c>
      <c r="G29" s="53">
        <f>Control!N66</f>
        <v>7177</v>
      </c>
      <c r="H29" s="53">
        <f>Control!O66</f>
        <v>30705.946136363636</v>
      </c>
      <c r="I29" s="53">
        <f>Control!P66</f>
        <v>3359</v>
      </c>
      <c r="J29" s="53">
        <f>Control!Q66</f>
        <v>32349.905909090907</v>
      </c>
      <c r="K29" s="53">
        <f>Control!R66</f>
        <v>10011</v>
      </c>
      <c r="L29" s="53">
        <f>Control!S66</f>
        <v>36281.921818181814</v>
      </c>
      <c r="M29" s="53">
        <f>Control!T66</f>
        <v>16722</v>
      </c>
      <c r="N29" s="53">
        <f>Control!U66</f>
        <v>36934.44886363636</v>
      </c>
      <c r="O29" s="54">
        <f>Control!V66</f>
        <v>12823</v>
      </c>
      <c r="P29" s="61">
        <f t="shared" si="1"/>
        <v>163223.66340909089</v>
      </c>
      <c r="Q29" s="61"/>
      <c r="R29" s="66">
        <f t="shared" si="0"/>
        <v>50092</v>
      </c>
      <c r="S29" s="66"/>
    </row>
    <row r="30" spans="4:19" x14ac:dyDescent="0.25">
      <c r="D30" s="55"/>
      <c r="E30" s="46" t="str">
        <f>Control!A67</f>
        <v>JUL</v>
      </c>
      <c r="F30" s="51">
        <f>Control!M67</f>
        <v>15124.67090909091</v>
      </c>
      <c r="G30" s="51">
        <f>Control!N67</f>
        <v>4062</v>
      </c>
      <c r="H30" s="51">
        <f>Control!O67</f>
        <v>10570.070454545454</v>
      </c>
      <c r="I30" s="51">
        <f>Control!P67</f>
        <v>4982</v>
      </c>
      <c r="J30" s="51">
        <f>Control!Q67</f>
        <v>16047.018181818181</v>
      </c>
      <c r="K30" s="51">
        <f>Control!R67</f>
        <v>3805</v>
      </c>
      <c r="L30" s="51">
        <f>Control!S67</f>
        <v>13598.70090909091</v>
      </c>
      <c r="M30" s="51">
        <f>Control!T67</f>
        <v>2618</v>
      </c>
      <c r="N30" s="51">
        <f>Control!U67</f>
        <v>11061.806363636364</v>
      </c>
      <c r="O30" s="52">
        <f>Control!V67</f>
        <v>3558</v>
      </c>
      <c r="P30" s="61">
        <f t="shared" si="1"/>
        <v>66402.266818181815</v>
      </c>
      <c r="Q30" s="61"/>
      <c r="R30" s="66">
        <f t="shared" si="0"/>
        <v>19025</v>
      </c>
      <c r="S30" s="66"/>
    </row>
    <row r="31" spans="4:19" x14ac:dyDescent="0.25">
      <c r="D31" s="55"/>
      <c r="E31" s="45" t="str">
        <f>Control!A68</f>
        <v>AUG</v>
      </c>
      <c r="F31" s="53">
        <f>Control!M68</f>
        <v>20616.151818181817</v>
      </c>
      <c r="G31" s="53">
        <f>Control!N68</f>
        <v>3816</v>
      </c>
      <c r="H31" s="53">
        <f>Control!O68</f>
        <v>13439.244318181818</v>
      </c>
      <c r="I31" s="53">
        <f>Control!P68</f>
        <v>5464</v>
      </c>
      <c r="J31" s="53">
        <f>Control!Q68</f>
        <v>19472.594090909093</v>
      </c>
      <c r="K31" s="53">
        <f>Control!R68</f>
        <v>6600</v>
      </c>
      <c r="L31" s="53">
        <f>Control!S68</f>
        <v>18706.248636363634</v>
      </c>
      <c r="M31" s="53">
        <f>Control!T68</f>
        <v>7736</v>
      </c>
      <c r="N31" s="53">
        <f>Control!U68</f>
        <v>7923.1620454545455</v>
      </c>
      <c r="O31" s="54">
        <f>Control!V68</f>
        <v>9594</v>
      </c>
      <c r="P31" s="61">
        <f t="shared" si="1"/>
        <v>80157.400909090909</v>
      </c>
      <c r="Q31" s="61"/>
      <c r="R31" s="66">
        <f t="shared" si="0"/>
        <v>33210</v>
      </c>
      <c r="S31" s="66"/>
    </row>
    <row r="32" spans="4:19" x14ac:dyDescent="0.25">
      <c r="D32" s="55"/>
      <c r="E32" s="46" t="str">
        <f>Control!A69</f>
        <v>SEP</v>
      </c>
      <c r="F32" s="51">
        <f>Control!M69</f>
        <v>11007.382954545456</v>
      </c>
      <c r="G32" s="51">
        <f>Control!N69</f>
        <v>821</v>
      </c>
      <c r="H32" s="51">
        <f>Control!O69</f>
        <v>17293.677727272727</v>
      </c>
      <c r="I32" s="51">
        <f>Control!P69</f>
        <v>3406</v>
      </c>
      <c r="J32" s="51">
        <f>Control!Q69</f>
        <v>5193.7404545454547</v>
      </c>
      <c r="K32" s="51">
        <f>Control!R69</f>
        <v>2001</v>
      </c>
      <c r="L32" s="51">
        <f>Control!S69</f>
        <v>10423.882727272729</v>
      </c>
      <c r="M32" s="51">
        <f>Control!T69</f>
        <v>594</v>
      </c>
      <c r="N32" s="51">
        <f>Control!U69</f>
        <v>10461.778636363637</v>
      </c>
      <c r="O32" s="52">
        <f>Control!V69</f>
        <v>3303</v>
      </c>
      <c r="P32" s="61">
        <f t="shared" si="1"/>
        <v>54380.462500000009</v>
      </c>
      <c r="Q32" s="61"/>
      <c r="R32" s="66">
        <f t="shared" si="0"/>
        <v>10125</v>
      </c>
      <c r="S32" s="66"/>
    </row>
    <row r="33" spans="1:19" x14ac:dyDescent="0.25">
      <c r="D33" s="55"/>
      <c r="E33" s="45" t="str">
        <f>Control!A70</f>
        <v>OCT</v>
      </c>
      <c r="F33" s="53">
        <f>Control!M70</f>
        <v>22461.854772727274</v>
      </c>
      <c r="G33" s="53">
        <f>Control!N70</f>
        <v>12065</v>
      </c>
      <c r="H33" s="53">
        <f>Control!O70</f>
        <v>26172.862045454545</v>
      </c>
      <c r="I33" s="53">
        <f>Control!P70</f>
        <v>9156</v>
      </c>
      <c r="J33" s="53">
        <f>Control!Q70</f>
        <v>33630.810454545455</v>
      </c>
      <c r="K33" s="53">
        <f>Control!R70</f>
        <v>9140</v>
      </c>
      <c r="L33" s="53">
        <f>Control!S70</f>
        <v>26933.662499999999</v>
      </c>
      <c r="M33" s="53">
        <f>Control!T70</f>
        <v>8844</v>
      </c>
      <c r="N33" s="53">
        <f>Control!U70</f>
        <v>30417.953409090907</v>
      </c>
      <c r="O33" s="54">
        <f>Control!V70</f>
        <v>5935</v>
      </c>
      <c r="P33" s="61">
        <f t="shared" si="1"/>
        <v>139617.14318181819</v>
      </c>
      <c r="Q33" s="61"/>
      <c r="R33" s="66">
        <f t="shared" si="0"/>
        <v>45140</v>
      </c>
      <c r="S33" s="66"/>
    </row>
    <row r="34" spans="1:19" x14ac:dyDescent="0.25">
      <c r="D34" s="55"/>
      <c r="E34" s="46" t="str">
        <f>Control!A71</f>
        <v>NOV</v>
      </c>
      <c r="F34" s="51">
        <f>Control!M71</f>
        <v>5798.131136363636</v>
      </c>
      <c r="G34" s="51">
        <f>Control!N71</f>
        <v>3447</v>
      </c>
      <c r="H34" s="51">
        <f>Control!O71</f>
        <v>19222.517045454544</v>
      </c>
      <c r="I34" s="51">
        <f>Control!P71</f>
        <v>1383</v>
      </c>
      <c r="J34" s="51">
        <f>Control!Q71</f>
        <v>13369.852045454545</v>
      </c>
      <c r="K34" s="51">
        <f>Control!R71</f>
        <v>2601</v>
      </c>
      <c r="L34" s="51">
        <f>Control!S71</f>
        <v>3129.1806818181822</v>
      </c>
      <c r="M34" s="51">
        <f>Control!T71</f>
        <v>2928</v>
      </c>
      <c r="N34" s="51">
        <f>Control!U71</f>
        <v>22605.659772727275</v>
      </c>
      <c r="O34" s="52">
        <f>Control!V71</f>
        <v>2753</v>
      </c>
      <c r="P34" s="61">
        <f t="shared" si="1"/>
        <v>64125.340681818176</v>
      </c>
      <c r="Q34" s="61"/>
      <c r="R34" s="66">
        <f t="shared" si="0"/>
        <v>13112</v>
      </c>
      <c r="S34" s="66"/>
    </row>
    <row r="35" spans="1:19" x14ac:dyDescent="0.25">
      <c r="D35" s="55"/>
      <c r="E35" s="45" t="str">
        <f>Control!A72</f>
        <v>DEC</v>
      </c>
      <c r="F35" s="53">
        <f>Control!M72</f>
        <v>13303.554090909091</v>
      </c>
      <c r="G35" s="53">
        <f>Control!N72</f>
        <v>1975</v>
      </c>
      <c r="H35" s="53">
        <f>Control!O72</f>
        <v>16623.857045454544</v>
      </c>
      <c r="I35" s="53">
        <f>Control!P72</f>
        <v>2698</v>
      </c>
      <c r="J35" s="53">
        <f>Control!Q72</f>
        <v>13168.751363636364</v>
      </c>
      <c r="K35" s="53">
        <f>Control!R72</f>
        <v>3472</v>
      </c>
      <c r="L35" s="53">
        <f>Control!S72</f>
        <v>19311.081818181818</v>
      </c>
      <c r="M35" s="53">
        <f>Control!T72</f>
        <v>4102</v>
      </c>
      <c r="N35" s="53">
        <f>Control!U72</f>
        <v>14886.09568181818</v>
      </c>
      <c r="O35" s="54">
        <f>Control!V72</f>
        <v>4865</v>
      </c>
      <c r="P35" s="61">
        <f t="shared" si="1"/>
        <v>77293.34</v>
      </c>
      <c r="Q35" s="61"/>
      <c r="R35" s="66">
        <f t="shared" si="0"/>
        <v>17112</v>
      </c>
      <c r="S35" s="66"/>
    </row>
    <row r="36" spans="1:19" x14ac:dyDescent="0.25">
      <c r="D36" s="55"/>
      <c r="E36" s="55"/>
      <c r="F36" s="55"/>
      <c r="G36" s="55"/>
      <c r="H36" s="55"/>
      <c r="I36" s="55"/>
      <c r="J36" s="55"/>
      <c r="K36" s="55"/>
      <c r="L36" s="55"/>
      <c r="M36" s="55"/>
      <c r="N36" s="55"/>
      <c r="O36" s="55"/>
      <c r="P36" s="55"/>
      <c r="Q36" s="55"/>
      <c r="R36" s="55"/>
      <c r="S36" s="55"/>
    </row>
    <row r="39" spans="1:19" ht="21" x14ac:dyDescent="0.35">
      <c r="A39" s="75"/>
      <c r="B39" s="76"/>
      <c r="C39" s="76"/>
      <c r="D39" s="76"/>
      <c r="E39" s="76"/>
      <c r="F39" s="76"/>
      <c r="G39" s="76"/>
      <c r="H39" s="76"/>
      <c r="I39" s="76"/>
      <c r="J39" s="76"/>
      <c r="K39" s="76"/>
      <c r="L39" s="76"/>
    </row>
    <row r="40" spans="1:19" ht="21" x14ac:dyDescent="0.35">
      <c r="A40" s="59"/>
      <c r="B40" s="59"/>
      <c r="C40" s="59"/>
      <c r="D40" s="59"/>
      <c r="E40" s="59"/>
      <c r="F40" s="59"/>
      <c r="G40" s="59"/>
      <c r="H40" s="59"/>
      <c r="I40" s="59"/>
      <c r="J40" s="59"/>
      <c r="K40" s="59"/>
      <c r="L40" s="59"/>
    </row>
    <row r="41" spans="1:19" ht="21" x14ac:dyDescent="0.35">
      <c r="A41" s="75"/>
      <c r="B41" s="76"/>
      <c r="C41" s="76"/>
      <c r="D41" s="76"/>
      <c r="E41" s="76"/>
      <c r="F41" s="76"/>
      <c r="G41" s="76"/>
      <c r="H41" s="76"/>
      <c r="I41" s="76"/>
      <c r="J41" s="76"/>
      <c r="K41" s="76"/>
      <c r="L41" s="59"/>
    </row>
  </sheetData>
  <mergeCells count="33">
    <mergeCell ref="R35:S35"/>
    <mergeCell ref="P25:Q25"/>
    <mergeCell ref="P26:Q26"/>
    <mergeCell ref="P27:Q27"/>
    <mergeCell ref="P28:Q28"/>
    <mergeCell ref="P35:Q35"/>
    <mergeCell ref="P34:Q34"/>
    <mergeCell ref="R34:S34"/>
    <mergeCell ref="P29:Q29"/>
    <mergeCell ref="P30:Q30"/>
    <mergeCell ref="P31:Q31"/>
    <mergeCell ref="P32:Q32"/>
    <mergeCell ref="R32:S32"/>
    <mergeCell ref="R33:S33"/>
    <mergeCell ref="F22:G22"/>
    <mergeCell ref="H22:I22"/>
    <mergeCell ref="J22:K22"/>
    <mergeCell ref="L22:M22"/>
    <mergeCell ref="N22:O22"/>
    <mergeCell ref="P23:Q23"/>
    <mergeCell ref="P33:Q33"/>
    <mergeCell ref="R23:S23"/>
    <mergeCell ref="E22:E23"/>
    <mergeCell ref="P21:S22"/>
    <mergeCell ref="P24:Q24"/>
    <mergeCell ref="R24:S24"/>
    <mergeCell ref="R25:S25"/>
    <mergeCell ref="R26:S26"/>
    <mergeCell ref="R27:S27"/>
    <mergeCell ref="R28:S28"/>
    <mergeCell ref="R29:S29"/>
    <mergeCell ref="R30:S30"/>
    <mergeCell ref="R31:S31"/>
  </mergeCells>
  <phoneticPr fontId="3" type="noConversion"/>
  <conditionalFormatting sqref="E24:O35">
    <cfRule type="expression" dxfId="1" priority="1">
      <formula>E24=0</formula>
    </cfRule>
  </conditionalFormatting>
  <conditionalFormatting sqref="P24:S35">
    <cfRule type="expression" dxfId="0" priority="2">
      <formula>P24=0</formula>
    </cfRule>
  </conditionalFormatting>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6</xdr:col>
                    <xdr:colOff>400050</xdr:colOff>
                    <xdr:row>18</xdr:row>
                    <xdr:rowOff>85725</xdr:rowOff>
                  </from>
                  <to>
                    <xdr:col>7</xdr:col>
                    <xdr:colOff>190500</xdr:colOff>
                    <xdr:row>19</xdr:row>
                    <xdr:rowOff>152400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6</xdr:col>
                    <xdr:colOff>66675</xdr:colOff>
                    <xdr:row>18</xdr:row>
                    <xdr:rowOff>85725</xdr:rowOff>
                  </from>
                  <to>
                    <xdr:col>6</xdr:col>
                    <xdr:colOff>447675</xdr:colOff>
                    <xdr:row>19</xdr:row>
                    <xdr:rowOff>152400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5</xdr:col>
                    <xdr:colOff>323850</xdr:colOff>
                    <xdr:row>18</xdr:row>
                    <xdr:rowOff>85725</xdr:rowOff>
                  </from>
                  <to>
                    <xdr:col>6</xdr:col>
                    <xdr:colOff>114300</xdr:colOff>
                    <xdr:row>19</xdr:row>
                    <xdr:rowOff>152400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4</xdr:col>
                    <xdr:colOff>590550</xdr:colOff>
                    <xdr:row>18</xdr:row>
                    <xdr:rowOff>85725</xdr:rowOff>
                  </from>
                  <to>
                    <xdr:col>5</xdr:col>
                    <xdr:colOff>381000</xdr:colOff>
                    <xdr:row>19</xdr:row>
                    <xdr:rowOff>152400</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4</xdr:col>
                    <xdr:colOff>257175</xdr:colOff>
                    <xdr:row>18</xdr:row>
                    <xdr:rowOff>85725</xdr:rowOff>
                  </from>
                  <to>
                    <xdr:col>5</xdr:col>
                    <xdr:colOff>47625</xdr:colOff>
                    <xdr:row>19</xdr:row>
                    <xdr:rowOff>152400</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3</xdr:col>
                    <xdr:colOff>523875</xdr:colOff>
                    <xdr:row>18</xdr:row>
                    <xdr:rowOff>85725</xdr:rowOff>
                  </from>
                  <to>
                    <xdr:col>4</xdr:col>
                    <xdr:colOff>314325</xdr:colOff>
                    <xdr:row>19</xdr:row>
                    <xdr:rowOff>152400</xdr:rowOff>
                  </to>
                </anchor>
              </controlPr>
            </control>
          </mc:Choice>
        </mc:AlternateContent>
      </controls>
    </mc:Choice>
  </mc:AlternateContent>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73B80-FD49-43CC-80F8-40316F95C52A}">
  <dimension ref="A1:V78"/>
  <sheetViews>
    <sheetView zoomScaleNormal="100" workbookViewId="0"/>
  </sheetViews>
  <sheetFormatPr defaultRowHeight="15" x14ac:dyDescent="0.25"/>
  <cols>
    <col min="2" max="2" width="15.42578125" customWidth="1"/>
    <col min="3" max="3" width="11.28515625" bestFit="1" customWidth="1"/>
    <col min="4" max="4" width="9.5703125" bestFit="1" customWidth="1"/>
    <col min="5" max="5" width="12.42578125" bestFit="1" customWidth="1"/>
    <col min="6" max="6" width="11.140625" bestFit="1" customWidth="1"/>
    <col min="12" max="12" width="9.42578125" bestFit="1" customWidth="1"/>
    <col min="13" max="13" width="9.28515625" bestFit="1" customWidth="1"/>
  </cols>
  <sheetData>
    <row r="1" spans="1:19" x14ac:dyDescent="0.25">
      <c r="A1">
        <f>B1</f>
        <v>2</v>
      </c>
      <c r="B1">
        <v>2</v>
      </c>
      <c r="C1">
        <v>1</v>
      </c>
      <c r="F1" s="12" t="s">
        <v>47</v>
      </c>
      <c r="G1" s="13">
        <f>IF($N$26=1,10,0)</f>
        <v>0</v>
      </c>
      <c r="H1" s="13">
        <f>IF($N$26=2,10,0)</f>
        <v>0</v>
      </c>
      <c r="I1" s="13">
        <f>IF($N$26=3,10,0)</f>
        <v>10</v>
      </c>
    </row>
    <row r="2" spans="1:19" x14ac:dyDescent="0.25">
      <c r="C2" s="1" t="s">
        <v>19</v>
      </c>
      <c r="F2" s="12" t="s">
        <v>48</v>
      </c>
      <c r="G2" s="13">
        <f>IF(G22,10,0)</f>
        <v>0</v>
      </c>
      <c r="H2" s="16">
        <f>IF(G23,10,0)</f>
        <v>0</v>
      </c>
      <c r="I2" s="16">
        <f>IF(G24,10,0)</f>
        <v>0</v>
      </c>
      <c r="J2" s="16">
        <f>IF(G25,10,0)</f>
        <v>0</v>
      </c>
      <c r="K2" s="16">
        <f>IF(G26,10,0)</f>
        <v>0</v>
      </c>
      <c r="L2" s="16">
        <f>IF(G27,10,0)</f>
        <v>0</v>
      </c>
    </row>
    <row r="3" spans="1:19" x14ac:dyDescent="0.25">
      <c r="A3">
        <v>1</v>
      </c>
      <c r="B3" t="s">
        <v>0</v>
      </c>
      <c r="C3">
        <f>Control!F2</f>
        <v>117</v>
      </c>
      <c r="D3">
        <f>IF(ISNA(MATCH($B3,Control!$A$31:$A$42,0)),NA(),C3)</f>
        <v>117</v>
      </c>
      <c r="F3" s="14" t="s">
        <v>57</v>
      </c>
      <c r="G3" s="14" t="s">
        <v>59</v>
      </c>
      <c r="H3" s="14" t="s">
        <v>58</v>
      </c>
      <c r="I3" s="14" t="s">
        <v>36</v>
      </c>
      <c r="J3" s="14" t="s">
        <v>37</v>
      </c>
      <c r="K3" s="14" t="s">
        <v>38</v>
      </c>
      <c r="L3" s="14" t="s">
        <v>39</v>
      </c>
      <c r="M3" s="14" t="s">
        <v>40</v>
      </c>
      <c r="N3" s="14" t="s">
        <v>46</v>
      </c>
      <c r="O3" s="14" t="s">
        <v>41</v>
      </c>
      <c r="P3" s="14" t="s">
        <v>42</v>
      </c>
      <c r="Q3" s="14" t="s">
        <v>43</v>
      </c>
      <c r="R3" s="14" t="s">
        <v>44</v>
      </c>
      <c r="S3" s="14" t="s">
        <v>45</v>
      </c>
    </row>
    <row r="4" spans="1:19" x14ac:dyDescent="0.25">
      <c r="A4">
        <v>2</v>
      </c>
      <c r="B4" t="s">
        <v>1</v>
      </c>
      <c r="C4">
        <f>Control!F3</f>
        <v>76</v>
      </c>
      <c r="D4">
        <f>IF(ISNA(MATCH($B4,Control!$A$31:$A$42,0)),NA(),C4)</f>
        <v>76</v>
      </c>
      <c r="F4" t="str">
        <f>IF(G17,F17&amp;CHAR(10),"")&amp;IF(G18,F18&amp;CHAR(10),"")&amp;IF(G19,F19&amp;CHAR(10),"")&amp;IF(G20,F20&amp;CHAR(10),"")&amp;IF(G21,F21,"")</f>
        <v>Route 1
Route 2
Route 3
Route 4
Route 5</v>
      </c>
      <c r="G4" s="11" t="str">
        <f>IF(N4,"",$F$10)</f>
        <v>|</v>
      </c>
      <c r="H4" s="11" t="str">
        <f>IF(N4,$F$10,"")</f>
        <v/>
      </c>
      <c r="I4" s="11">
        <v>1</v>
      </c>
      <c r="J4" s="11">
        <v>1</v>
      </c>
      <c r="K4" s="11">
        <v>0</v>
      </c>
      <c r="L4" s="11">
        <v>0</v>
      </c>
      <c r="M4" s="11">
        <v>1</v>
      </c>
      <c r="N4" s="17">
        <f>O4*P4*Q4*R4*S4</f>
        <v>0</v>
      </c>
      <c r="O4" s="11">
        <f t="shared" ref="O4:O21" si="0">IF($G$17,I4,1)</f>
        <v>1</v>
      </c>
      <c r="P4" s="11">
        <f t="shared" ref="P4:P21" si="1">IF($G$18,J4,1)</f>
        <v>1</v>
      </c>
      <c r="Q4" s="11">
        <f t="shared" ref="Q4:Q21" si="2">IF($G$19,K4,1)</f>
        <v>0</v>
      </c>
      <c r="R4" s="11">
        <f t="shared" ref="R4:R21" si="3">IF($G$20,L4,1)</f>
        <v>0</v>
      </c>
      <c r="S4" s="11">
        <f t="shared" ref="S4:S21" si="4">IF($G$21,M4,1)</f>
        <v>1</v>
      </c>
    </row>
    <row r="5" spans="1:19" x14ac:dyDescent="0.25">
      <c r="A5">
        <v>3</v>
      </c>
      <c r="B5" t="s">
        <v>2</v>
      </c>
      <c r="C5">
        <f>Control!F4</f>
        <v>132</v>
      </c>
      <c r="D5">
        <f>IF(ISNA(MATCH($B5,Control!$A$31:$A$42,0)),NA(),C5)</f>
        <v>132</v>
      </c>
      <c r="F5" t="str">
        <f>IF(K23,J23&amp;CHAR(10),"")&amp;IF(K24,J24&amp;CHAR(10),"")&amp;IF(K25,J25&amp;CHAR(10),"")</f>
        <v xml:space="preserve">Driver 1
Driver 2
Driver 3
</v>
      </c>
      <c r="G5" s="11" t="str">
        <f t="shared" ref="G5:G13" si="5">IF(N5,"",$F$10)</f>
        <v>|</v>
      </c>
      <c r="H5" s="11" t="str">
        <f t="shared" ref="H5:H12" si="6">IF(N5,$F$10,"")</f>
        <v/>
      </c>
      <c r="I5" s="11">
        <v>1</v>
      </c>
      <c r="J5" s="11">
        <v>1</v>
      </c>
      <c r="K5" s="11">
        <v>1</v>
      </c>
      <c r="L5" s="11">
        <v>0</v>
      </c>
      <c r="M5" s="11">
        <v>1</v>
      </c>
      <c r="N5" s="14">
        <f t="shared" ref="N5:N21" si="7">O5*P5*Q5*R5*S5</f>
        <v>0</v>
      </c>
      <c r="O5" s="11">
        <f t="shared" si="0"/>
        <v>1</v>
      </c>
      <c r="P5" s="11">
        <f t="shared" si="1"/>
        <v>1</v>
      </c>
      <c r="Q5" s="11">
        <f t="shared" si="2"/>
        <v>1</v>
      </c>
      <c r="R5" s="11">
        <f t="shared" si="3"/>
        <v>0</v>
      </c>
      <c r="S5" s="11">
        <f t="shared" si="4"/>
        <v>1</v>
      </c>
    </row>
    <row r="6" spans="1:19" x14ac:dyDescent="0.25">
      <c r="A6">
        <v>4</v>
      </c>
      <c r="B6" t="s">
        <v>3</v>
      </c>
      <c r="C6">
        <f>Control!F5</f>
        <v>49</v>
      </c>
      <c r="D6">
        <f>IF(ISNA(MATCH($B6,Control!$A$31:$A$42,0)),NA(),C6)</f>
        <v>49</v>
      </c>
      <c r="G6" s="11" t="str">
        <f t="shared" si="5"/>
        <v>|</v>
      </c>
      <c r="H6" s="11" t="str">
        <f t="shared" si="6"/>
        <v/>
      </c>
      <c r="I6" s="11">
        <v>1</v>
      </c>
      <c r="J6" s="11">
        <v>1</v>
      </c>
      <c r="K6" s="11">
        <v>0</v>
      </c>
      <c r="L6" s="11">
        <v>1</v>
      </c>
      <c r="M6" s="11">
        <v>1</v>
      </c>
      <c r="N6" s="14">
        <f t="shared" si="7"/>
        <v>0</v>
      </c>
      <c r="O6" s="11">
        <f t="shared" si="0"/>
        <v>1</v>
      </c>
      <c r="P6" s="11">
        <f t="shared" si="1"/>
        <v>1</v>
      </c>
      <c r="Q6" s="11">
        <f t="shared" si="2"/>
        <v>0</v>
      </c>
      <c r="R6" s="11">
        <f t="shared" si="3"/>
        <v>1</v>
      </c>
      <c r="S6" s="11">
        <f t="shared" si="4"/>
        <v>1</v>
      </c>
    </row>
    <row r="7" spans="1:19" x14ac:dyDescent="0.25">
      <c r="A7">
        <v>5</v>
      </c>
      <c r="B7" t="s">
        <v>4</v>
      </c>
      <c r="C7">
        <f>Control!F6</f>
        <v>72</v>
      </c>
      <c r="D7">
        <f>IF(ISNA(MATCH($B7,Control!$A$31:$A$42,0)),NA(),C7)</f>
        <v>72</v>
      </c>
      <c r="G7" s="11" t="str">
        <f t="shared" si="5"/>
        <v>|</v>
      </c>
      <c r="H7" s="11" t="str">
        <f t="shared" si="6"/>
        <v/>
      </c>
      <c r="I7" s="11">
        <v>1</v>
      </c>
      <c r="J7" s="11">
        <v>0</v>
      </c>
      <c r="K7" s="11">
        <v>1</v>
      </c>
      <c r="L7" s="11">
        <v>0</v>
      </c>
      <c r="M7" s="11">
        <v>1</v>
      </c>
      <c r="N7" s="14">
        <f t="shared" si="7"/>
        <v>0</v>
      </c>
      <c r="O7" s="11">
        <f t="shared" si="0"/>
        <v>1</v>
      </c>
      <c r="P7" s="11">
        <f t="shared" si="1"/>
        <v>0</v>
      </c>
      <c r="Q7" s="11">
        <f t="shared" si="2"/>
        <v>1</v>
      </c>
      <c r="R7" s="11">
        <f t="shared" si="3"/>
        <v>0</v>
      </c>
      <c r="S7" s="11">
        <f t="shared" si="4"/>
        <v>1</v>
      </c>
    </row>
    <row r="8" spans="1:19" x14ac:dyDescent="0.25">
      <c r="A8">
        <v>6</v>
      </c>
      <c r="B8" t="s">
        <v>5</v>
      </c>
      <c r="C8">
        <f>Control!F7</f>
        <v>163</v>
      </c>
      <c r="D8">
        <f>IF(ISNA(MATCH($B8,Control!$A$31:$A$42,0)),NA(),C8)</f>
        <v>163</v>
      </c>
      <c r="G8" s="11" t="str">
        <f t="shared" si="5"/>
        <v>|</v>
      </c>
      <c r="H8" s="11" t="str">
        <f t="shared" si="6"/>
        <v/>
      </c>
      <c r="I8" s="11">
        <v>0</v>
      </c>
      <c r="J8" s="11">
        <v>1</v>
      </c>
      <c r="K8" s="11">
        <v>0</v>
      </c>
      <c r="L8" s="11">
        <v>1</v>
      </c>
      <c r="M8" s="11">
        <v>0</v>
      </c>
      <c r="N8" s="14">
        <f t="shared" si="7"/>
        <v>0</v>
      </c>
      <c r="O8" s="11">
        <f t="shared" si="0"/>
        <v>0</v>
      </c>
      <c r="P8" s="11">
        <f t="shared" si="1"/>
        <v>1</v>
      </c>
      <c r="Q8" s="11">
        <f t="shared" si="2"/>
        <v>0</v>
      </c>
      <c r="R8" s="11">
        <f t="shared" si="3"/>
        <v>1</v>
      </c>
      <c r="S8" s="11">
        <f t="shared" si="4"/>
        <v>0</v>
      </c>
    </row>
    <row r="9" spans="1:19" x14ac:dyDescent="0.25">
      <c r="A9">
        <v>7</v>
      </c>
      <c r="B9" t="s">
        <v>6</v>
      </c>
      <c r="C9">
        <f>Control!F8</f>
        <v>66</v>
      </c>
      <c r="D9">
        <f>IF(ISNA(MATCH($B9,Control!$A$31:$A$42,0)),NA(),C9)</f>
        <v>66</v>
      </c>
      <c r="F9" s="14" t="s">
        <v>56</v>
      </c>
      <c r="G9" s="11" t="str">
        <f t="shared" si="5"/>
        <v>|</v>
      </c>
      <c r="H9" s="11" t="str">
        <f t="shared" si="6"/>
        <v/>
      </c>
      <c r="I9" s="11">
        <v>1</v>
      </c>
      <c r="J9" s="11">
        <v>1</v>
      </c>
      <c r="K9" s="11">
        <v>0</v>
      </c>
      <c r="L9" s="11">
        <v>1</v>
      </c>
      <c r="M9" s="11">
        <v>0</v>
      </c>
      <c r="N9" s="14">
        <f t="shared" si="7"/>
        <v>0</v>
      </c>
      <c r="O9" s="11">
        <f t="shared" si="0"/>
        <v>1</v>
      </c>
      <c r="P9" s="11">
        <f t="shared" si="1"/>
        <v>1</v>
      </c>
      <c r="Q9" s="11">
        <f t="shared" si="2"/>
        <v>0</v>
      </c>
      <c r="R9" s="11">
        <f t="shared" si="3"/>
        <v>1</v>
      </c>
      <c r="S9" s="11">
        <f t="shared" si="4"/>
        <v>0</v>
      </c>
    </row>
    <row r="10" spans="1:19" x14ac:dyDescent="0.25">
      <c r="A10">
        <v>8</v>
      </c>
      <c r="B10" t="s">
        <v>7</v>
      </c>
      <c r="C10">
        <f>Control!F9</f>
        <v>80</v>
      </c>
      <c r="D10">
        <f>IF(ISNA(MATCH($B10,Control!$A$31:$A$42,0)),NA(),C10)</f>
        <v>80</v>
      </c>
      <c r="F10" s="15" t="s">
        <v>28</v>
      </c>
      <c r="G10" s="11" t="str">
        <f t="shared" si="5"/>
        <v>|</v>
      </c>
      <c r="H10" s="11" t="str">
        <f t="shared" si="6"/>
        <v/>
      </c>
      <c r="I10" s="11">
        <v>0</v>
      </c>
      <c r="J10" s="11">
        <v>0</v>
      </c>
      <c r="K10" s="11">
        <v>1</v>
      </c>
      <c r="L10" s="11">
        <v>1</v>
      </c>
      <c r="M10" s="11">
        <v>0</v>
      </c>
      <c r="N10" s="14">
        <f t="shared" si="7"/>
        <v>0</v>
      </c>
      <c r="O10" s="11">
        <f t="shared" si="0"/>
        <v>0</v>
      </c>
      <c r="P10" s="11">
        <f t="shared" si="1"/>
        <v>0</v>
      </c>
      <c r="Q10" s="11">
        <f t="shared" si="2"/>
        <v>1</v>
      </c>
      <c r="R10" s="11">
        <f t="shared" si="3"/>
        <v>1</v>
      </c>
      <c r="S10" s="11">
        <f t="shared" si="4"/>
        <v>0</v>
      </c>
    </row>
    <row r="11" spans="1:19" x14ac:dyDescent="0.25">
      <c r="A11">
        <v>9</v>
      </c>
      <c r="B11" t="s">
        <v>8</v>
      </c>
      <c r="C11">
        <f>Control!F10</f>
        <v>54</v>
      </c>
      <c r="D11">
        <f>IF(ISNA(MATCH($B11,Control!$A$31:$A$42,0)),NA(),C11)</f>
        <v>54</v>
      </c>
      <c r="F11" s="15" t="s">
        <v>29</v>
      </c>
      <c r="G11" s="11" t="str">
        <f t="shared" si="5"/>
        <v>|</v>
      </c>
      <c r="H11" s="11" t="str">
        <f t="shared" si="6"/>
        <v/>
      </c>
      <c r="I11" s="11">
        <v>1</v>
      </c>
      <c r="J11" s="11">
        <v>0</v>
      </c>
      <c r="K11" s="11">
        <v>0</v>
      </c>
      <c r="L11" s="11">
        <v>1</v>
      </c>
      <c r="M11" s="11">
        <v>0</v>
      </c>
      <c r="N11" s="14">
        <f t="shared" si="7"/>
        <v>0</v>
      </c>
      <c r="O11" s="11">
        <f t="shared" si="0"/>
        <v>1</v>
      </c>
      <c r="P11" s="11">
        <f t="shared" si="1"/>
        <v>0</v>
      </c>
      <c r="Q11" s="11">
        <f t="shared" si="2"/>
        <v>0</v>
      </c>
      <c r="R11" s="11">
        <f t="shared" si="3"/>
        <v>1</v>
      </c>
      <c r="S11" s="11">
        <f t="shared" si="4"/>
        <v>0</v>
      </c>
    </row>
    <row r="12" spans="1:19" x14ac:dyDescent="0.25">
      <c r="A12">
        <v>10</v>
      </c>
      <c r="B12" t="s">
        <v>9</v>
      </c>
      <c r="C12">
        <f>Control!F11</f>
        <v>140</v>
      </c>
      <c r="D12">
        <f>IF(ISNA(MATCH($B12,Control!$A$31:$A$42,0)),NA(),C12)</f>
        <v>140</v>
      </c>
      <c r="F12" s="15" t="s">
        <v>30</v>
      </c>
      <c r="G12" s="11" t="str">
        <f t="shared" si="5"/>
        <v>|</v>
      </c>
      <c r="H12" s="11" t="str">
        <f t="shared" si="6"/>
        <v/>
      </c>
      <c r="I12" s="11">
        <v>0</v>
      </c>
      <c r="J12" s="11">
        <v>1</v>
      </c>
      <c r="K12" s="11">
        <v>1</v>
      </c>
      <c r="L12" s="11">
        <v>1</v>
      </c>
      <c r="M12" s="11">
        <v>1</v>
      </c>
      <c r="N12" s="14">
        <f t="shared" si="7"/>
        <v>0</v>
      </c>
      <c r="O12" s="11">
        <f t="shared" si="0"/>
        <v>0</v>
      </c>
      <c r="P12" s="11">
        <f t="shared" si="1"/>
        <v>1</v>
      </c>
      <c r="Q12" s="11">
        <f t="shared" si="2"/>
        <v>1</v>
      </c>
      <c r="R12" s="11">
        <f t="shared" si="3"/>
        <v>1</v>
      </c>
      <c r="S12" s="11">
        <f t="shared" si="4"/>
        <v>1</v>
      </c>
    </row>
    <row r="13" spans="1:19" x14ac:dyDescent="0.25">
      <c r="A13">
        <v>11</v>
      </c>
      <c r="B13" t="s">
        <v>10</v>
      </c>
      <c r="C13">
        <f>Control!F12</f>
        <v>64</v>
      </c>
      <c r="D13">
        <f>IF(ISNA(MATCH($B13,Control!$A$31:$A$42,0)),NA(),C13)</f>
        <v>64</v>
      </c>
      <c r="F13" s="15" t="s">
        <v>113</v>
      </c>
      <c r="G13" s="11" t="str">
        <f t="shared" si="5"/>
        <v>|</v>
      </c>
      <c r="H13" s="11" t="str">
        <f>IF(N13,$F$10,"")</f>
        <v/>
      </c>
      <c r="I13" s="11">
        <v>0</v>
      </c>
      <c r="J13" s="11">
        <v>0</v>
      </c>
      <c r="K13" s="11">
        <v>0</v>
      </c>
      <c r="L13" s="11">
        <v>1</v>
      </c>
      <c r="M13" s="11">
        <v>0</v>
      </c>
      <c r="N13" s="18">
        <f t="shared" si="7"/>
        <v>0</v>
      </c>
      <c r="O13" s="11">
        <f t="shared" si="0"/>
        <v>0</v>
      </c>
      <c r="P13" s="11">
        <f t="shared" si="1"/>
        <v>0</v>
      </c>
      <c r="Q13" s="11">
        <f t="shared" si="2"/>
        <v>0</v>
      </c>
      <c r="R13" s="11">
        <f t="shared" si="3"/>
        <v>1</v>
      </c>
      <c r="S13" s="11">
        <f t="shared" si="4"/>
        <v>0</v>
      </c>
    </row>
    <row r="14" spans="1:19" x14ac:dyDescent="0.25">
      <c r="A14">
        <v>12</v>
      </c>
      <c r="B14" t="s">
        <v>11</v>
      </c>
      <c r="C14">
        <f>Control!F13</f>
        <v>77</v>
      </c>
      <c r="D14">
        <f>IF(ISNA(MATCH($B14,Control!$A$31:$A$42,0)),NA(),C14)</f>
        <v>77</v>
      </c>
      <c r="F14" s="19"/>
      <c r="H14" s="19" t="str">
        <f>IF(N14,"",$F$12)</f>
        <v>•</v>
      </c>
      <c r="I14" s="19">
        <v>0</v>
      </c>
      <c r="J14" s="19">
        <v>0</v>
      </c>
      <c r="K14" s="19">
        <v>0</v>
      </c>
      <c r="L14" s="19">
        <v>0</v>
      </c>
      <c r="M14" s="19">
        <v>0</v>
      </c>
      <c r="N14" s="14">
        <f t="shared" si="7"/>
        <v>0</v>
      </c>
      <c r="O14" s="19">
        <f t="shared" si="0"/>
        <v>0</v>
      </c>
      <c r="P14" s="19">
        <f t="shared" si="1"/>
        <v>0</v>
      </c>
      <c r="Q14" s="19">
        <f t="shared" si="2"/>
        <v>0</v>
      </c>
      <c r="R14" s="19">
        <f t="shared" si="3"/>
        <v>0</v>
      </c>
      <c r="S14" s="19">
        <f t="shared" si="4"/>
        <v>0</v>
      </c>
    </row>
    <row r="15" spans="1:19" x14ac:dyDescent="0.25">
      <c r="H15" s="11" t="str">
        <f t="shared" ref="H15:H21" si="8">IF(N15,"",$F$12)</f>
        <v>•</v>
      </c>
      <c r="I15" s="11">
        <v>1</v>
      </c>
      <c r="J15" s="11">
        <v>1</v>
      </c>
      <c r="K15" s="11">
        <v>0</v>
      </c>
      <c r="L15" s="11">
        <v>0</v>
      </c>
      <c r="M15" s="11">
        <v>1</v>
      </c>
      <c r="N15" s="14">
        <f t="shared" si="7"/>
        <v>0</v>
      </c>
      <c r="O15" s="11">
        <f t="shared" si="0"/>
        <v>1</v>
      </c>
      <c r="P15" s="11">
        <f t="shared" si="1"/>
        <v>1</v>
      </c>
      <c r="Q15" s="11">
        <f t="shared" si="2"/>
        <v>0</v>
      </c>
      <c r="R15" s="11">
        <f t="shared" si="3"/>
        <v>0</v>
      </c>
      <c r="S15" s="11">
        <f t="shared" si="4"/>
        <v>1</v>
      </c>
    </row>
    <row r="16" spans="1:19" x14ac:dyDescent="0.25">
      <c r="C16" s="1" t="s">
        <v>20</v>
      </c>
      <c r="F16" s="72" t="s">
        <v>55</v>
      </c>
      <c r="G16" s="72"/>
      <c r="H16" s="11" t="str">
        <f t="shared" si="8"/>
        <v>•</v>
      </c>
      <c r="I16" s="11">
        <v>0</v>
      </c>
      <c r="J16" s="11">
        <v>0</v>
      </c>
      <c r="K16" s="11">
        <v>0</v>
      </c>
      <c r="L16" s="11">
        <v>1</v>
      </c>
      <c r="M16" s="11">
        <v>0</v>
      </c>
      <c r="N16" s="14">
        <f t="shared" si="7"/>
        <v>0</v>
      </c>
      <c r="O16" s="11">
        <f t="shared" si="0"/>
        <v>0</v>
      </c>
      <c r="P16" s="11">
        <f t="shared" si="1"/>
        <v>0</v>
      </c>
      <c r="Q16" s="11">
        <f t="shared" si="2"/>
        <v>0</v>
      </c>
      <c r="R16" s="11">
        <f t="shared" si="3"/>
        <v>1</v>
      </c>
      <c r="S16" s="11">
        <f t="shared" si="4"/>
        <v>0</v>
      </c>
    </row>
    <row r="17" spans="1:22" x14ac:dyDescent="0.25">
      <c r="A17">
        <v>1</v>
      </c>
      <c r="B17" t="s">
        <v>0</v>
      </c>
      <c r="C17">
        <f>Control!G2</f>
        <v>23</v>
      </c>
      <c r="D17">
        <f>IF(ISNA(MATCH($B17,Control!$A$31:$A$42,0)),NA(),C17)</f>
        <v>23</v>
      </c>
      <c r="F17" s="13" t="s">
        <v>31</v>
      </c>
      <c r="G17" s="13" t="b">
        <f>IF(ISNA(MATCH(F17,Control!$A$47:$A$51,0)),FALSE,TRUE)</f>
        <v>1</v>
      </c>
      <c r="H17" s="11" t="str">
        <f t="shared" si="8"/>
        <v>•</v>
      </c>
      <c r="I17" s="11">
        <v>0</v>
      </c>
      <c r="J17" s="11">
        <v>0</v>
      </c>
      <c r="K17" s="11">
        <v>0</v>
      </c>
      <c r="L17" s="11">
        <v>1</v>
      </c>
      <c r="M17" s="11">
        <v>0</v>
      </c>
      <c r="N17" s="14">
        <f t="shared" si="7"/>
        <v>0</v>
      </c>
      <c r="O17" s="11">
        <f t="shared" si="0"/>
        <v>0</v>
      </c>
      <c r="P17" s="11">
        <f t="shared" si="1"/>
        <v>0</v>
      </c>
      <c r="Q17" s="11">
        <f t="shared" si="2"/>
        <v>0</v>
      </c>
      <c r="R17" s="11">
        <f t="shared" si="3"/>
        <v>1</v>
      </c>
      <c r="S17" s="11">
        <f t="shared" si="4"/>
        <v>0</v>
      </c>
    </row>
    <row r="18" spans="1:22" x14ac:dyDescent="0.25">
      <c r="A18">
        <v>2</v>
      </c>
      <c r="B18" t="s">
        <v>1</v>
      </c>
      <c r="C18">
        <f>Control!G3</f>
        <v>22</v>
      </c>
      <c r="D18">
        <f>IF(ISNA(MATCH($B18,Control!$A$31:$A$42,0)),NA(),C18)</f>
        <v>22</v>
      </c>
      <c r="F18" s="13" t="s">
        <v>32</v>
      </c>
      <c r="G18" s="13" t="b">
        <f>IF(ISNA(MATCH(F18,Control!$A$47:$A$51,0)),FALSE,TRUE)</f>
        <v>1</v>
      </c>
      <c r="H18" s="11" t="str">
        <f t="shared" si="8"/>
        <v>•</v>
      </c>
      <c r="I18" s="11">
        <v>1</v>
      </c>
      <c r="J18" s="11">
        <v>0</v>
      </c>
      <c r="K18" s="11">
        <v>0</v>
      </c>
      <c r="L18" s="11">
        <v>0</v>
      </c>
      <c r="M18" s="11">
        <v>0</v>
      </c>
      <c r="N18" s="14">
        <f t="shared" si="7"/>
        <v>0</v>
      </c>
      <c r="O18" s="11">
        <f t="shared" si="0"/>
        <v>1</v>
      </c>
      <c r="P18" s="11">
        <f t="shared" si="1"/>
        <v>0</v>
      </c>
      <c r="Q18" s="11">
        <f t="shared" si="2"/>
        <v>0</v>
      </c>
      <c r="R18" s="11">
        <f t="shared" si="3"/>
        <v>0</v>
      </c>
      <c r="S18" s="11">
        <f t="shared" si="4"/>
        <v>0</v>
      </c>
    </row>
    <row r="19" spans="1:22" x14ac:dyDescent="0.25">
      <c r="A19">
        <v>3</v>
      </c>
      <c r="B19" t="s">
        <v>2</v>
      </c>
      <c r="C19">
        <f>Control!G4</f>
        <v>43</v>
      </c>
      <c r="D19">
        <f>IF(ISNA(MATCH($B19,Control!$A$31:$A$42,0)),NA(),C19)</f>
        <v>43</v>
      </c>
      <c r="F19" s="13" t="s">
        <v>33</v>
      </c>
      <c r="G19" s="13" t="b">
        <f>IF(ISNA(MATCH(F19,Control!$A$47:$A$51,0)),FALSE,TRUE)</f>
        <v>1</v>
      </c>
      <c r="H19" s="11" t="str">
        <f t="shared" si="8"/>
        <v>•</v>
      </c>
      <c r="I19" s="11">
        <v>0</v>
      </c>
      <c r="J19" s="11">
        <v>1</v>
      </c>
      <c r="K19" s="11">
        <v>0</v>
      </c>
      <c r="L19" s="11">
        <v>1</v>
      </c>
      <c r="M19" s="11">
        <v>0</v>
      </c>
      <c r="N19" s="14">
        <f t="shared" si="7"/>
        <v>0</v>
      </c>
      <c r="O19" s="11">
        <f t="shared" si="0"/>
        <v>0</v>
      </c>
      <c r="P19" s="11">
        <f t="shared" si="1"/>
        <v>1</v>
      </c>
      <c r="Q19" s="11">
        <f t="shared" si="2"/>
        <v>0</v>
      </c>
      <c r="R19" s="11">
        <f t="shared" si="3"/>
        <v>1</v>
      </c>
      <c r="S19" s="11">
        <f t="shared" si="4"/>
        <v>0</v>
      </c>
    </row>
    <row r="20" spans="1:22" x14ac:dyDescent="0.25">
      <c r="A20">
        <v>4</v>
      </c>
      <c r="B20" t="s">
        <v>3</v>
      </c>
      <c r="C20">
        <f>Control!G5</f>
        <v>17</v>
      </c>
      <c r="D20">
        <f>IF(ISNA(MATCH($B20,Control!$A$31:$A$42,0)),NA(),C20)</f>
        <v>17</v>
      </c>
      <c r="F20" s="13" t="s">
        <v>34</v>
      </c>
      <c r="G20" s="13" t="b">
        <f>IF(ISNA(MATCH(F20,Control!$A$47:$A$51,0)),FALSE,TRUE)</f>
        <v>1</v>
      </c>
      <c r="H20" s="11" t="str">
        <f t="shared" si="8"/>
        <v>•</v>
      </c>
      <c r="I20" s="11">
        <v>0</v>
      </c>
      <c r="J20" s="11">
        <v>1</v>
      </c>
      <c r="K20" s="11">
        <v>0</v>
      </c>
      <c r="L20" s="11">
        <v>1</v>
      </c>
      <c r="M20" s="11">
        <v>0</v>
      </c>
      <c r="N20" s="14">
        <f t="shared" si="7"/>
        <v>0</v>
      </c>
      <c r="O20" s="11">
        <f t="shared" si="0"/>
        <v>0</v>
      </c>
      <c r="P20" s="11">
        <f t="shared" si="1"/>
        <v>1</v>
      </c>
      <c r="Q20" s="11">
        <f t="shared" si="2"/>
        <v>0</v>
      </c>
      <c r="R20" s="11">
        <f t="shared" si="3"/>
        <v>1</v>
      </c>
      <c r="S20" s="11">
        <f t="shared" si="4"/>
        <v>0</v>
      </c>
    </row>
    <row r="21" spans="1:22" x14ac:dyDescent="0.25">
      <c r="A21">
        <v>5</v>
      </c>
      <c r="B21" t="s">
        <v>4</v>
      </c>
      <c r="C21">
        <f>Control!G6</f>
        <v>12</v>
      </c>
      <c r="D21">
        <f>IF(ISNA(MATCH($B21,Control!$A$31:$A$42,0)),NA(),C21)</f>
        <v>12</v>
      </c>
      <c r="F21" s="13" t="s">
        <v>35</v>
      </c>
      <c r="G21" s="13" t="b">
        <f>IF(ISNA(MATCH(F21,Control!$A$47:$A$51,0)),FALSE,TRUE)</f>
        <v>1</v>
      </c>
      <c r="H21" s="11" t="str">
        <f t="shared" si="8"/>
        <v>•</v>
      </c>
      <c r="I21" s="11">
        <v>1</v>
      </c>
      <c r="J21" s="11">
        <v>0</v>
      </c>
      <c r="K21" s="11">
        <v>1</v>
      </c>
      <c r="L21" s="11">
        <v>0</v>
      </c>
      <c r="M21" s="11">
        <v>1</v>
      </c>
      <c r="N21" s="14">
        <f t="shared" si="7"/>
        <v>0</v>
      </c>
      <c r="O21" s="11">
        <f t="shared" si="0"/>
        <v>1</v>
      </c>
      <c r="P21" s="11">
        <f t="shared" si="1"/>
        <v>0</v>
      </c>
      <c r="Q21" s="11">
        <f t="shared" si="2"/>
        <v>1</v>
      </c>
      <c r="R21" s="11">
        <f t="shared" si="3"/>
        <v>0</v>
      </c>
      <c r="S21" s="11">
        <f t="shared" si="4"/>
        <v>1</v>
      </c>
    </row>
    <row r="22" spans="1:22" x14ac:dyDescent="0.25">
      <c r="A22">
        <v>6</v>
      </c>
      <c r="B22" t="s">
        <v>5</v>
      </c>
      <c r="C22">
        <f>Control!G7</f>
        <v>50</v>
      </c>
      <c r="D22">
        <f>IF(ISNA(MATCH($B22,Control!$A$31:$A$42,0)),NA(),C22)</f>
        <v>50</v>
      </c>
      <c r="F22" s="13" t="s">
        <v>49</v>
      </c>
      <c r="G22" s="13" t="b">
        <v>0</v>
      </c>
      <c r="H22" s="11" t="str">
        <f>IF(G22,"",$F$12)</f>
        <v>•</v>
      </c>
      <c r="J22" s="14" t="s">
        <v>60</v>
      </c>
      <c r="K22" s="14"/>
      <c r="L22" s="14" t="s">
        <v>47</v>
      </c>
      <c r="M22" s="14" t="s">
        <v>74</v>
      </c>
      <c r="N22" s="1"/>
      <c r="P22" s="29" t="str">
        <f>'Input Value'!A1</f>
        <v>Fuel Сonsumption Gallon per 100 mil</v>
      </c>
      <c r="Q22" s="29" t="str">
        <f>'Input Value'!C1</f>
        <v>Depreciation USD per 100 mil</v>
      </c>
      <c r="R22" t="s">
        <v>118</v>
      </c>
      <c r="S22" s="72" t="s">
        <v>116</v>
      </c>
      <c r="T22" s="72"/>
      <c r="U22" s="72"/>
    </row>
    <row r="23" spans="1:22" x14ac:dyDescent="0.25">
      <c r="A23">
        <v>7</v>
      </c>
      <c r="B23" t="s">
        <v>6</v>
      </c>
      <c r="C23">
        <f>Control!G8</f>
        <v>19</v>
      </c>
      <c r="D23">
        <f>IF(ISNA(MATCH($B23,Control!$A$31:$A$42,0)),NA(),C23)</f>
        <v>19</v>
      </c>
      <c r="F23" s="13" t="s">
        <v>50</v>
      </c>
      <c r="G23" s="13" t="b">
        <v>0</v>
      </c>
      <c r="H23" s="11" t="str">
        <f t="shared" ref="H23:H27" si="9">IF(G23,"",$F$12)</f>
        <v>•</v>
      </c>
      <c r="I23">
        <v>1</v>
      </c>
      <c r="J23" s="13" t="s">
        <v>61</v>
      </c>
      <c r="K23" s="13" t="b">
        <f>IF(ISNA(MATCH($J23,Control!$A$21:$A$23,0)),FALSE,TRUE)</f>
        <v>1</v>
      </c>
      <c r="L23" s="13" t="str">
        <f>'Input Value'!A2</f>
        <v>Mack Anthem</v>
      </c>
      <c r="M23" s="13">
        <f>IF(K23,'Input Value'!F2/12*$D$69)</f>
        <v>75000</v>
      </c>
      <c r="N23">
        <f>IF(K23,I23,0)</f>
        <v>1</v>
      </c>
      <c r="O23" s="11" t="str">
        <f>IF(K23,"",$F$13)</f>
        <v/>
      </c>
      <c r="P23" s="29" t="str">
        <f>'Input Value'!B2&amp;"gal/100ml"</f>
        <v>9,3gal/100ml</v>
      </c>
      <c r="Q23" s="11" t="str">
        <f>'Input Value'!C2&amp;"$/100ml"</f>
        <v>25,05$/100ml</v>
      </c>
      <c r="S23" s="15" t="str">
        <f>IFERROR(REPT("I",INT(IF(U23*10-10&lt;0,U23*10,10))),"")</f>
        <v>IIIIIIIII</v>
      </c>
      <c r="T23" s="13" t="str">
        <f>IFERROR(REPT("I",INT(U23*10-10)),"")</f>
        <v/>
      </c>
      <c r="U23" s="44">
        <f>IFERROR(GETPIVOTDATA("KPI",Control!$A$53,"Drivers","Driver 1"),"")</f>
        <v>0.95461271885521881</v>
      </c>
      <c r="V23" s="8"/>
    </row>
    <row r="24" spans="1:22" x14ac:dyDescent="0.25">
      <c r="A24">
        <v>8</v>
      </c>
      <c r="B24" t="s">
        <v>7</v>
      </c>
      <c r="C24">
        <f>Control!G9</f>
        <v>33</v>
      </c>
      <c r="D24">
        <f>IF(ISNA(MATCH($B24,Control!$A$31:$A$42,0)),NA(),C24)</f>
        <v>33</v>
      </c>
      <c r="F24" s="13" t="s">
        <v>51</v>
      </c>
      <c r="G24" s="13" t="b">
        <v>0</v>
      </c>
      <c r="H24" s="11" t="str">
        <f t="shared" si="9"/>
        <v>•</v>
      </c>
      <c r="I24">
        <v>2</v>
      </c>
      <c r="J24" s="13" t="s">
        <v>62</v>
      </c>
      <c r="K24" s="13" t="b">
        <f>IF(ISNA(MATCH($J24,Control!$A$21:$A$23,0)),FALSE,TRUE)</f>
        <v>1</v>
      </c>
      <c r="L24" s="13" t="str">
        <f>'Input Value'!A3</f>
        <v>DAF XF</v>
      </c>
      <c r="M24" s="13">
        <f>IF(K24,'Input Value'!F3/12*$D$69)</f>
        <v>65000</v>
      </c>
      <c r="N24">
        <f t="shared" ref="N24:N25" si="10">IF(K24,I24,0)</f>
        <v>2</v>
      </c>
      <c r="O24" s="11" t="str">
        <f t="shared" ref="O24:O25" si="11">IF(K24,"",$F$13)</f>
        <v/>
      </c>
      <c r="P24" s="29" t="str">
        <f>'Input Value'!B3&amp;"gal/100ml"</f>
        <v>7,1gal/100ml</v>
      </c>
      <c r="Q24" s="11" t="str">
        <f>'Input Value'!C3&amp;"$/100ml"</f>
        <v>17,2$/100ml</v>
      </c>
      <c r="S24" s="15" t="str">
        <f>IFERROR(REPT("I",INT(IF(U24*10-10&lt;0,U24*10,10))),"")</f>
        <v>IIIIIIIIII</v>
      </c>
      <c r="T24" s="13" t="str">
        <f>IFERROR(REPT("I",INT(U24*10-10)),"")</f>
        <v>IIII</v>
      </c>
      <c r="U24" s="44">
        <f>IFERROR(GETPIVOTDATA("KPI",Control!$A$53,"Drivers","Driver 2"),"")</f>
        <v>1.4100177025058276</v>
      </c>
      <c r="V24" s="8"/>
    </row>
    <row r="25" spans="1:22" x14ac:dyDescent="0.25">
      <c r="A25">
        <v>9</v>
      </c>
      <c r="B25" t="s">
        <v>8</v>
      </c>
      <c r="C25">
        <f>Control!G10</f>
        <v>10</v>
      </c>
      <c r="D25">
        <f>IF(ISNA(MATCH($B25,Control!$A$31:$A$42,0)),NA(),C25)</f>
        <v>10</v>
      </c>
      <c r="F25" s="13" t="s">
        <v>52</v>
      </c>
      <c r="G25" s="13" t="b">
        <v>0</v>
      </c>
      <c r="H25" s="11" t="str">
        <f t="shared" si="9"/>
        <v>•</v>
      </c>
      <c r="I25">
        <v>3</v>
      </c>
      <c r="J25" s="13" t="s">
        <v>63</v>
      </c>
      <c r="K25" s="13" t="b">
        <f>IF(ISNA(MATCH($J25,Control!$A$21:$A$23,0)),FALSE,TRUE)</f>
        <v>1</v>
      </c>
      <c r="L25" s="13" t="str">
        <f>'Input Value'!A4</f>
        <v>Volvo FM</v>
      </c>
      <c r="M25" s="13">
        <f>IF(K25,'Input Value'!F4/12*$D$69)</f>
        <v>60000</v>
      </c>
      <c r="N25">
        <f t="shared" si="10"/>
        <v>3</v>
      </c>
      <c r="O25" s="11" t="str">
        <f t="shared" si="11"/>
        <v/>
      </c>
      <c r="P25" s="29" t="str">
        <f>'Input Value'!B4&amp;"gal/100ml"</f>
        <v>5,7gal/100ml</v>
      </c>
      <c r="Q25" s="11" t="str">
        <f>'Input Value'!C4&amp;"$/100ml"</f>
        <v>20,75$/100ml</v>
      </c>
      <c r="S25" s="15" t="str">
        <f>IFERROR(REPT("I",INT(IF(U25*10-10&lt;0,U25*10,10))),"")</f>
        <v>IIIIIIIIII</v>
      </c>
      <c r="T25" s="13" t="str">
        <f>IFERROR(REPT("I",INT(U25*10-10)),"")</f>
        <v>III</v>
      </c>
      <c r="U25" s="44">
        <f>IFERROR(GETPIVOTDATA("KPI",Control!$A$53,"Drivers","Driver 3"),"")</f>
        <v>1.328166467171717</v>
      </c>
      <c r="V25" s="8"/>
    </row>
    <row r="26" spans="1:22" x14ac:dyDescent="0.25">
      <c r="A26">
        <v>10</v>
      </c>
      <c r="B26" t="s">
        <v>9</v>
      </c>
      <c r="C26">
        <f>Control!G11</f>
        <v>45</v>
      </c>
      <c r="D26">
        <f>IF(ISNA(MATCH($B26,Control!$A$31:$A$42,0)),NA(),C26)</f>
        <v>45</v>
      </c>
      <c r="F26" s="13" t="s">
        <v>53</v>
      </c>
      <c r="G26" s="13" t="b">
        <v>0</v>
      </c>
      <c r="H26" s="11" t="str">
        <f t="shared" si="9"/>
        <v>•</v>
      </c>
      <c r="L26" t="str" cm="1">
        <f t="array" ref="L26">INDEX(L23:L25,N26)</f>
        <v>Volvo FM</v>
      </c>
      <c r="M26">
        <f>SUM(M23:M25)</f>
        <v>200000</v>
      </c>
      <c r="N26">
        <f>MAX(N23:N25)</f>
        <v>3</v>
      </c>
      <c r="T26" t="str">
        <f t="shared" ref="T26" si="12">REPT("I",S26)</f>
        <v/>
      </c>
    </row>
    <row r="27" spans="1:22" x14ac:dyDescent="0.25">
      <c r="A27">
        <v>11</v>
      </c>
      <c r="B27" t="s">
        <v>10</v>
      </c>
      <c r="C27">
        <f>Control!G12</f>
        <v>13</v>
      </c>
      <c r="D27">
        <f>IF(ISNA(MATCH($B27,Control!$A$31:$A$42,0)),NA(),C27)</f>
        <v>13</v>
      </c>
      <c r="F27" s="13" t="s">
        <v>54</v>
      </c>
      <c r="G27" s="13" t="b">
        <v>0</v>
      </c>
      <c r="H27" s="11" t="str">
        <f t="shared" si="9"/>
        <v>•</v>
      </c>
    </row>
    <row r="28" spans="1:22" x14ac:dyDescent="0.25">
      <c r="A28">
        <v>12</v>
      </c>
      <c r="B28" t="s">
        <v>11</v>
      </c>
      <c r="C28">
        <f>Control!G13</f>
        <v>17</v>
      </c>
      <c r="D28">
        <f>IF(ISNA(MATCH($B28,Control!$A$31:$A$42,0)),NA(),C28)</f>
        <v>17</v>
      </c>
    </row>
    <row r="29" spans="1:22" ht="15.75" x14ac:dyDescent="0.25">
      <c r="C29" s="2">
        <f>Control!A27</f>
        <v>305334</v>
      </c>
      <c r="D29">
        <f>ROUND(Control!A27/1000,0)</f>
        <v>305</v>
      </c>
      <c r="I29" s="9" t="s">
        <v>130</v>
      </c>
    </row>
    <row r="30" spans="1:22" ht="15.75" x14ac:dyDescent="0.25">
      <c r="B30" s="3" t="s">
        <v>12</v>
      </c>
      <c r="E30" s="9" t="s">
        <v>24</v>
      </c>
      <c r="H30" s="9"/>
      <c r="I30" t="s">
        <v>25</v>
      </c>
      <c r="J30" t="s">
        <v>26</v>
      </c>
      <c r="L30" s="9" t="s">
        <v>128</v>
      </c>
    </row>
    <row r="31" spans="1:22" x14ac:dyDescent="0.25">
      <c r="B31" s="4">
        <f>GETPIVOTDATA("Sum of Value of Сargo",Control!$A$30)</f>
        <v>1091388.1818181819</v>
      </c>
      <c r="E31" t="s">
        <v>21</v>
      </c>
      <c r="F31" s="8">
        <f>Control!B28</f>
        <v>0.60814714378352885</v>
      </c>
      <c r="H31" t="s">
        <v>61</v>
      </c>
      <c r="I31">
        <f>INDEX(Control!$E$21:$G$23,MATCH($H31,Control!$A$21:$A$23,0),2)</f>
        <v>232</v>
      </c>
      <c r="J31">
        <f>INDEX(Control!$E$21:$G$23,MATCH($H31,Control!$A$21:$A$23,0),3)</f>
        <v>111</v>
      </c>
      <c r="L31" t="s">
        <v>26</v>
      </c>
      <c r="M31" s="2">
        <f>Control!G24</f>
        <v>306</v>
      </c>
      <c r="N31" s="22"/>
    </row>
    <row r="32" spans="1:22" x14ac:dyDescent="0.25">
      <c r="B32" s="4">
        <f>GETPIVOTDATA("Sum of Total Weight",Control!$A$30)/2000</f>
        <v>1968</v>
      </c>
      <c r="C32" t="str">
        <f>TEXT(ROUND(B32,0),"0 0")&amp;"ton"</f>
        <v>196 8ton</v>
      </c>
      <c r="E32" t="s">
        <v>22</v>
      </c>
      <c r="F32" s="8">
        <f>Control!C28</f>
        <v>0.23865995925773087</v>
      </c>
      <c r="H32" t="s">
        <v>62</v>
      </c>
      <c r="I32">
        <f>INDEX(Control!$E$21:$G$23,MATCH($H32,Control!$A$21:$A$23,0),2)</f>
        <v>252</v>
      </c>
      <c r="J32">
        <f>INDEX(Control!$E$21:$G$23,MATCH($H32,Control!$A$21:$A$23,0),3)</f>
        <v>125</v>
      </c>
      <c r="L32" t="s">
        <v>25</v>
      </c>
      <c r="M32" s="2">
        <f>Control!F24</f>
        <v>610</v>
      </c>
      <c r="N32" s="22"/>
    </row>
    <row r="33" spans="1:14" x14ac:dyDescent="0.25">
      <c r="B33" s="4"/>
      <c r="E33" t="s">
        <v>23</v>
      </c>
      <c r="F33" s="8">
        <f>Control!D28</f>
        <v>0.14882391086482344</v>
      </c>
      <c r="H33" t="s">
        <v>63</v>
      </c>
      <c r="I33">
        <f>INDEX(Control!$E$21:$G$23,MATCH($H33,Control!$A$21:$A$23,0),2)</f>
        <v>126</v>
      </c>
      <c r="J33">
        <f>INDEX(Control!$E$21:$G$23,MATCH($H33,Control!$A$21:$A$23,0),3)</f>
        <v>70</v>
      </c>
      <c r="L33" t="s">
        <v>27</v>
      </c>
      <c r="M33" s="2">
        <f>Control!E24</f>
        <v>1051</v>
      </c>
      <c r="N33" s="22"/>
    </row>
    <row r="36" spans="1:14" ht="15.75" x14ac:dyDescent="0.25">
      <c r="B36" s="5" t="s">
        <v>13</v>
      </c>
    </row>
    <row r="37" spans="1:14" x14ac:dyDescent="0.25">
      <c r="A37" s="6">
        <f>C37/B31</f>
        <v>0.43941005016297008</v>
      </c>
      <c r="B37" s="6">
        <f>100%-A37</f>
        <v>0.56058994983702992</v>
      </c>
      <c r="C37" s="4">
        <f>C39+E43+E57+C55+C69</f>
        <v>479566.93572000001</v>
      </c>
    </row>
    <row r="38" spans="1:14" ht="15.75" x14ac:dyDescent="0.25">
      <c r="B38" s="5" t="s">
        <v>14</v>
      </c>
    </row>
    <row r="39" spans="1:14" x14ac:dyDescent="0.25">
      <c r="A39" s="6">
        <f>IF(C39/Control!H18&lt;1,C39/Control!H18,1)</f>
        <v>0.71056635719999939</v>
      </c>
      <c r="B39" s="6">
        <f>100%-A39</f>
        <v>0.28943364280000061</v>
      </c>
      <c r="C39" s="4">
        <f>Control!G18*'Input Value'!E7</f>
        <v>71056.635719999977</v>
      </c>
      <c r="D39" s="4"/>
    </row>
    <row r="40" spans="1:14" x14ac:dyDescent="0.25">
      <c r="A40" s="6">
        <f>IF(C39/Control!H18&gt;1,C39/Control!H18-1,0)</f>
        <v>0</v>
      </c>
      <c r="B40" s="6">
        <f>100%-A40</f>
        <v>1</v>
      </c>
      <c r="C40" s="6">
        <f>IF(C39/Control!H18&lt;1,A39,A40+1)</f>
        <v>0.71056635719999939</v>
      </c>
      <c r="D40" s="4"/>
    </row>
    <row r="41" spans="1:14" x14ac:dyDescent="0.25">
      <c r="C41" s="1" t="s">
        <v>17</v>
      </c>
      <c r="E41" s="1" t="s">
        <v>18</v>
      </c>
    </row>
    <row r="42" spans="1:14" x14ac:dyDescent="0.25">
      <c r="C42" s="1" t="s">
        <v>15</v>
      </c>
      <c r="E42" s="1" t="s">
        <v>16</v>
      </c>
    </row>
    <row r="43" spans="1:14" x14ac:dyDescent="0.25">
      <c r="A43">
        <v>1</v>
      </c>
      <c r="B43" t="s">
        <v>0</v>
      </c>
      <c r="C43">
        <f>Control!I2</f>
        <v>3338</v>
      </c>
      <c r="D43">
        <f>IF(ISNA(MATCH($B43,Control!$A$31:$A$42,0)),0,$E$45)</f>
        <v>7000</v>
      </c>
      <c r="E43" s="30">
        <f>M26</f>
        <v>200000</v>
      </c>
      <c r="F43">
        <f>SUMIFS(Data!$V$2:$V$61,Data!$A$2:$A$61,B43)</f>
        <v>3337.9297409090918</v>
      </c>
    </row>
    <row r="44" spans="1:14" x14ac:dyDescent="0.25">
      <c r="A44">
        <v>2</v>
      </c>
      <c r="B44" t="s">
        <v>1</v>
      </c>
      <c r="C44">
        <f>Control!I3</f>
        <v>563</v>
      </c>
      <c r="D44">
        <f>IF(ISNA(MATCH($B44,Control!$A$31:$A$42,0)),0,$E$45)</f>
        <v>7000</v>
      </c>
      <c r="E44" s="1" t="s">
        <v>136</v>
      </c>
      <c r="F44">
        <f>SUMIFS(Data!$V$2:$V$61,Data!$A$2:$A$61,B44)</f>
        <v>562.62509545454532</v>
      </c>
    </row>
    <row r="45" spans="1:14" x14ac:dyDescent="0.25">
      <c r="A45">
        <v>3</v>
      </c>
      <c r="B45" t="s">
        <v>2</v>
      </c>
      <c r="C45">
        <f>Control!I4</f>
        <v>4245</v>
      </c>
      <c r="D45">
        <f>IF(ISNA(MATCH($B45,Control!$A$31:$A$42,0)),0,$E$45)</f>
        <v>7000</v>
      </c>
      <c r="E45">
        <f>ROUND(MAX(F43:F54),-3)</f>
        <v>7000</v>
      </c>
      <c r="F45">
        <f>SUMIFS(Data!$V$2:$V$61,Data!$A$2:$A$61,B45)</f>
        <v>4244.9506999999994</v>
      </c>
    </row>
    <row r="46" spans="1:14" x14ac:dyDescent="0.25">
      <c r="A46">
        <v>4</v>
      </c>
      <c r="B46" t="s">
        <v>3</v>
      </c>
      <c r="C46">
        <f>Control!I5</f>
        <v>0</v>
      </c>
      <c r="D46">
        <f>IF(ISNA(MATCH($B46,Control!$A$31:$A$42,0)),0,$E$45)</f>
        <v>7000</v>
      </c>
      <c r="F46">
        <f>SUMIFS(Data!$V$2:$V$61,Data!$A$2:$A$61,B46)</f>
        <v>0</v>
      </c>
    </row>
    <row r="47" spans="1:14" x14ac:dyDescent="0.25">
      <c r="A47">
        <v>5</v>
      </c>
      <c r="B47" t="s">
        <v>4</v>
      </c>
      <c r="C47">
        <f>Control!I6</f>
        <v>740</v>
      </c>
      <c r="D47">
        <f>IF(ISNA(MATCH($B47,Control!$A$31:$A$42,0)),0,$E$45)</f>
        <v>7000</v>
      </c>
      <c r="F47">
        <f>SUMIFS(Data!$V$2:$V$61,Data!$A$2:$A$61,B47)</f>
        <v>739.60094090909081</v>
      </c>
    </row>
    <row r="48" spans="1:14" x14ac:dyDescent="0.25">
      <c r="A48">
        <v>6</v>
      </c>
      <c r="B48" t="s">
        <v>5</v>
      </c>
      <c r="C48">
        <f>Control!I7</f>
        <v>6685</v>
      </c>
      <c r="D48">
        <f>IF(ISNA(MATCH($B48,Control!$A$31:$A$42,0)),0,$E$45)</f>
        <v>7000</v>
      </c>
      <c r="F48">
        <f>SUMIFS(Data!$V$2:$V$61,Data!$A$2:$A$61,B48)</f>
        <v>6685.3780431818177</v>
      </c>
    </row>
    <row r="49" spans="1:6" x14ac:dyDescent="0.25">
      <c r="A49">
        <v>7</v>
      </c>
      <c r="B49" t="s">
        <v>6</v>
      </c>
      <c r="C49">
        <f>Control!I8</f>
        <v>255</v>
      </c>
      <c r="D49">
        <f>IF(ISNA(MATCH($B49,Control!$A$31:$A$42,0)),0,$E$45)</f>
        <v>7000</v>
      </c>
      <c r="F49">
        <f>SUMIFS(Data!$V$2:$V$61,Data!$A$2:$A$61,B49)</f>
        <v>255.20033636363644</v>
      </c>
    </row>
    <row r="50" spans="1:6" x14ac:dyDescent="0.25">
      <c r="A50">
        <v>8</v>
      </c>
      <c r="B50" t="s">
        <v>7</v>
      </c>
      <c r="C50">
        <f>Control!I9</f>
        <v>1114</v>
      </c>
      <c r="D50">
        <f>IF(ISNA(MATCH($B50,Control!$A$31:$A$42,0)),0,$E$45)</f>
        <v>7000</v>
      </c>
      <c r="F50">
        <f>SUMIFS(Data!$V$2:$V$61,Data!$A$2:$A$61,B50)</f>
        <v>1114.1341727272727</v>
      </c>
    </row>
    <row r="51" spans="1:6" x14ac:dyDescent="0.25">
      <c r="A51">
        <v>9</v>
      </c>
      <c r="B51" t="s">
        <v>8</v>
      </c>
      <c r="C51">
        <f>Control!I10</f>
        <v>0</v>
      </c>
      <c r="D51">
        <f>IF(ISNA(MATCH($B51,Control!$A$31:$A$42,0)),0,$E$45)</f>
        <v>7000</v>
      </c>
      <c r="F51">
        <f>SUMIFS(Data!$V$2:$V$61,Data!$A$2:$A$61,B51)</f>
        <v>0</v>
      </c>
    </row>
    <row r="52" spans="1:6" x14ac:dyDescent="0.25">
      <c r="A52">
        <v>10</v>
      </c>
      <c r="B52" t="s">
        <v>9</v>
      </c>
      <c r="C52">
        <f>Control!I11</f>
        <v>4762</v>
      </c>
      <c r="D52">
        <f>IF(ISNA(MATCH($B52,Control!$A$31:$A$42,0)),0,$E$45)</f>
        <v>7000</v>
      </c>
      <c r="F52">
        <f>SUMIFS(Data!$V$2:$V$61,Data!$A$2:$A$61,B52)</f>
        <v>4762.2415272727276</v>
      </c>
    </row>
    <row r="53" spans="1:6" x14ac:dyDescent="0.25">
      <c r="A53">
        <v>11</v>
      </c>
      <c r="B53" t="s">
        <v>10</v>
      </c>
      <c r="C53">
        <f>Control!I12</f>
        <v>681</v>
      </c>
      <c r="D53">
        <f>IF(ISNA(MATCH($B53,Control!$A$31:$A$42,0)),0,$E$45)</f>
        <v>7000</v>
      </c>
      <c r="F53">
        <f>SUMIFS(Data!$V$2:$V$61,Data!$A$2:$A$61,B53)</f>
        <v>680.53753181818183</v>
      </c>
    </row>
    <row r="54" spans="1:6" x14ac:dyDescent="0.25">
      <c r="A54">
        <v>12</v>
      </c>
      <c r="B54" t="s">
        <v>11</v>
      </c>
      <c r="C54">
        <f>Control!I13</f>
        <v>454</v>
      </c>
      <c r="D54">
        <f>IF(ISNA(MATCH($B54,Control!$A$31:$A$42,0)),0,$E$45)</f>
        <v>7000</v>
      </c>
      <c r="F54">
        <f>SUMIFS(Data!$V$2:$V$61,Data!$A$2:$A$61,B54)</f>
        <v>453.58832272727278</v>
      </c>
    </row>
    <row r="55" spans="1:6" x14ac:dyDescent="0.25">
      <c r="C55" s="4">
        <f>Control!I18</f>
        <v>42794.299999999988</v>
      </c>
    </row>
    <row r="56" spans="1:6" x14ac:dyDescent="0.25">
      <c r="C56" s="1" t="s">
        <v>103</v>
      </c>
      <c r="E56" s="1" t="s">
        <v>64</v>
      </c>
    </row>
    <row r="57" spans="1:6" x14ac:dyDescent="0.25">
      <c r="A57">
        <v>1</v>
      </c>
      <c r="B57" t="s">
        <v>0</v>
      </c>
      <c r="C57">
        <f>Control!H2</f>
        <v>3514</v>
      </c>
      <c r="D57">
        <f>IF(ISNA(MATCH($B57,Control!$A$31:$A$42,0)),0,$E$59)</f>
        <v>7000</v>
      </c>
      <c r="E57" s="4">
        <f>Control!E18</f>
        <v>65716</v>
      </c>
      <c r="F57">
        <f>SUMIFS(Data!$T$2:$T$61,Data!$A$2:$A$61,B57)</f>
        <v>3513.79</v>
      </c>
    </row>
    <row r="58" spans="1:6" x14ac:dyDescent="0.25">
      <c r="A58">
        <v>2</v>
      </c>
      <c r="B58" t="s">
        <v>1</v>
      </c>
      <c r="C58">
        <f>Control!H3</f>
        <v>3174</v>
      </c>
      <c r="D58">
        <f>IF(ISNA(MATCH($B58,Control!$A$31:$A$42,0)),0,$E$59)</f>
        <v>7000</v>
      </c>
      <c r="E58" s="1" t="s">
        <v>136</v>
      </c>
      <c r="F58">
        <f>SUMIFS(Data!$T$2:$T$61,Data!$A$2:$A$61,B58)</f>
        <v>3174.29</v>
      </c>
    </row>
    <row r="59" spans="1:6" x14ac:dyDescent="0.25">
      <c r="A59">
        <v>3</v>
      </c>
      <c r="B59" t="s">
        <v>2</v>
      </c>
      <c r="C59">
        <f>Control!H4</f>
        <v>6053</v>
      </c>
      <c r="D59">
        <f>IF(ISNA(MATCH($B59,Control!$A$31:$A$42,0)),0,$E$59)</f>
        <v>7000</v>
      </c>
      <c r="E59">
        <f>ROUND(MAX(F57:F68),-3)</f>
        <v>7000</v>
      </c>
      <c r="F59">
        <f>SUMIFS(Data!$T$2:$T$61,Data!$A$2:$A$61,B59)</f>
        <v>6053.02</v>
      </c>
    </row>
    <row r="60" spans="1:6" x14ac:dyDescent="0.25">
      <c r="A60">
        <v>4</v>
      </c>
      <c r="B60" t="s">
        <v>3</v>
      </c>
      <c r="C60">
        <f>Control!H5</f>
        <v>2259</v>
      </c>
      <c r="D60">
        <f>IF(ISNA(MATCH($B60,Control!$A$31:$A$42,0)),0,$E$59)</f>
        <v>7000</v>
      </c>
      <c r="F60">
        <f>SUMIFS(Data!$T$2:$T$61,Data!$A$2:$A$61,B60)</f>
        <v>2259.12</v>
      </c>
    </row>
    <row r="61" spans="1:6" x14ac:dyDescent="0.25">
      <c r="A61">
        <v>5</v>
      </c>
      <c r="B61" t="s">
        <v>4</v>
      </c>
      <c r="C61">
        <f>Control!H6</f>
        <v>1766</v>
      </c>
      <c r="D61">
        <f>IF(ISNA(MATCH($B61,Control!$A$31:$A$42,0)),0,$E$59)</f>
        <v>7000</v>
      </c>
      <c r="F61">
        <f>SUMIFS(Data!$T$2:$T$61,Data!$A$2:$A$61,B61)</f>
        <v>1766.0500000000002</v>
      </c>
    </row>
    <row r="62" spans="1:6" x14ac:dyDescent="0.25">
      <c r="A62">
        <v>6</v>
      </c>
      <c r="B62" t="s">
        <v>5</v>
      </c>
      <c r="C62">
        <f>Control!H7</f>
        <v>6493</v>
      </c>
      <c r="D62">
        <f>IF(ISNA(MATCH($B62,Control!$A$31:$A$42,0)),0,$E$59)</f>
        <v>7000</v>
      </c>
      <c r="F62">
        <f>SUMIFS(Data!$T$2:$T$61,Data!$A$2:$A$61,B62)</f>
        <v>6493.23</v>
      </c>
    </row>
    <row r="63" spans="1:6" x14ac:dyDescent="0.25">
      <c r="A63">
        <v>7</v>
      </c>
      <c r="B63" t="s">
        <v>6</v>
      </c>
      <c r="C63">
        <f>Control!H8</f>
        <v>2804</v>
      </c>
      <c r="D63">
        <f>IF(ISNA(MATCH($B63,Control!$A$31:$A$42,0)),0,$E$59)</f>
        <v>7000</v>
      </c>
      <c r="F63">
        <f>SUMIFS(Data!$T$2:$T$61,Data!$A$2:$A$61,B63)</f>
        <v>2803.92</v>
      </c>
    </row>
    <row r="64" spans="1:6" x14ac:dyDescent="0.25">
      <c r="A64">
        <v>8</v>
      </c>
      <c r="B64" t="s">
        <v>7</v>
      </c>
      <c r="C64">
        <f>Control!H9</f>
        <v>4543</v>
      </c>
      <c r="D64">
        <f>IF(ISNA(MATCH($B64,Control!$A$31:$A$42,0)),0,$E$59)</f>
        <v>7000</v>
      </c>
      <c r="F64">
        <f>SUMIFS(Data!$T$2:$T$61,Data!$A$2:$A$61,B64)</f>
        <v>4543.0999999999995</v>
      </c>
    </row>
    <row r="65" spans="1:6" x14ac:dyDescent="0.25">
      <c r="A65">
        <v>9</v>
      </c>
      <c r="B65" t="s">
        <v>8</v>
      </c>
      <c r="C65">
        <f>Control!H10</f>
        <v>1516</v>
      </c>
      <c r="D65">
        <f>IF(ISNA(MATCH($B65,Control!$A$31:$A$42,0)),0,$E$59)</f>
        <v>7000</v>
      </c>
      <c r="F65">
        <f>SUMIFS(Data!$T$2:$T$61,Data!$A$2:$A$61,B65)</f>
        <v>1515.8100000000002</v>
      </c>
    </row>
    <row r="66" spans="1:6" x14ac:dyDescent="0.25">
      <c r="A66">
        <v>10</v>
      </c>
      <c r="B66" t="s">
        <v>9</v>
      </c>
      <c r="C66">
        <f>Control!H11</f>
        <v>6508</v>
      </c>
      <c r="D66">
        <f>IF(ISNA(MATCH($B66,Control!$A$31:$A$42,0)),0,$E$59)</f>
        <v>7000</v>
      </c>
      <c r="F66">
        <f>SUMIFS(Data!$T$2:$T$61,Data!$A$2:$A$61,B66)</f>
        <v>6508.43</v>
      </c>
    </row>
    <row r="67" spans="1:6" x14ac:dyDescent="0.25">
      <c r="A67">
        <v>11</v>
      </c>
      <c r="B67" t="s">
        <v>10</v>
      </c>
      <c r="C67">
        <f>Control!H12</f>
        <v>1835</v>
      </c>
      <c r="D67">
        <f>IF(ISNA(MATCH($B67,Control!$A$31:$A$42,0)),0,$E$59)</f>
        <v>7000</v>
      </c>
      <c r="F67">
        <f>SUMIFS(Data!$T$2:$T$61,Data!$A$2:$A$61,B67)</f>
        <v>1835.25</v>
      </c>
    </row>
    <row r="68" spans="1:6" x14ac:dyDescent="0.25">
      <c r="A68">
        <v>12</v>
      </c>
      <c r="B68" t="s">
        <v>11</v>
      </c>
      <c r="C68">
        <f>Control!H13</f>
        <v>2328</v>
      </c>
      <c r="D68">
        <f>IF(ISNA(MATCH($B68,Control!$A$31:$A$42,0)),0,$E$59)</f>
        <v>7000</v>
      </c>
      <c r="F68">
        <f>SUMIFS(Data!$T$2:$T$61,Data!$A$2:$A$61,B68)</f>
        <v>2328.29</v>
      </c>
    </row>
    <row r="69" spans="1:6" x14ac:dyDescent="0.25">
      <c r="C69" s="4">
        <f>Control!H18</f>
        <v>100000.00000000006</v>
      </c>
      <c r="D69">
        <f>COUNTIF(D57:D68,"&gt;0")</f>
        <v>12</v>
      </c>
    </row>
    <row r="71" spans="1:6" x14ac:dyDescent="0.25">
      <c r="A71" t="s">
        <v>108</v>
      </c>
    </row>
    <row r="72" spans="1:6" x14ac:dyDescent="0.25">
      <c r="A72" t="s">
        <v>107</v>
      </c>
    </row>
    <row r="73" spans="1:6" x14ac:dyDescent="0.25">
      <c r="A73" t="s">
        <v>111</v>
      </c>
    </row>
    <row r="74" spans="1:6" x14ac:dyDescent="0.25">
      <c r="A74" t="s">
        <v>105</v>
      </c>
    </row>
    <row r="75" spans="1:6" x14ac:dyDescent="0.25">
      <c r="A75" t="s">
        <v>106</v>
      </c>
    </row>
    <row r="76" spans="1:6" x14ac:dyDescent="0.25">
      <c r="A76" t="s">
        <v>109</v>
      </c>
    </row>
    <row r="77" spans="1:6" x14ac:dyDescent="0.25">
      <c r="A77" t="s">
        <v>110</v>
      </c>
    </row>
    <row r="78" spans="1:6" x14ac:dyDescent="0.25">
      <c r="A78" t="s">
        <v>112</v>
      </c>
    </row>
  </sheetData>
  <mergeCells count="2">
    <mergeCell ref="F16:G16"/>
    <mergeCell ref="S22:U22"/>
  </mergeCells>
  <phoneticPr fontId="3"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EA18F-8322-41AF-87B5-14D381D66302}">
  <dimension ref="A1:AH61"/>
  <sheetViews>
    <sheetView zoomScaleNormal="100" workbookViewId="0"/>
  </sheetViews>
  <sheetFormatPr defaultRowHeight="15" x14ac:dyDescent="0.25"/>
  <cols>
    <col min="1" max="5" width="8.85546875" style="11"/>
    <col min="6" max="6" width="13.140625" style="11" bestFit="1" customWidth="1"/>
    <col min="7" max="7" width="8.140625" style="11" customWidth="1"/>
    <col min="8" max="9" width="8.85546875" style="11"/>
    <col min="10" max="10" width="10.28515625" style="11" bestFit="1" customWidth="1"/>
    <col min="11" max="11" width="9.7109375" style="11" customWidth="1"/>
    <col min="14" max="14" width="12.28515625" bestFit="1" customWidth="1"/>
    <col min="15" max="16" width="13.28515625" customWidth="1"/>
    <col min="17" max="17" width="11.5703125" bestFit="1" customWidth="1"/>
    <col min="19" max="19" width="10" bestFit="1" customWidth="1"/>
    <col min="20" max="20" width="11" bestFit="1" customWidth="1"/>
    <col min="21" max="21" width="11" customWidth="1"/>
    <col min="22" max="22" width="11" bestFit="1" customWidth="1"/>
  </cols>
  <sheetData>
    <row r="1" spans="1:34" ht="29.45" customHeight="1" x14ac:dyDescent="0.25">
      <c r="A1" s="21" t="s">
        <v>65</v>
      </c>
      <c r="B1" s="20" t="s">
        <v>27</v>
      </c>
      <c r="C1" s="20" t="s">
        <v>25</v>
      </c>
      <c r="D1" s="20" t="s">
        <v>26</v>
      </c>
      <c r="E1" s="20" t="s">
        <v>101</v>
      </c>
      <c r="F1" s="21" t="s">
        <v>66</v>
      </c>
      <c r="G1" s="21" t="s">
        <v>70</v>
      </c>
      <c r="H1" s="21" t="s">
        <v>67</v>
      </c>
      <c r="I1" s="20" t="s">
        <v>21</v>
      </c>
      <c r="J1" s="20" t="s">
        <v>22</v>
      </c>
      <c r="K1" s="20" t="s">
        <v>23</v>
      </c>
      <c r="L1" s="21" t="s">
        <v>68</v>
      </c>
      <c r="M1" s="21" t="s">
        <v>69</v>
      </c>
      <c r="N1" s="21" t="s">
        <v>47</v>
      </c>
      <c r="O1" s="21" t="s">
        <v>72</v>
      </c>
      <c r="P1" s="21" t="s">
        <v>14</v>
      </c>
      <c r="Q1" s="21" t="s">
        <v>73</v>
      </c>
      <c r="R1" s="21" t="s">
        <v>71</v>
      </c>
      <c r="S1" s="21" t="s">
        <v>74</v>
      </c>
      <c r="T1" s="21" t="s">
        <v>76</v>
      </c>
      <c r="U1" s="21" t="s">
        <v>116</v>
      </c>
      <c r="V1" s="21" t="s">
        <v>75</v>
      </c>
      <c r="W1" s="22"/>
      <c r="X1" s="22"/>
      <c r="Y1" s="22"/>
      <c r="Z1" s="22"/>
      <c r="AA1" s="22"/>
      <c r="AB1" s="22"/>
      <c r="AC1" s="22"/>
      <c r="AD1" s="22"/>
      <c r="AE1" s="22"/>
      <c r="AF1" s="22"/>
      <c r="AG1" s="22"/>
      <c r="AH1" s="22"/>
    </row>
    <row r="2" spans="1:34" x14ac:dyDescent="0.25">
      <c r="A2" s="11" t="s">
        <v>0</v>
      </c>
      <c r="B2" s="11">
        <v>11383</v>
      </c>
      <c r="C2" s="11">
        <v>18114</v>
      </c>
      <c r="D2" s="11">
        <v>15155</v>
      </c>
      <c r="E2" s="11">
        <f>SUM(B2:D2)</f>
        <v>44652</v>
      </c>
      <c r="F2" s="25">
        <f>(B2*('Input Value'!$B$9/'Input Value'!$C$9))+(C2*('Input Value'!$B$7/'Input Value'!$C$7)+(D2*('Input Value'!$B$8/'Input Value'!$C$8)))</f>
        <v>14718.373181818182</v>
      </c>
      <c r="G2" s="11" t="s">
        <v>31</v>
      </c>
      <c r="H2" s="11">
        <v>5318</v>
      </c>
      <c r="I2" s="11">
        <v>3565</v>
      </c>
      <c r="J2" s="11">
        <v>1052</v>
      </c>
      <c r="K2" s="11">
        <v>701</v>
      </c>
      <c r="L2" s="11">
        <f>IF((H2-INDEX('Input Value'!$C$12:$C$16,MATCH(G2,'Input Value'!$B$12:$B$16,0)))&gt;0,0,1)</f>
        <v>0</v>
      </c>
      <c r="M2" s="11">
        <f>IF((H2-INDEX('Input Value'!$C$12:$C$16,MATCH(G2,'Input Value'!$B$12:$B$16,0)))&gt;0,1,0)</f>
        <v>1</v>
      </c>
      <c r="N2" t="s">
        <v>77</v>
      </c>
      <c r="O2" s="2">
        <f>H2/100*INDEX('Input Value'!$B$2:$B$4,MATCH(N2,'Input Value'!$A$2:$A$4,0))</f>
        <v>494.57400000000001</v>
      </c>
      <c r="P2" s="58">
        <f>'Input Value'!$E$9/12/5</f>
        <v>1666.6666666666667</v>
      </c>
      <c r="Q2" s="22">
        <f>H2/100*INDEX('Input Value'!$C$2:$C$4,MATCH(N2,'Input Value'!$A$2:$A$4,0))</f>
        <v>1332.1590000000001</v>
      </c>
      <c r="R2" t="s">
        <v>61</v>
      </c>
      <c r="S2" s="23">
        <f>ROUND(INDEX('Input Value'!$F$2:$F$4,MATCH(R2,'Input Value'!$E$2:$E$4,0))/12,2)</f>
        <v>6250</v>
      </c>
      <c r="T2" s="23">
        <f>H2/100*INDEX('Input Value'!$G$2:$G$4,MATCH(N2,'Input Value'!$A$2:$A$4,0))</f>
        <v>957.24</v>
      </c>
      <c r="U2" s="8">
        <f>F2/INDEX('Input Value'!$H$2:$H$4,MATCH(N2,'Input Value'!$A$2:$A$4,0))</f>
        <v>0.81768739898989906</v>
      </c>
      <c r="V2" s="23">
        <f>IF((F2-INDEX('Input Value'!$H$2:$H$4,MATCH(N2,'Input Value'!$A$2:$A$4,0)))&gt;0,(F2-INDEX('Input Value'!$H$2:$H$4,MATCH(N2,'Input Value'!$A$2:$A$4,0)))*INDEX('Input Value'!$I$2:$I$4,MATCH(N2,'Input Value'!$A$2:$A$4,0)),0)</f>
        <v>0</v>
      </c>
      <c r="W2" s="22"/>
      <c r="X2" s="22"/>
      <c r="Y2" s="22"/>
      <c r="Z2" s="22"/>
      <c r="AA2" s="22"/>
      <c r="AB2" s="22"/>
      <c r="AC2" s="22"/>
      <c r="AD2" s="22"/>
      <c r="AE2" s="22"/>
      <c r="AF2" s="22"/>
      <c r="AG2" s="22"/>
      <c r="AH2" s="22"/>
    </row>
    <row r="3" spans="1:34" x14ac:dyDescent="0.25">
      <c r="A3" s="11" t="s">
        <v>0</v>
      </c>
      <c r="B3" s="11">
        <v>64716</v>
      </c>
      <c r="C3" s="11">
        <v>19596</v>
      </c>
      <c r="D3" s="11">
        <v>21429</v>
      </c>
      <c r="E3" s="11">
        <f t="shared" ref="E3:E61" si="0">SUM(B3:D3)</f>
        <v>105741</v>
      </c>
      <c r="F3" s="25">
        <f>(B3*('Input Value'!$B$9/'Input Value'!$C$9))+(C3*('Input Value'!$B$7/'Input Value'!$C$7)+(D3*('Input Value'!$B$8/'Input Value'!$C$8)))</f>
        <v>27778.107272727273</v>
      </c>
      <c r="G3" s="11" t="s">
        <v>32</v>
      </c>
      <c r="H3" s="11">
        <v>7355</v>
      </c>
      <c r="I3" s="11">
        <v>3715</v>
      </c>
      <c r="J3" s="11">
        <v>2265</v>
      </c>
      <c r="K3" s="11">
        <v>1375</v>
      </c>
      <c r="L3" s="11">
        <f>IF((H3-INDEX('Input Value'!$C$12:$C$16,MATCH(G3,'Input Value'!$B$12:$B$16,0)))&gt;0,0,1)</f>
        <v>0</v>
      </c>
      <c r="M3" s="11">
        <f>IF((H3-INDEX('Input Value'!$C$12:$C$16,MATCH(G3,'Input Value'!$B$12:$B$16,0)))&gt;0,1,0)</f>
        <v>1</v>
      </c>
      <c r="N3" t="s">
        <v>77</v>
      </c>
      <c r="O3" s="2">
        <f>H3/100*INDEX('Input Value'!$B$2:$B$4,MATCH(N3,'Input Value'!$A$2:$A$4,0))</f>
        <v>684.01499999999999</v>
      </c>
      <c r="P3" s="58">
        <f>'Input Value'!$E$9/12/5</f>
        <v>1666.6666666666667</v>
      </c>
      <c r="Q3" s="22">
        <f>H3/100*INDEX('Input Value'!$C$2:$C$4,MATCH(N3,'Input Value'!$A$2:$A$4,0))</f>
        <v>1842.4275</v>
      </c>
      <c r="R3" t="s">
        <v>61</v>
      </c>
      <c r="S3" s="23">
        <f>ROUND(INDEX('Input Value'!$F$2:$F$4,MATCH(R3,'Input Value'!$E$2:$E$4,0))/12,2)</f>
        <v>6250</v>
      </c>
      <c r="T3" s="23">
        <f>H3/100*INDEX('Input Value'!$G$2:$G$4,MATCH(N3,'Input Value'!$A$2:$A$4,0))</f>
        <v>1323.8999999999999</v>
      </c>
      <c r="U3" s="8">
        <f>F3/INDEX('Input Value'!$H$2:$H$4,MATCH(N3,'Input Value'!$A$2:$A$4,0))</f>
        <v>1.5432281818181819</v>
      </c>
      <c r="V3" s="23">
        <f>IF((F3-INDEX('Input Value'!$H$2:$H$4,MATCH(N3,'Input Value'!$A$2:$A$4,0)))&gt;0,(F3-INDEX('Input Value'!$H$2:$H$4,MATCH(N3,'Input Value'!$A$2:$A$4,0)))*INDEX('Input Value'!$I$2:$I$4,MATCH(N3,'Input Value'!$A$2:$A$4,0)),0)</f>
        <v>977.81072727272738</v>
      </c>
      <c r="W3" s="22"/>
      <c r="X3" s="22"/>
      <c r="Y3" s="22"/>
      <c r="Z3" s="22"/>
      <c r="AA3" s="22"/>
      <c r="AB3" s="22"/>
      <c r="AC3" s="22"/>
      <c r="AD3" s="22"/>
      <c r="AE3" s="22"/>
      <c r="AF3" s="22"/>
      <c r="AG3" s="22"/>
      <c r="AH3" s="22"/>
    </row>
    <row r="4" spans="1:34" x14ac:dyDescent="0.25">
      <c r="A4" s="11" t="s">
        <v>0</v>
      </c>
      <c r="B4" s="11">
        <v>40715</v>
      </c>
      <c r="C4" s="11">
        <v>24817</v>
      </c>
      <c r="D4" s="11">
        <v>19158</v>
      </c>
      <c r="E4" s="11">
        <f t="shared" si="0"/>
        <v>84690</v>
      </c>
      <c r="F4" s="25">
        <f>(B4*('Input Value'!$B$9/'Input Value'!$C$9))+(C4*('Input Value'!$B$7/'Input Value'!$C$7)+(D4*('Input Value'!$B$8/'Input Value'!$C$8)))</f>
        <v>24332.058409090911</v>
      </c>
      <c r="G4" s="11" t="s">
        <v>33</v>
      </c>
      <c r="H4" s="11">
        <v>4600</v>
      </c>
      <c r="I4" s="11">
        <v>2779</v>
      </c>
      <c r="J4" s="11">
        <v>1012</v>
      </c>
      <c r="K4" s="11">
        <v>809</v>
      </c>
      <c r="L4" s="11">
        <f>IF((H4-INDEX('Input Value'!$C$12:$C$16,MATCH(G4,'Input Value'!$B$12:$B$16,0)))&gt;0,0,1)</f>
        <v>0</v>
      </c>
      <c r="M4" s="11">
        <f>IF((H4-INDEX('Input Value'!$C$12:$C$16,MATCH(G4,'Input Value'!$B$12:$B$16,0)))&gt;0,1,0)</f>
        <v>1</v>
      </c>
      <c r="N4" t="s">
        <v>78</v>
      </c>
      <c r="O4" s="2">
        <f>H4/100*INDEX('Input Value'!$B$2:$B$4,MATCH(N4,'Input Value'!$A$2:$A$4,0))</f>
        <v>262.2</v>
      </c>
      <c r="P4" s="58">
        <f>'Input Value'!$E$9/12/5</f>
        <v>1666.6666666666667</v>
      </c>
      <c r="Q4" s="22">
        <f>H4/100*INDEX('Input Value'!$C$2:$C$4,MATCH(N4,'Input Value'!$A$2:$A$4,0))</f>
        <v>954.5</v>
      </c>
      <c r="R4" t="s">
        <v>62</v>
      </c>
      <c r="S4" s="23">
        <f>ROUND(INDEX('Input Value'!$F$2:$F$4,MATCH(R4,'Input Value'!$E$2:$E$4,0))/12,2)</f>
        <v>5416.67</v>
      </c>
      <c r="T4" s="23">
        <f>H4/100*INDEX('Input Value'!$G$2:$G$4,MATCH(N4,'Input Value'!$A$2:$A$4,0))</f>
        <v>460</v>
      </c>
      <c r="U4" s="8">
        <f>F4/INDEX('Input Value'!$H$2:$H$4,MATCH(N4,'Input Value'!$A$2:$A$4,0))</f>
        <v>1.8716968006993009</v>
      </c>
      <c r="V4" s="23">
        <f>IF((F4-INDEX('Input Value'!$H$2:$H$4,MATCH(N4,'Input Value'!$A$2:$A$4,0)))&gt;0,(F4-INDEX('Input Value'!$H$2:$H$4,MATCH(N4,'Input Value'!$A$2:$A$4,0)))*INDEX('Input Value'!$I$2:$I$4,MATCH(N4,'Input Value'!$A$2:$A$4,0)),0)</f>
        <v>793.24408863636381</v>
      </c>
      <c r="W4" s="22"/>
      <c r="X4" s="22"/>
      <c r="Y4" s="22"/>
      <c r="Z4" s="22"/>
      <c r="AA4" s="22"/>
      <c r="AB4" s="22"/>
      <c r="AC4" s="22"/>
      <c r="AD4" s="22"/>
      <c r="AE4" s="22"/>
      <c r="AF4" s="22"/>
      <c r="AG4" s="22"/>
      <c r="AH4" s="22"/>
    </row>
    <row r="5" spans="1:34" x14ac:dyDescent="0.25">
      <c r="A5" s="11" t="s">
        <v>0</v>
      </c>
      <c r="B5" s="11">
        <v>30242</v>
      </c>
      <c r="C5" s="11">
        <v>11980</v>
      </c>
      <c r="D5" s="11">
        <v>21766</v>
      </c>
      <c r="E5" s="11">
        <f t="shared" si="0"/>
        <v>63988</v>
      </c>
      <c r="F5" s="25">
        <f>(B5*('Input Value'!$B$9/'Input Value'!$C$9))+(C5*('Input Value'!$B$7/'Input Value'!$C$7)+(D5*('Input Value'!$B$8/'Input Value'!$C$8)))</f>
        <v>18480.148181818182</v>
      </c>
      <c r="G5" s="11" t="s">
        <v>34</v>
      </c>
      <c r="H5" s="11">
        <v>1845</v>
      </c>
      <c r="I5" s="11">
        <v>1095</v>
      </c>
      <c r="J5" s="11">
        <v>527</v>
      </c>
      <c r="K5" s="11">
        <v>223</v>
      </c>
      <c r="L5" s="11">
        <f>IF((H5-INDEX('Input Value'!$C$12:$C$16,MATCH(G5,'Input Value'!$B$12:$B$16,0)))&gt;0,0,1)</f>
        <v>1</v>
      </c>
      <c r="M5" s="11">
        <f>IF((H5-INDEX('Input Value'!$C$12:$C$16,MATCH(G5,'Input Value'!$B$12:$B$16,0)))&gt;0,1,0)</f>
        <v>0</v>
      </c>
      <c r="N5" t="s">
        <v>78</v>
      </c>
      <c r="O5" s="2">
        <f>H5/100*INDEX('Input Value'!$B$2:$B$4,MATCH(N5,'Input Value'!$A$2:$A$4,0))</f>
        <v>105.16500000000001</v>
      </c>
      <c r="P5" s="58">
        <f>'Input Value'!$E$9/12/5</f>
        <v>1666.6666666666667</v>
      </c>
      <c r="Q5" s="22">
        <f>H5/100*INDEX('Input Value'!$C$2:$C$4,MATCH(N5,'Input Value'!$A$2:$A$4,0))</f>
        <v>382.83749999999998</v>
      </c>
      <c r="R5" t="s">
        <v>62</v>
      </c>
      <c r="S5" s="23">
        <f>ROUND(INDEX('Input Value'!$F$2:$F$4,MATCH(R5,'Input Value'!$E$2:$E$4,0))/12,2)</f>
        <v>5416.67</v>
      </c>
      <c r="T5" s="23">
        <f>H5/100*INDEX('Input Value'!$G$2:$G$4,MATCH(N5,'Input Value'!$A$2:$A$4,0))</f>
        <v>184.5</v>
      </c>
      <c r="U5" s="8">
        <f>F5/INDEX('Input Value'!$H$2:$H$4,MATCH(N5,'Input Value'!$A$2:$A$4,0))</f>
        <v>1.4215498601398602</v>
      </c>
      <c r="V5" s="23">
        <f>IF((F5-INDEX('Input Value'!$H$2:$H$4,MATCH(N5,'Input Value'!$A$2:$A$4,0)))&gt;0,(F5-INDEX('Input Value'!$H$2:$H$4,MATCH(N5,'Input Value'!$A$2:$A$4,0)))*INDEX('Input Value'!$I$2:$I$4,MATCH(N5,'Input Value'!$A$2:$A$4,0)),0)</f>
        <v>383.61037272727276</v>
      </c>
      <c r="W5" s="22"/>
    </row>
    <row r="6" spans="1:34" x14ac:dyDescent="0.25">
      <c r="A6" s="11" t="s">
        <v>0</v>
      </c>
      <c r="B6" s="11">
        <v>54009</v>
      </c>
      <c r="C6" s="11">
        <v>37385</v>
      </c>
      <c r="D6" s="11">
        <v>19957</v>
      </c>
      <c r="E6" s="11">
        <f t="shared" si="0"/>
        <v>111351</v>
      </c>
      <c r="F6" s="25">
        <f>(B6*('Input Value'!$B$9/'Input Value'!$C$9))+(C6*('Input Value'!$B$7/'Input Value'!$C$7)+(D6*('Input Value'!$B$8/'Input Value'!$C$8)))</f>
        <v>31903.77931818182</v>
      </c>
      <c r="G6" s="11" t="s">
        <v>35</v>
      </c>
      <c r="H6" s="11">
        <v>3921</v>
      </c>
      <c r="I6" s="11">
        <v>2047</v>
      </c>
      <c r="J6" s="11">
        <v>1195</v>
      </c>
      <c r="K6" s="11">
        <v>640</v>
      </c>
      <c r="L6" s="11">
        <f>IF((H6-INDEX('Input Value'!$C$12:$C$16,MATCH(G6,'Input Value'!$B$12:$B$16,0)))&gt;0,0,1)</f>
        <v>0</v>
      </c>
      <c r="M6" s="11">
        <f>IF((H6-INDEX('Input Value'!$C$12:$C$16,MATCH(G6,'Input Value'!$B$12:$B$16,0)))&gt;0,1,0)</f>
        <v>1</v>
      </c>
      <c r="N6" t="s">
        <v>129</v>
      </c>
      <c r="O6" s="2">
        <f>H6/100*INDEX('Input Value'!$B$2:$B$4,MATCH(N6,'Input Value'!$A$2:$A$4,0))</f>
        <v>278.39100000000002</v>
      </c>
      <c r="P6" s="58">
        <f>'Input Value'!$E$9/12/5</f>
        <v>1666.6666666666667</v>
      </c>
      <c r="Q6" s="22">
        <f>H6/100*INDEX('Input Value'!$C$2:$C$4,MATCH(N6,'Input Value'!$A$2:$A$4,0))</f>
        <v>674.41200000000003</v>
      </c>
      <c r="R6" t="s">
        <v>63</v>
      </c>
      <c r="S6" s="23">
        <f>ROUND(INDEX('Input Value'!$F$2:$F$4,MATCH(R6,'Input Value'!$E$2:$E$4,0))/12,2)</f>
        <v>5000</v>
      </c>
      <c r="T6" s="23">
        <f>H6/100*INDEX('Input Value'!$G$2:$G$4,MATCH(N6,'Input Value'!$A$2:$A$4,0))</f>
        <v>588.15</v>
      </c>
      <c r="U6" s="8">
        <f>F6/INDEX('Input Value'!$H$2:$H$4,MATCH(N6,'Input Value'!$A$2:$A$4,0))</f>
        <v>2.1269186212121212</v>
      </c>
      <c r="V6" s="23">
        <f>IF((F6-INDEX('Input Value'!$H$2:$H$4,MATCH(N6,'Input Value'!$A$2:$A$4,0)))&gt;0,(F6-INDEX('Input Value'!$H$2:$H$4,MATCH(N6,'Input Value'!$A$2:$A$4,0)))*INDEX('Input Value'!$I$2:$I$4,MATCH(N6,'Input Value'!$A$2:$A$4,0)),0)</f>
        <v>1183.2645522727275</v>
      </c>
      <c r="W6" s="22"/>
    </row>
    <row r="7" spans="1:34" x14ac:dyDescent="0.25">
      <c r="A7" s="11" t="s">
        <v>1</v>
      </c>
      <c r="B7" s="11">
        <v>34033</v>
      </c>
      <c r="C7" s="11">
        <v>16298</v>
      </c>
      <c r="D7" s="11">
        <v>8298</v>
      </c>
      <c r="E7" s="11">
        <f t="shared" si="0"/>
        <v>58629</v>
      </c>
      <c r="F7" s="25">
        <f>(B7*('Input Value'!$B$9/'Input Value'!$C$9))+(C7*('Input Value'!$B$7/'Input Value'!$C$7)+(D7*('Input Value'!$B$8/'Input Value'!$C$8)))</f>
        <v>15749.374090909092</v>
      </c>
      <c r="G7" s="11" t="s">
        <v>31</v>
      </c>
      <c r="H7" s="11">
        <v>4174</v>
      </c>
      <c r="I7" s="11">
        <v>2376</v>
      </c>
      <c r="J7" s="11">
        <v>1212</v>
      </c>
      <c r="K7" s="11">
        <v>493</v>
      </c>
      <c r="L7" s="11">
        <f>IF((H7-INDEX('Input Value'!$C$12:$C$16,MATCH(G7,'Input Value'!$B$12:$B$16,0)))&gt;0,0,1)</f>
        <v>0</v>
      </c>
      <c r="M7" s="11">
        <f>IF((H7-INDEX('Input Value'!$C$12:$C$16,MATCH(G7,'Input Value'!$B$12:$B$16,0)))&gt;0,1,0)</f>
        <v>1</v>
      </c>
      <c r="N7" t="s">
        <v>77</v>
      </c>
      <c r="O7" s="2">
        <f>H7/100*INDEX('Input Value'!$B$2:$B$4,MATCH(N7,'Input Value'!$A$2:$A$4,0))</f>
        <v>388.18200000000007</v>
      </c>
      <c r="P7" s="58">
        <f>'Input Value'!$E$9/12/5</f>
        <v>1666.6666666666667</v>
      </c>
      <c r="Q7" s="22">
        <f>H7/100*INDEX('Input Value'!$C$2:$C$4,MATCH(N7,'Input Value'!$A$2:$A$4,0))</f>
        <v>1045.587</v>
      </c>
      <c r="R7" t="s">
        <v>61</v>
      </c>
      <c r="S7" s="23">
        <f>ROUND(INDEX('Input Value'!$F$2:$F$4,MATCH(R7,'Input Value'!$E$2:$E$4,0))/12,2)</f>
        <v>6250</v>
      </c>
      <c r="T7" s="23">
        <f>H7/100*INDEX('Input Value'!$G$2:$G$4,MATCH(N7,'Input Value'!$A$2:$A$4,0))</f>
        <v>751.32</v>
      </c>
      <c r="U7" s="8">
        <f>F7/INDEX('Input Value'!$H$2:$H$4,MATCH(N7,'Input Value'!$A$2:$A$4,0))</f>
        <v>0.8749652272727273</v>
      </c>
      <c r="V7" s="23">
        <f>IF((F7-INDEX('Input Value'!$H$2:$H$4,MATCH(N7,'Input Value'!$A$2:$A$4,0)))&gt;0,(F7-INDEX('Input Value'!$H$2:$H$4,MATCH(N7,'Input Value'!$A$2:$A$4,0)))*INDEX('Input Value'!$I$2:$I$4,MATCH(N7,'Input Value'!$A$2:$A$4,0)),0)</f>
        <v>0</v>
      </c>
      <c r="W7" s="22"/>
    </row>
    <row r="8" spans="1:34" x14ac:dyDescent="0.25">
      <c r="A8" s="11" t="s">
        <v>1</v>
      </c>
      <c r="B8" s="11">
        <v>23057</v>
      </c>
      <c r="C8" s="11">
        <v>9515</v>
      </c>
      <c r="D8" s="11">
        <v>9084</v>
      </c>
      <c r="E8" s="11">
        <f t="shared" si="0"/>
        <v>41656</v>
      </c>
      <c r="F8" s="25">
        <f>(B8*('Input Value'!$B$9/'Input Value'!$C$9))+(C8*('Input Value'!$B$7/'Input Value'!$C$7)+(D8*('Input Value'!$B$8/'Input Value'!$C$8)))</f>
        <v>11399.887954545455</v>
      </c>
      <c r="G8" s="11" t="s">
        <v>32</v>
      </c>
      <c r="H8" s="11">
        <v>4939</v>
      </c>
      <c r="I8" s="11">
        <v>2604</v>
      </c>
      <c r="J8" s="11">
        <v>1412</v>
      </c>
      <c r="K8" s="11">
        <v>923</v>
      </c>
      <c r="L8" s="11">
        <f>IF((H8-INDEX('Input Value'!$C$12:$C$16,MATCH(G8,'Input Value'!$B$12:$B$16,0)))&gt;0,0,1)</f>
        <v>0</v>
      </c>
      <c r="M8" s="11">
        <f>IF((H8-INDEX('Input Value'!$C$12:$C$16,MATCH(G8,'Input Value'!$B$12:$B$16,0)))&gt;0,1,0)</f>
        <v>1</v>
      </c>
      <c r="N8" t="s">
        <v>77</v>
      </c>
      <c r="O8" s="2">
        <f>H8/100*INDEX('Input Value'!$B$2:$B$4,MATCH(N8,'Input Value'!$A$2:$A$4,0))</f>
        <v>459.32700000000006</v>
      </c>
      <c r="P8" s="58">
        <f>'Input Value'!$E$9/12/5</f>
        <v>1666.6666666666667</v>
      </c>
      <c r="Q8" s="22">
        <f>H8/100*INDEX('Input Value'!$C$2:$C$4,MATCH(N8,'Input Value'!$A$2:$A$4,0))</f>
        <v>1237.2195000000002</v>
      </c>
      <c r="R8" t="s">
        <v>61</v>
      </c>
      <c r="S8" s="23">
        <f>ROUND(INDEX('Input Value'!$F$2:$F$4,MATCH(R8,'Input Value'!$E$2:$E$4,0))/12,2)</f>
        <v>6250</v>
      </c>
      <c r="T8" s="23">
        <f>H8/100*INDEX('Input Value'!$G$2:$G$4,MATCH(N8,'Input Value'!$A$2:$A$4,0))</f>
        <v>889.02</v>
      </c>
      <c r="U8" s="8">
        <f>F8/INDEX('Input Value'!$H$2:$H$4,MATCH(N8,'Input Value'!$A$2:$A$4,0))</f>
        <v>0.63332710858585861</v>
      </c>
      <c r="V8" s="23">
        <f>IF((F8-INDEX('Input Value'!$H$2:$H$4,MATCH(N8,'Input Value'!$A$2:$A$4,0)))&gt;0,(F8-INDEX('Input Value'!$H$2:$H$4,MATCH(N8,'Input Value'!$A$2:$A$4,0)))*INDEX('Input Value'!$I$2:$I$4,MATCH(N8,'Input Value'!$A$2:$A$4,0)),0)</f>
        <v>0</v>
      </c>
      <c r="W8" s="22"/>
    </row>
    <row r="9" spans="1:34" x14ac:dyDescent="0.25">
      <c r="A9" s="11" t="s">
        <v>1</v>
      </c>
      <c r="B9" s="11">
        <v>27736</v>
      </c>
      <c r="C9" s="11">
        <v>18585</v>
      </c>
      <c r="D9" s="11">
        <v>13934</v>
      </c>
      <c r="E9" s="11">
        <f t="shared" si="0"/>
        <v>60255</v>
      </c>
      <c r="F9" s="25">
        <f>(B9*('Input Value'!$B$9/'Input Value'!$C$9))+(C9*('Input Value'!$B$7/'Input Value'!$C$7)+(D9*('Input Value'!$B$8/'Input Value'!$C$8)))</f>
        <v>17542.59568181818</v>
      </c>
      <c r="G9" s="11" t="s">
        <v>33</v>
      </c>
      <c r="H9" s="11">
        <v>4400</v>
      </c>
      <c r="I9" s="11">
        <v>2658</v>
      </c>
      <c r="J9" s="11">
        <v>968</v>
      </c>
      <c r="K9" s="11">
        <v>774</v>
      </c>
      <c r="L9" s="11">
        <f>IF((H9-INDEX('Input Value'!$C$12:$C$16,MATCH(G9,'Input Value'!$B$12:$B$16,0)))&gt;0,0,1)</f>
        <v>0</v>
      </c>
      <c r="M9" s="11">
        <f>IF((H9-INDEX('Input Value'!$C$12:$C$16,MATCH(G9,'Input Value'!$B$12:$B$16,0)))&gt;0,1,0)</f>
        <v>1</v>
      </c>
      <c r="N9" t="s">
        <v>78</v>
      </c>
      <c r="O9" s="2">
        <f>H9/100*INDEX('Input Value'!$B$2:$B$4,MATCH(N9,'Input Value'!$A$2:$A$4,0))</f>
        <v>250.8</v>
      </c>
      <c r="P9" s="58">
        <f>'Input Value'!$E$9/12/5</f>
        <v>1666.6666666666667</v>
      </c>
      <c r="Q9" s="22">
        <f>H9/100*INDEX('Input Value'!$C$2:$C$4,MATCH(N9,'Input Value'!$A$2:$A$4,0))</f>
        <v>913</v>
      </c>
      <c r="R9" t="s">
        <v>62</v>
      </c>
      <c r="S9" s="23">
        <f>ROUND(INDEX('Input Value'!$F$2:$F$4,MATCH(R9,'Input Value'!$E$2:$E$4,0))/12,2)</f>
        <v>5416.67</v>
      </c>
      <c r="T9" s="23">
        <f>H9/100*INDEX('Input Value'!$G$2:$G$4,MATCH(N9,'Input Value'!$A$2:$A$4,0))</f>
        <v>440</v>
      </c>
      <c r="U9" s="8">
        <f>F9/INDEX('Input Value'!$H$2:$H$4,MATCH(N9,'Input Value'!$A$2:$A$4,0))</f>
        <v>1.3494304370629369</v>
      </c>
      <c r="V9" s="23">
        <f>IF((F9-INDEX('Input Value'!$H$2:$H$4,MATCH(N9,'Input Value'!$A$2:$A$4,0)))&gt;0,(F9-INDEX('Input Value'!$H$2:$H$4,MATCH(N9,'Input Value'!$A$2:$A$4,0)))*INDEX('Input Value'!$I$2:$I$4,MATCH(N9,'Input Value'!$A$2:$A$4,0)),0)</f>
        <v>317.98169772727266</v>
      </c>
      <c r="W9" s="22"/>
    </row>
    <row r="10" spans="1:34" x14ac:dyDescent="0.25">
      <c r="A10" s="11" t="s">
        <v>1</v>
      </c>
      <c r="B10" s="11">
        <v>11844</v>
      </c>
      <c r="C10" s="11">
        <v>20792</v>
      </c>
      <c r="D10" s="11">
        <v>10570</v>
      </c>
      <c r="E10" s="11">
        <f t="shared" si="0"/>
        <v>43206</v>
      </c>
      <c r="F10" s="25">
        <f>(B10*('Input Value'!$B$9/'Input Value'!$C$9))+(C10*('Input Value'!$B$7/'Input Value'!$C$7)+(D10*('Input Value'!$B$8/'Input Value'!$C$8)))</f>
        <v>14087.112727272728</v>
      </c>
      <c r="G10" s="11" t="s">
        <v>34</v>
      </c>
      <c r="H10" s="11">
        <v>3861</v>
      </c>
      <c r="I10" s="11">
        <v>2163</v>
      </c>
      <c r="J10" s="11">
        <v>1019</v>
      </c>
      <c r="K10" s="11">
        <v>679</v>
      </c>
      <c r="L10" s="11">
        <f>IF((H10-INDEX('Input Value'!$C$12:$C$16,MATCH(G10,'Input Value'!$B$12:$B$16,0)))&gt;0,0,1)</f>
        <v>0</v>
      </c>
      <c r="M10" s="11">
        <f>IF((H10-INDEX('Input Value'!$C$12:$C$16,MATCH(G10,'Input Value'!$B$12:$B$16,0)))&gt;0,1,0)</f>
        <v>1</v>
      </c>
      <c r="N10" t="s">
        <v>78</v>
      </c>
      <c r="O10" s="2">
        <f>H10/100*INDEX('Input Value'!$B$2:$B$4,MATCH(N10,'Input Value'!$A$2:$A$4,0))</f>
        <v>220.077</v>
      </c>
      <c r="P10" s="58">
        <f>'Input Value'!$E$9/12/5</f>
        <v>1666.6666666666667</v>
      </c>
      <c r="Q10" s="22">
        <f>H10/100*INDEX('Input Value'!$C$2:$C$4,MATCH(N10,'Input Value'!$A$2:$A$4,0))</f>
        <v>801.15750000000003</v>
      </c>
      <c r="R10" t="s">
        <v>62</v>
      </c>
      <c r="S10" s="23">
        <f>ROUND(INDEX('Input Value'!$F$2:$F$4,MATCH(R10,'Input Value'!$E$2:$E$4,0))/12,2)</f>
        <v>5416.67</v>
      </c>
      <c r="T10" s="23">
        <f>H10/100*INDEX('Input Value'!$G$2:$G$4,MATCH(N10,'Input Value'!$A$2:$A$4,0))</f>
        <v>386.1</v>
      </c>
      <c r="U10" s="8">
        <f>F10/INDEX('Input Value'!$H$2:$H$4,MATCH(N10,'Input Value'!$A$2:$A$4,0))</f>
        <v>1.083624055944056</v>
      </c>
      <c r="V10" s="23">
        <f>IF((F10-INDEX('Input Value'!$H$2:$H$4,MATCH(N10,'Input Value'!$A$2:$A$4,0)))&gt;0,(F10-INDEX('Input Value'!$H$2:$H$4,MATCH(N10,'Input Value'!$A$2:$A$4,0)))*INDEX('Input Value'!$I$2:$I$4,MATCH(N10,'Input Value'!$A$2:$A$4,0)),0)</f>
        <v>76.097890909090978</v>
      </c>
      <c r="W10" s="22"/>
    </row>
    <row r="11" spans="1:34" x14ac:dyDescent="0.25">
      <c r="A11" s="11" t="s">
        <v>1</v>
      </c>
      <c r="B11" s="11">
        <v>42663</v>
      </c>
      <c r="C11" s="11">
        <v>14001</v>
      </c>
      <c r="D11" s="11">
        <v>10646</v>
      </c>
      <c r="E11" s="11">
        <f t="shared" si="0"/>
        <v>67310</v>
      </c>
      <c r="F11" s="25">
        <f>(B11*('Input Value'!$B$9/'Input Value'!$C$9))+(C11*('Input Value'!$B$7/'Input Value'!$C$7)+(D11*('Input Value'!$B$8/'Input Value'!$C$8)))</f>
        <v>17407.792954545454</v>
      </c>
      <c r="G11" s="11" t="s">
        <v>35</v>
      </c>
      <c r="H11" s="11">
        <v>4719</v>
      </c>
      <c r="I11" s="11">
        <v>2384</v>
      </c>
      <c r="J11" s="11">
        <v>1453</v>
      </c>
      <c r="K11" s="11">
        <v>882</v>
      </c>
      <c r="L11" s="11">
        <f>IF((H11-INDEX('Input Value'!$C$12:$C$16,MATCH(G11,'Input Value'!$B$12:$B$16,0)))&gt;0,0,1)</f>
        <v>0</v>
      </c>
      <c r="M11" s="11">
        <f>IF((H11-INDEX('Input Value'!$C$12:$C$16,MATCH(G11,'Input Value'!$B$12:$B$16,0)))&gt;0,1,0)</f>
        <v>1</v>
      </c>
      <c r="N11" t="s">
        <v>129</v>
      </c>
      <c r="O11" s="2">
        <f>H11/100*INDEX('Input Value'!$B$2:$B$4,MATCH(N11,'Input Value'!$A$2:$A$4,0))</f>
        <v>335.04899999999998</v>
      </c>
      <c r="P11" s="58">
        <f>'Input Value'!$E$9/12/5</f>
        <v>1666.6666666666667</v>
      </c>
      <c r="Q11" s="22">
        <f>H11/100*INDEX('Input Value'!$C$2:$C$4,MATCH(N11,'Input Value'!$A$2:$A$4,0))</f>
        <v>811.66799999999989</v>
      </c>
      <c r="R11" t="s">
        <v>63</v>
      </c>
      <c r="S11" s="23">
        <f>ROUND(INDEX('Input Value'!$F$2:$F$4,MATCH(R11,'Input Value'!$E$2:$E$4,0))/12,2)</f>
        <v>5000</v>
      </c>
      <c r="T11" s="23">
        <f>H11/100*INDEX('Input Value'!$G$2:$G$4,MATCH(N11,'Input Value'!$A$2:$A$4,0))</f>
        <v>707.84999999999991</v>
      </c>
      <c r="U11" s="8">
        <f>F11/INDEX('Input Value'!$H$2:$H$4,MATCH(N11,'Input Value'!$A$2:$A$4,0))</f>
        <v>1.1605195303030302</v>
      </c>
      <c r="V11" s="23">
        <f>IF((F11-INDEX('Input Value'!$H$2:$H$4,MATCH(N11,'Input Value'!$A$2:$A$4,0)))&gt;0,(F11-INDEX('Input Value'!$H$2:$H$4,MATCH(N11,'Input Value'!$A$2:$A$4,0)))*INDEX('Input Value'!$I$2:$I$4,MATCH(N11,'Input Value'!$A$2:$A$4,0)),0)</f>
        <v>168.54550681818176</v>
      </c>
      <c r="W11" s="22"/>
    </row>
    <row r="12" spans="1:34" x14ac:dyDescent="0.25">
      <c r="A12" s="11" t="s">
        <v>2</v>
      </c>
      <c r="B12" s="11">
        <v>46846</v>
      </c>
      <c r="C12" s="11">
        <v>22235</v>
      </c>
      <c r="D12" s="11">
        <v>15537</v>
      </c>
      <c r="E12" s="11">
        <f t="shared" si="0"/>
        <v>84618</v>
      </c>
      <c r="F12" s="25">
        <f>(B12*('Input Value'!$B$9/'Input Value'!$C$9))+(C12*('Input Value'!$B$7/'Input Value'!$C$7)+(D12*('Input Value'!$B$8/'Input Value'!$C$8)))</f>
        <v>23156.138863636363</v>
      </c>
      <c r="G12" s="11" t="s">
        <v>31</v>
      </c>
      <c r="H12" s="11">
        <v>8196</v>
      </c>
      <c r="I12" s="11">
        <v>4861</v>
      </c>
      <c r="J12" s="11">
        <v>1803</v>
      </c>
      <c r="K12" s="11">
        <v>1532</v>
      </c>
      <c r="L12" s="11">
        <f>IF((H12-INDEX('Input Value'!$C$12:$C$16,MATCH(G12,'Input Value'!$B$12:$B$16,0)))&gt;0,0,1)</f>
        <v>0</v>
      </c>
      <c r="M12" s="11">
        <f>IF((H12-INDEX('Input Value'!$C$12:$C$16,MATCH(G12,'Input Value'!$B$12:$B$16,0)))&gt;0,1,0)</f>
        <v>1</v>
      </c>
      <c r="N12" t="s">
        <v>77</v>
      </c>
      <c r="O12" s="2">
        <f>H12/100*INDEX('Input Value'!$B$2:$B$4,MATCH(N12,'Input Value'!$A$2:$A$4,0))</f>
        <v>762.22799999999995</v>
      </c>
      <c r="P12" s="58">
        <f>'Input Value'!$E$9/12/5</f>
        <v>1666.6666666666667</v>
      </c>
      <c r="Q12" s="22">
        <f>H12/100*INDEX('Input Value'!$C$2:$C$4,MATCH(N12,'Input Value'!$A$2:$A$4,0))</f>
        <v>2053.098</v>
      </c>
      <c r="R12" t="s">
        <v>61</v>
      </c>
      <c r="S12" s="23">
        <f>ROUND(INDEX('Input Value'!$F$2:$F$4,MATCH(R12,'Input Value'!$E$2:$E$4,0))/12,2)</f>
        <v>6250</v>
      </c>
      <c r="T12" s="23">
        <f>H12/100*INDEX('Input Value'!$G$2:$G$4,MATCH(N12,'Input Value'!$A$2:$A$4,0))</f>
        <v>1475.28</v>
      </c>
      <c r="U12" s="8">
        <f>F12/INDEX('Input Value'!$H$2:$H$4,MATCH(N12,'Input Value'!$A$2:$A$4,0))</f>
        <v>1.286452159090909</v>
      </c>
      <c r="V12" s="23">
        <f>IF((F12-INDEX('Input Value'!$H$2:$H$4,MATCH(N12,'Input Value'!$A$2:$A$4,0)))&gt;0,(F12-INDEX('Input Value'!$H$2:$H$4,MATCH(N12,'Input Value'!$A$2:$A$4,0)))*INDEX('Input Value'!$I$2:$I$4,MATCH(N12,'Input Value'!$A$2:$A$4,0)),0)</f>
        <v>515.61388636363631</v>
      </c>
      <c r="W12" s="22"/>
    </row>
    <row r="13" spans="1:34" x14ac:dyDescent="0.25">
      <c r="A13" s="11" t="s">
        <v>2</v>
      </c>
      <c r="B13" s="11">
        <v>30757</v>
      </c>
      <c r="C13" s="11">
        <v>30739</v>
      </c>
      <c r="D13" s="11">
        <v>24366</v>
      </c>
      <c r="E13" s="11">
        <f t="shared" si="0"/>
        <v>85862</v>
      </c>
      <c r="F13" s="25">
        <f>(B13*('Input Value'!$B$9/'Input Value'!$C$9))+(C13*('Input Value'!$B$7/'Input Value'!$C$7)+(D13*('Input Value'!$B$8/'Input Value'!$C$8)))</f>
        <v>26640.429772727271</v>
      </c>
      <c r="G13" s="11" t="s">
        <v>32</v>
      </c>
      <c r="H13" s="11">
        <v>7958</v>
      </c>
      <c r="I13" s="11">
        <v>4370</v>
      </c>
      <c r="J13" s="11">
        <v>2275</v>
      </c>
      <c r="K13" s="11">
        <v>1313</v>
      </c>
      <c r="L13" s="11">
        <f>IF((H13-INDEX('Input Value'!$C$12:$C$16,MATCH(G13,'Input Value'!$B$12:$B$16,0)))&gt;0,0,1)</f>
        <v>0</v>
      </c>
      <c r="M13" s="11">
        <f>IF((H13-INDEX('Input Value'!$C$12:$C$16,MATCH(G13,'Input Value'!$B$12:$B$16,0)))&gt;0,1,0)</f>
        <v>1</v>
      </c>
      <c r="N13" t="s">
        <v>77</v>
      </c>
      <c r="O13" s="2">
        <f>H13/100*INDEX('Input Value'!$B$2:$B$4,MATCH(N13,'Input Value'!$A$2:$A$4,0))</f>
        <v>740.09400000000005</v>
      </c>
      <c r="P13" s="58">
        <f>'Input Value'!$E$9/12/5</f>
        <v>1666.6666666666667</v>
      </c>
      <c r="Q13" s="22">
        <f>H13/100*INDEX('Input Value'!$C$2:$C$4,MATCH(N13,'Input Value'!$A$2:$A$4,0))</f>
        <v>1993.479</v>
      </c>
      <c r="R13" t="s">
        <v>61</v>
      </c>
      <c r="S13" s="23">
        <f>ROUND(INDEX('Input Value'!$F$2:$F$4,MATCH(R13,'Input Value'!$E$2:$E$4,0))/12,2)</f>
        <v>6250</v>
      </c>
      <c r="T13" s="23">
        <f>H13/100*INDEX('Input Value'!$G$2:$G$4,MATCH(N13,'Input Value'!$A$2:$A$4,0))</f>
        <v>1432.44</v>
      </c>
      <c r="U13" s="8">
        <f>F13/INDEX('Input Value'!$H$2:$H$4,MATCH(N13,'Input Value'!$A$2:$A$4,0))</f>
        <v>1.4800238762626261</v>
      </c>
      <c r="V13" s="23">
        <f>IF((F13-INDEX('Input Value'!$H$2:$H$4,MATCH(N13,'Input Value'!$A$2:$A$4,0)))&gt;0,(F13-INDEX('Input Value'!$H$2:$H$4,MATCH(N13,'Input Value'!$A$2:$A$4,0)))*INDEX('Input Value'!$I$2:$I$4,MATCH(N13,'Input Value'!$A$2:$A$4,0)),0)</f>
        <v>864.04297727272717</v>
      </c>
      <c r="W13" s="22"/>
    </row>
    <row r="14" spans="1:34" x14ac:dyDescent="0.25">
      <c r="A14" s="11" t="s">
        <v>2</v>
      </c>
      <c r="B14" s="11">
        <v>37085</v>
      </c>
      <c r="C14" s="11">
        <v>21860</v>
      </c>
      <c r="D14" s="11">
        <v>12314</v>
      </c>
      <c r="E14" s="11">
        <f t="shared" si="0"/>
        <v>71259</v>
      </c>
      <c r="F14" s="25">
        <f>(B14*('Input Value'!$B$9/'Input Value'!$C$9))+(C14*('Input Value'!$B$7/'Input Value'!$C$7)+(D14*('Input Value'!$B$8/'Input Value'!$C$8)))</f>
        <v>19944.036363636362</v>
      </c>
      <c r="G14" s="11" t="s">
        <v>33</v>
      </c>
      <c r="H14" s="11">
        <v>8705</v>
      </c>
      <c r="I14" s="11">
        <v>5101</v>
      </c>
      <c r="J14" s="11">
        <v>1986</v>
      </c>
      <c r="K14" s="11">
        <v>1513</v>
      </c>
      <c r="L14" s="11">
        <f>IF((H14-INDEX('Input Value'!$C$12:$C$16,MATCH(G14,'Input Value'!$B$12:$B$16,0)))&gt;0,0,1)</f>
        <v>0</v>
      </c>
      <c r="M14" s="11">
        <f>IF((H14-INDEX('Input Value'!$C$12:$C$16,MATCH(G14,'Input Value'!$B$12:$B$16,0)))&gt;0,1,0)</f>
        <v>1</v>
      </c>
      <c r="N14" t="s">
        <v>78</v>
      </c>
      <c r="O14" s="2">
        <f>H14/100*INDEX('Input Value'!$B$2:$B$4,MATCH(N14,'Input Value'!$A$2:$A$4,0))</f>
        <v>496.185</v>
      </c>
      <c r="P14" s="58">
        <f>'Input Value'!$E$9/12/5</f>
        <v>1666.6666666666667</v>
      </c>
      <c r="Q14" s="22">
        <f>H14/100*INDEX('Input Value'!$C$2:$C$4,MATCH(N14,'Input Value'!$A$2:$A$4,0))</f>
        <v>1806.2874999999999</v>
      </c>
      <c r="R14" t="s">
        <v>62</v>
      </c>
      <c r="S14" s="23">
        <f>ROUND(INDEX('Input Value'!$F$2:$F$4,MATCH(R14,'Input Value'!$E$2:$E$4,0))/12,2)</f>
        <v>5416.67</v>
      </c>
      <c r="T14" s="23">
        <f>H14/100*INDEX('Input Value'!$G$2:$G$4,MATCH(N14,'Input Value'!$A$2:$A$4,0))</f>
        <v>870.5</v>
      </c>
      <c r="U14" s="8">
        <f>F14/INDEX('Input Value'!$H$2:$H$4,MATCH(N14,'Input Value'!$A$2:$A$4,0))</f>
        <v>1.5341566433566431</v>
      </c>
      <c r="V14" s="23">
        <f>IF((F14-INDEX('Input Value'!$H$2:$H$4,MATCH(N14,'Input Value'!$A$2:$A$4,0)))&gt;0,(F14-INDEX('Input Value'!$H$2:$H$4,MATCH(N14,'Input Value'!$A$2:$A$4,0)))*INDEX('Input Value'!$I$2:$I$4,MATCH(N14,'Input Value'!$A$2:$A$4,0)),0)</f>
        <v>486.08254545454537</v>
      </c>
      <c r="W14" s="22"/>
    </row>
    <row r="15" spans="1:34" x14ac:dyDescent="0.25">
      <c r="A15" s="11" t="s">
        <v>2</v>
      </c>
      <c r="B15" s="11">
        <v>50178</v>
      </c>
      <c r="C15" s="11">
        <v>34770</v>
      </c>
      <c r="D15" s="11">
        <v>21779</v>
      </c>
      <c r="E15" s="11">
        <f t="shared" si="0"/>
        <v>106727</v>
      </c>
      <c r="F15" s="25">
        <f>(B15*('Input Value'!$B$9/'Input Value'!$C$9))+(C15*('Input Value'!$B$7/'Input Value'!$C$7)+(D15*('Input Value'!$B$8/'Input Value'!$C$8)))</f>
        <v>30876.117727272725</v>
      </c>
      <c r="G15" s="11" t="s">
        <v>34</v>
      </c>
      <c r="H15" s="11">
        <v>9242</v>
      </c>
      <c r="I15" s="11">
        <v>6193</v>
      </c>
      <c r="J15" s="11">
        <v>1931</v>
      </c>
      <c r="K15" s="11">
        <v>1118</v>
      </c>
      <c r="L15" s="11">
        <f>IF((H15-INDEX('Input Value'!$C$12:$C$16,MATCH(G15,'Input Value'!$B$12:$B$16,0)))&gt;0,0,1)</f>
        <v>0</v>
      </c>
      <c r="M15" s="11">
        <f>IF((H15-INDEX('Input Value'!$C$12:$C$16,MATCH(G15,'Input Value'!$B$12:$B$16,0)))&gt;0,1,0)</f>
        <v>1</v>
      </c>
      <c r="N15" t="s">
        <v>78</v>
      </c>
      <c r="O15" s="2">
        <f>H15/100*INDEX('Input Value'!$B$2:$B$4,MATCH(N15,'Input Value'!$A$2:$A$4,0))</f>
        <v>526.79399999999998</v>
      </c>
      <c r="P15" s="58">
        <f>'Input Value'!$E$9/12/5</f>
        <v>1666.6666666666667</v>
      </c>
      <c r="Q15" s="22">
        <f>H15/100*INDEX('Input Value'!$C$2:$C$4,MATCH(N15,'Input Value'!$A$2:$A$4,0))</f>
        <v>1917.7150000000001</v>
      </c>
      <c r="R15" t="s">
        <v>62</v>
      </c>
      <c r="S15" s="23">
        <f>ROUND(INDEX('Input Value'!$F$2:$F$4,MATCH(R15,'Input Value'!$E$2:$E$4,0))/12,2)</f>
        <v>5416.67</v>
      </c>
      <c r="T15" s="23">
        <f>H15/100*INDEX('Input Value'!$G$2:$G$4,MATCH(N15,'Input Value'!$A$2:$A$4,0))</f>
        <v>924.2</v>
      </c>
      <c r="U15" s="8">
        <f>F15/INDEX('Input Value'!$H$2:$H$4,MATCH(N15,'Input Value'!$A$2:$A$4,0))</f>
        <v>2.3750859790209788</v>
      </c>
      <c r="V15" s="23">
        <f>IF((F15-INDEX('Input Value'!$H$2:$H$4,MATCH(N15,'Input Value'!$A$2:$A$4,0)))&gt;0,(F15-INDEX('Input Value'!$H$2:$H$4,MATCH(N15,'Input Value'!$A$2:$A$4,0)))*INDEX('Input Value'!$I$2:$I$4,MATCH(N15,'Input Value'!$A$2:$A$4,0)),0)</f>
        <v>1251.3282409090909</v>
      </c>
      <c r="W15" s="22"/>
    </row>
    <row r="16" spans="1:34" x14ac:dyDescent="0.25">
      <c r="A16" s="11" t="s">
        <v>2</v>
      </c>
      <c r="B16" s="11">
        <v>77182</v>
      </c>
      <c r="C16" s="11">
        <v>23574</v>
      </c>
      <c r="D16" s="11">
        <v>20009</v>
      </c>
      <c r="E16" s="11">
        <f t="shared" si="0"/>
        <v>120765</v>
      </c>
      <c r="F16" s="25">
        <f>(B16*('Input Value'!$B$9/'Input Value'!$C$9))+(C16*('Input Value'!$B$7/'Input Value'!$C$7)+(D16*('Input Value'!$B$8/'Input Value'!$C$8)))</f>
        <v>31112.614999999998</v>
      </c>
      <c r="G16" s="11" t="s">
        <v>35</v>
      </c>
      <c r="H16" s="11">
        <v>9004</v>
      </c>
      <c r="I16" s="11">
        <v>5638</v>
      </c>
      <c r="J16" s="11">
        <v>1980</v>
      </c>
      <c r="K16" s="11">
        <v>1386</v>
      </c>
      <c r="L16" s="11">
        <f>IF((H16-INDEX('Input Value'!$C$12:$C$16,MATCH(G16,'Input Value'!$B$12:$B$16,0)))&gt;0,0,1)</f>
        <v>0</v>
      </c>
      <c r="M16" s="11">
        <f>IF((H16-INDEX('Input Value'!$C$12:$C$16,MATCH(G16,'Input Value'!$B$12:$B$16,0)))&gt;0,1,0)</f>
        <v>1</v>
      </c>
      <c r="N16" t="s">
        <v>129</v>
      </c>
      <c r="O16" s="2">
        <f>H16/100*INDEX('Input Value'!$B$2:$B$4,MATCH(N16,'Input Value'!$A$2:$A$4,0))</f>
        <v>639.28399999999999</v>
      </c>
      <c r="P16" s="58">
        <f>'Input Value'!$E$9/12/5</f>
        <v>1666.6666666666667</v>
      </c>
      <c r="Q16" s="22">
        <f>H16/100*INDEX('Input Value'!$C$2:$C$4,MATCH(N16,'Input Value'!$A$2:$A$4,0))</f>
        <v>1548.6880000000001</v>
      </c>
      <c r="R16" t="s">
        <v>63</v>
      </c>
      <c r="S16" s="23">
        <f>ROUND(INDEX('Input Value'!$F$2:$F$4,MATCH(R16,'Input Value'!$E$2:$E$4,0))/12,2)</f>
        <v>5000</v>
      </c>
      <c r="T16" s="23">
        <f>H16/100*INDEX('Input Value'!$G$2:$G$4,MATCH(N16,'Input Value'!$A$2:$A$4,0))</f>
        <v>1350.6000000000001</v>
      </c>
      <c r="U16" s="8">
        <f>F16/INDEX('Input Value'!$H$2:$H$4,MATCH(N16,'Input Value'!$A$2:$A$4,0))</f>
        <v>2.0741743333333331</v>
      </c>
      <c r="V16" s="23">
        <f>IF((F16-INDEX('Input Value'!$H$2:$H$4,MATCH(N16,'Input Value'!$A$2:$A$4,0)))&gt;0,(F16-INDEX('Input Value'!$H$2:$H$4,MATCH(N16,'Input Value'!$A$2:$A$4,0)))*INDEX('Input Value'!$I$2:$I$4,MATCH(N16,'Input Value'!$A$2:$A$4,0)),0)</f>
        <v>1127.8830499999999</v>
      </c>
      <c r="W16" s="22"/>
    </row>
    <row r="17" spans="1:23" x14ac:dyDescent="0.25">
      <c r="A17" s="11" t="s">
        <v>3</v>
      </c>
      <c r="B17" s="11">
        <v>28602</v>
      </c>
      <c r="C17" s="11">
        <v>6990</v>
      </c>
      <c r="D17" s="11">
        <v>4433</v>
      </c>
      <c r="E17" s="11">
        <f t="shared" si="0"/>
        <v>40025</v>
      </c>
      <c r="F17" s="25">
        <f>(B17*('Input Value'!$B$9/'Input Value'!$C$9))+(C17*('Input Value'!$B$7/'Input Value'!$C$7)+(D17*('Input Value'!$B$8/'Input Value'!$C$8)))</f>
        <v>9745.5550000000003</v>
      </c>
      <c r="G17" s="11" t="s">
        <v>31</v>
      </c>
      <c r="H17" s="11">
        <v>3148</v>
      </c>
      <c r="I17" s="11">
        <v>1779</v>
      </c>
      <c r="J17" s="11">
        <v>840</v>
      </c>
      <c r="K17" s="11">
        <v>437</v>
      </c>
      <c r="L17" s="11">
        <f>IF((H17-INDEX('Input Value'!$C$12:$C$16,MATCH(G17,'Input Value'!$B$12:$B$16,0)))&gt;0,0,1)</f>
        <v>1</v>
      </c>
      <c r="M17" s="11">
        <f>IF((H17-INDEX('Input Value'!$C$12:$C$16,MATCH(G17,'Input Value'!$B$12:$B$16,0)))&gt;0,1,0)</f>
        <v>0</v>
      </c>
      <c r="N17" t="s">
        <v>77</v>
      </c>
      <c r="O17" s="2">
        <f>H17/100*INDEX('Input Value'!$B$2:$B$4,MATCH(N17,'Input Value'!$A$2:$A$4,0))</f>
        <v>292.76400000000001</v>
      </c>
      <c r="P17" s="58">
        <f>'Input Value'!$E$9/12/5</f>
        <v>1666.6666666666667</v>
      </c>
      <c r="Q17" s="22">
        <f>H17/100*INDEX('Input Value'!$C$2:$C$4,MATCH(N17,'Input Value'!$A$2:$A$4,0))</f>
        <v>788.57400000000007</v>
      </c>
      <c r="R17" t="s">
        <v>61</v>
      </c>
      <c r="S17" s="23">
        <f>ROUND(INDEX('Input Value'!$F$2:$F$4,MATCH(R17,'Input Value'!$E$2:$E$4,0))/12,2)</f>
        <v>6250</v>
      </c>
      <c r="T17" s="23">
        <f>H17/100*INDEX('Input Value'!$G$2:$G$4,MATCH(N17,'Input Value'!$A$2:$A$4,0))</f>
        <v>566.64</v>
      </c>
      <c r="U17" s="8">
        <f>F17/INDEX('Input Value'!$H$2:$H$4,MATCH(N17,'Input Value'!$A$2:$A$4,0))</f>
        <v>0.54141972222222223</v>
      </c>
      <c r="V17" s="23">
        <f>IF((F17-INDEX('Input Value'!$H$2:$H$4,MATCH(N17,'Input Value'!$A$2:$A$4,0)))&gt;0,(F17-INDEX('Input Value'!$H$2:$H$4,MATCH(N17,'Input Value'!$A$2:$A$4,0)))*INDEX('Input Value'!$I$2:$I$4,MATCH(N17,'Input Value'!$A$2:$A$4,0)),0)</f>
        <v>0</v>
      </c>
      <c r="W17" s="22"/>
    </row>
    <row r="18" spans="1:23" x14ac:dyDescent="0.25">
      <c r="A18" s="11" t="s">
        <v>3</v>
      </c>
      <c r="B18" s="11">
        <v>48489</v>
      </c>
      <c r="C18" s="11">
        <v>12059</v>
      </c>
      <c r="D18" s="11">
        <v>93</v>
      </c>
      <c r="E18" s="11">
        <f t="shared" si="0"/>
        <v>60641</v>
      </c>
      <c r="F18" s="25">
        <f>(B18*('Input Value'!$B$9/'Input Value'!$C$9))+(C18*('Input Value'!$B$7/'Input Value'!$C$7)+(D18*('Input Value'!$B$8/'Input Value'!$C$8)))</f>
        <v>13800.268863636364</v>
      </c>
      <c r="G18" s="11" t="s">
        <v>32</v>
      </c>
      <c r="H18" s="11">
        <v>1386</v>
      </c>
      <c r="I18" s="11">
        <v>747</v>
      </c>
      <c r="J18" s="11">
        <v>426</v>
      </c>
      <c r="K18" s="11">
        <v>213</v>
      </c>
      <c r="L18" s="11">
        <f>IF((H18-INDEX('Input Value'!$C$12:$C$16,MATCH(G18,'Input Value'!$B$12:$B$16,0)))&gt;0,0,1)</f>
        <v>1</v>
      </c>
      <c r="M18" s="11">
        <f>IF((H18-INDEX('Input Value'!$C$12:$C$16,MATCH(G18,'Input Value'!$B$12:$B$16,0)))&gt;0,1,0)</f>
        <v>0</v>
      </c>
      <c r="N18" t="s">
        <v>77</v>
      </c>
      <c r="O18" s="2">
        <f>H18/100*INDEX('Input Value'!$B$2:$B$4,MATCH(N18,'Input Value'!$A$2:$A$4,0))</f>
        <v>128.898</v>
      </c>
      <c r="P18" s="58">
        <f>'Input Value'!$E$9/12/5</f>
        <v>1666.6666666666667</v>
      </c>
      <c r="Q18" s="22">
        <f>H18/100*INDEX('Input Value'!$C$2:$C$4,MATCH(N18,'Input Value'!$A$2:$A$4,0))</f>
        <v>347.19299999999998</v>
      </c>
      <c r="R18" t="s">
        <v>61</v>
      </c>
      <c r="S18" s="23">
        <f>ROUND(INDEX('Input Value'!$F$2:$F$4,MATCH(R18,'Input Value'!$E$2:$E$4,0))/12,2)</f>
        <v>6250</v>
      </c>
      <c r="T18" s="23">
        <f>H18/100*INDEX('Input Value'!$G$2:$G$4,MATCH(N18,'Input Value'!$A$2:$A$4,0))</f>
        <v>249.48</v>
      </c>
      <c r="U18" s="8">
        <f>F18/INDEX('Input Value'!$H$2:$H$4,MATCH(N18,'Input Value'!$A$2:$A$4,0))</f>
        <v>0.76668160353535353</v>
      </c>
      <c r="V18" s="23">
        <f>IF((F18-INDEX('Input Value'!$H$2:$H$4,MATCH(N18,'Input Value'!$A$2:$A$4,0)))&gt;0,(F18-INDEX('Input Value'!$H$2:$H$4,MATCH(N18,'Input Value'!$A$2:$A$4,0)))*INDEX('Input Value'!$I$2:$I$4,MATCH(N18,'Input Value'!$A$2:$A$4,0)),0)</f>
        <v>0</v>
      </c>
      <c r="W18" s="22"/>
    </row>
    <row r="19" spans="1:23" x14ac:dyDescent="0.25">
      <c r="A19" s="11" t="s">
        <v>3</v>
      </c>
      <c r="B19" s="11">
        <v>16519</v>
      </c>
      <c r="C19" s="11">
        <v>15504</v>
      </c>
      <c r="D19" s="11">
        <v>5183</v>
      </c>
      <c r="E19" s="11">
        <f t="shared" si="0"/>
        <v>37206</v>
      </c>
      <c r="F19" s="25">
        <f>(B19*('Input Value'!$B$9/'Input Value'!$C$9))+(C19*('Input Value'!$B$7/'Input Value'!$C$7)+(D19*('Input Value'!$B$8/'Input Value'!$C$8)))</f>
        <v>10946.774545454546</v>
      </c>
      <c r="G19" s="11" t="s">
        <v>33</v>
      </c>
      <c r="H19" s="11">
        <v>3400</v>
      </c>
      <c r="I19" s="11">
        <v>2241</v>
      </c>
      <c r="J19" s="11">
        <v>673</v>
      </c>
      <c r="K19" s="11">
        <v>486</v>
      </c>
      <c r="L19" s="11">
        <f>IF((H19-INDEX('Input Value'!$C$12:$C$16,MATCH(G19,'Input Value'!$B$12:$B$16,0)))&gt;0,0,1)</f>
        <v>1</v>
      </c>
      <c r="M19" s="11">
        <f>IF((H19-INDEX('Input Value'!$C$12:$C$16,MATCH(G19,'Input Value'!$B$12:$B$16,0)))&gt;0,1,0)</f>
        <v>0</v>
      </c>
      <c r="N19" t="s">
        <v>78</v>
      </c>
      <c r="O19" s="2">
        <f>H19/100*INDEX('Input Value'!$B$2:$B$4,MATCH(N19,'Input Value'!$A$2:$A$4,0))</f>
        <v>193.8</v>
      </c>
      <c r="P19" s="58">
        <f>'Input Value'!$E$9/12/5</f>
        <v>1666.6666666666667</v>
      </c>
      <c r="Q19" s="22">
        <f>H19/100*INDEX('Input Value'!$C$2:$C$4,MATCH(N19,'Input Value'!$A$2:$A$4,0))</f>
        <v>705.5</v>
      </c>
      <c r="R19" t="s">
        <v>62</v>
      </c>
      <c r="S19" s="23">
        <f>ROUND(INDEX('Input Value'!$F$2:$F$4,MATCH(R19,'Input Value'!$E$2:$E$4,0))/12,2)</f>
        <v>5416.67</v>
      </c>
      <c r="T19" s="23">
        <f>H19/100*INDEX('Input Value'!$G$2:$G$4,MATCH(N19,'Input Value'!$A$2:$A$4,0))</f>
        <v>340</v>
      </c>
      <c r="U19" s="8">
        <f>F19/INDEX('Input Value'!$H$2:$H$4,MATCH(N19,'Input Value'!$A$2:$A$4,0))</f>
        <v>0.8420595804195804</v>
      </c>
      <c r="V19" s="23">
        <f>IF((F19-INDEX('Input Value'!$H$2:$H$4,MATCH(N19,'Input Value'!$A$2:$A$4,0)))&gt;0,(F19-INDEX('Input Value'!$H$2:$H$4,MATCH(N19,'Input Value'!$A$2:$A$4,0)))*INDEX('Input Value'!$I$2:$I$4,MATCH(N19,'Input Value'!$A$2:$A$4,0)),0)</f>
        <v>0</v>
      </c>
      <c r="W19" s="22"/>
    </row>
    <row r="20" spans="1:23" x14ac:dyDescent="0.25">
      <c r="A20" s="11" t="s">
        <v>3</v>
      </c>
      <c r="B20" s="11">
        <v>35734</v>
      </c>
      <c r="C20" s="11">
        <v>3616</v>
      </c>
      <c r="D20" s="11">
        <v>831</v>
      </c>
      <c r="E20" s="11">
        <f t="shared" si="0"/>
        <v>40181</v>
      </c>
      <c r="F20" s="25">
        <f>(B20*('Input Value'!$B$9/'Input Value'!$C$9))+(C20*('Input Value'!$B$7/'Input Value'!$C$7)+(D20*('Input Value'!$B$8/'Input Value'!$C$8)))</f>
        <v>8468.0136363636357</v>
      </c>
      <c r="G20" s="11" t="s">
        <v>34</v>
      </c>
      <c r="H20" s="11">
        <v>5414</v>
      </c>
      <c r="I20" s="11">
        <v>3271</v>
      </c>
      <c r="J20" s="11">
        <v>1369</v>
      </c>
      <c r="K20" s="11">
        <v>774</v>
      </c>
      <c r="L20" s="11">
        <f>IF((H20-INDEX('Input Value'!$C$12:$C$16,MATCH(G20,'Input Value'!$B$12:$B$16,0)))&gt;0,0,1)</f>
        <v>0</v>
      </c>
      <c r="M20" s="11">
        <f>IF((H20-INDEX('Input Value'!$C$12:$C$16,MATCH(G20,'Input Value'!$B$12:$B$16,0)))&gt;0,1,0)</f>
        <v>1</v>
      </c>
      <c r="N20" t="s">
        <v>78</v>
      </c>
      <c r="O20" s="2">
        <f>H20/100*INDEX('Input Value'!$B$2:$B$4,MATCH(N20,'Input Value'!$A$2:$A$4,0))</f>
        <v>308.59800000000001</v>
      </c>
      <c r="P20" s="58">
        <f>'Input Value'!$E$9/12/5</f>
        <v>1666.6666666666667</v>
      </c>
      <c r="Q20" s="22">
        <f>H20/100*INDEX('Input Value'!$C$2:$C$4,MATCH(N20,'Input Value'!$A$2:$A$4,0))</f>
        <v>1123.405</v>
      </c>
      <c r="R20" t="s">
        <v>62</v>
      </c>
      <c r="S20" s="23">
        <f>ROUND(INDEX('Input Value'!$F$2:$F$4,MATCH(R20,'Input Value'!$E$2:$E$4,0))/12,2)</f>
        <v>5416.67</v>
      </c>
      <c r="T20" s="23">
        <f>H20/100*INDEX('Input Value'!$G$2:$G$4,MATCH(N20,'Input Value'!$A$2:$A$4,0))</f>
        <v>541.4</v>
      </c>
      <c r="U20" s="8">
        <f>F20/INDEX('Input Value'!$H$2:$H$4,MATCH(N20,'Input Value'!$A$2:$A$4,0))</f>
        <v>0.65138566433566425</v>
      </c>
      <c r="V20" s="23">
        <f>IF((F20-INDEX('Input Value'!$H$2:$H$4,MATCH(N20,'Input Value'!$A$2:$A$4,0)))&gt;0,(F20-INDEX('Input Value'!$H$2:$H$4,MATCH(N20,'Input Value'!$A$2:$A$4,0)))*INDEX('Input Value'!$I$2:$I$4,MATCH(N20,'Input Value'!$A$2:$A$4,0)),0)</f>
        <v>0</v>
      </c>
      <c r="W20" s="22"/>
    </row>
    <row r="21" spans="1:23" x14ac:dyDescent="0.25">
      <c r="A21" s="11" t="s">
        <v>3</v>
      </c>
      <c r="B21" s="11">
        <v>2268</v>
      </c>
      <c r="C21" s="11">
        <v>8110</v>
      </c>
      <c r="D21" s="11">
        <v>7761</v>
      </c>
      <c r="E21" s="11">
        <f t="shared" si="0"/>
        <v>18139</v>
      </c>
      <c r="F21" s="25">
        <f>(B21*('Input Value'!$B$9/'Input Value'!$C$9))+(C21*('Input Value'!$B$7/'Input Value'!$C$7)+(D21*('Input Value'!$B$8/'Input Value'!$C$8)))</f>
        <v>6420.4586363636363</v>
      </c>
      <c r="G21" s="11" t="s">
        <v>35</v>
      </c>
      <c r="H21" s="11">
        <v>3744</v>
      </c>
      <c r="I21" s="11">
        <v>2221</v>
      </c>
      <c r="J21" s="11">
        <v>1070</v>
      </c>
      <c r="K21" s="11">
        <v>453</v>
      </c>
      <c r="L21" s="11">
        <f>IF((H21-INDEX('Input Value'!$C$12:$C$16,MATCH(G21,'Input Value'!$B$12:$B$16,0)))&gt;0,0,1)</f>
        <v>0</v>
      </c>
      <c r="M21" s="11">
        <f>IF((H21-INDEX('Input Value'!$C$12:$C$16,MATCH(G21,'Input Value'!$B$12:$B$16,0)))&gt;0,1,0)</f>
        <v>1</v>
      </c>
      <c r="N21" t="s">
        <v>129</v>
      </c>
      <c r="O21" s="2">
        <f>H21/100*INDEX('Input Value'!$B$2:$B$4,MATCH(N21,'Input Value'!$A$2:$A$4,0))</f>
        <v>265.82399999999996</v>
      </c>
      <c r="P21" s="58">
        <f>'Input Value'!$E$9/12/5</f>
        <v>1666.6666666666667</v>
      </c>
      <c r="Q21" s="22">
        <f>H21/100*INDEX('Input Value'!$C$2:$C$4,MATCH(N21,'Input Value'!$A$2:$A$4,0))</f>
        <v>643.96799999999996</v>
      </c>
      <c r="R21" t="s">
        <v>63</v>
      </c>
      <c r="S21" s="23">
        <f>ROUND(INDEX('Input Value'!$F$2:$F$4,MATCH(R21,'Input Value'!$E$2:$E$4,0))/12,2)</f>
        <v>5000</v>
      </c>
      <c r="T21" s="23">
        <f>H21/100*INDEX('Input Value'!$G$2:$G$4,MATCH(N21,'Input Value'!$A$2:$A$4,0))</f>
        <v>561.59999999999991</v>
      </c>
      <c r="U21" s="8">
        <f>F21/INDEX('Input Value'!$H$2:$H$4,MATCH(N21,'Input Value'!$A$2:$A$4,0))</f>
        <v>0.42803057575757575</v>
      </c>
      <c r="V21" s="23">
        <f>IF((F21-INDEX('Input Value'!$H$2:$H$4,MATCH(N21,'Input Value'!$A$2:$A$4,0)))&gt;0,(F21-INDEX('Input Value'!$H$2:$H$4,MATCH(N21,'Input Value'!$A$2:$A$4,0)))*INDEX('Input Value'!$I$2:$I$4,MATCH(N21,'Input Value'!$A$2:$A$4,0)),0)</f>
        <v>0</v>
      </c>
      <c r="W21" s="22"/>
    </row>
    <row r="22" spans="1:23" x14ac:dyDescent="0.25">
      <c r="A22" s="11" t="s">
        <v>4</v>
      </c>
      <c r="B22" s="11">
        <v>53892</v>
      </c>
      <c r="C22" s="11">
        <v>5113</v>
      </c>
      <c r="D22" s="11">
        <v>87</v>
      </c>
      <c r="E22" s="11">
        <f t="shared" si="0"/>
        <v>59092</v>
      </c>
      <c r="F22" s="25">
        <f>(B22*('Input Value'!$B$9/'Input Value'!$C$9))+(C22*('Input Value'!$B$7/'Input Value'!$C$7)+(D22*('Input Value'!$B$8/'Input Value'!$C$8)))</f>
        <v>12202.460227272726</v>
      </c>
      <c r="G22" s="11" t="s">
        <v>31</v>
      </c>
      <c r="H22" s="11">
        <v>1374</v>
      </c>
      <c r="I22" s="11">
        <v>704</v>
      </c>
      <c r="J22" s="11">
        <v>338</v>
      </c>
      <c r="K22" s="11">
        <v>143</v>
      </c>
      <c r="L22" s="11">
        <f>IF((H22-INDEX('Input Value'!$C$12:$C$16,MATCH(G22,'Input Value'!$B$12:$B$16,0)))&gt;0,0,1)</f>
        <v>1</v>
      </c>
      <c r="M22" s="11">
        <f>IF((H22-INDEX('Input Value'!$C$12:$C$16,MATCH(G22,'Input Value'!$B$12:$B$16,0)))&gt;0,1,0)</f>
        <v>0</v>
      </c>
      <c r="N22" t="s">
        <v>77</v>
      </c>
      <c r="O22" s="2">
        <f>H22/100*INDEX('Input Value'!$B$2:$B$4,MATCH(N22,'Input Value'!$A$2:$A$4,0))</f>
        <v>127.78200000000001</v>
      </c>
      <c r="P22" s="58">
        <f>'Input Value'!$E$9/12/5</f>
        <v>1666.6666666666667</v>
      </c>
      <c r="Q22" s="22">
        <f>H22/100*INDEX('Input Value'!$C$2:$C$4,MATCH(N22,'Input Value'!$A$2:$A$4,0))</f>
        <v>344.18700000000001</v>
      </c>
      <c r="R22" t="s">
        <v>61</v>
      </c>
      <c r="S22" s="23">
        <f>ROUND(INDEX('Input Value'!$F$2:$F$4,MATCH(R22,'Input Value'!$E$2:$E$4,0))/12,2)</f>
        <v>6250</v>
      </c>
      <c r="T22" s="23">
        <f>H22/100*INDEX('Input Value'!$G$2:$G$4,MATCH(N22,'Input Value'!$A$2:$A$4,0))</f>
        <v>247.32</v>
      </c>
      <c r="U22" s="8">
        <f>F22/INDEX('Input Value'!$H$2:$H$4,MATCH(N22,'Input Value'!$A$2:$A$4,0))</f>
        <v>0.67791445707070697</v>
      </c>
      <c r="V22" s="23">
        <f>IF((F22-INDEX('Input Value'!$H$2:$H$4,MATCH(N22,'Input Value'!$A$2:$A$4,0)))&gt;0,(F22-INDEX('Input Value'!$H$2:$H$4,MATCH(N22,'Input Value'!$A$2:$A$4,0)))*INDEX('Input Value'!$I$2:$I$4,MATCH(N22,'Input Value'!$A$2:$A$4,0)),0)</f>
        <v>0</v>
      </c>
      <c r="W22" s="22"/>
    </row>
    <row r="23" spans="1:23" x14ac:dyDescent="0.25">
      <c r="A23" s="11" t="s">
        <v>4</v>
      </c>
      <c r="B23" s="11">
        <v>37575</v>
      </c>
      <c r="C23" s="11">
        <v>1508</v>
      </c>
      <c r="D23" s="11">
        <v>536</v>
      </c>
      <c r="E23" s="11">
        <f t="shared" si="0"/>
        <v>39619</v>
      </c>
      <c r="F23" s="25">
        <f>(B23*('Input Value'!$B$9/'Input Value'!$C$9))+(C23*('Input Value'!$B$7/'Input Value'!$C$7)+(D23*('Input Value'!$B$8/'Input Value'!$C$8)))</f>
        <v>7910.7381818181821</v>
      </c>
      <c r="G23" s="11" t="s">
        <v>32</v>
      </c>
      <c r="H23" s="11">
        <v>3206</v>
      </c>
      <c r="I23" s="11">
        <v>1972</v>
      </c>
      <c r="J23" s="11">
        <v>670</v>
      </c>
      <c r="K23" s="11">
        <v>564</v>
      </c>
      <c r="L23" s="11">
        <f>IF((H23-INDEX('Input Value'!$C$12:$C$16,MATCH(G23,'Input Value'!$B$12:$B$16,0)))&gt;0,0,1)</f>
        <v>1</v>
      </c>
      <c r="M23" s="11">
        <f>IF((H23-INDEX('Input Value'!$C$12:$C$16,MATCH(G23,'Input Value'!$B$12:$B$16,0)))&gt;0,1,0)</f>
        <v>0</v>
      </c>
      <c r="N23" t="s">
        <v>77</v>
      </c>
      <c r="O23" s="2">
        <f>H23/100*INDEX('Input Value'!$B$2:$B$4,MATCH(N23,'Input Value'!$A$2:$A$4,0))</f>
        <v>298.15800000000007</v>
      </c>
      <c r="P23" s="58">
        <f>'Input Value'!$E$9/12/5</f>
        <v>1666.6666666666667</v>
      </c>
      <c r="Q23" s="22">
        <f>H23/100*INDEX('Input Value'!$C$2:$C$4,MATCH(N23,'Input Value'!$A$2:$A$4,0))</f>
        <v>803.10300000000007</v>
      </c>
      <c r="R23" t="s">
        <v>61</v>
      </c>
      <c r="S23" s="23">
        <f>ROUND(INDEX('Input Value'!$F$2:$F$4,MATCH(R23,'Input Value'!$E$2:$E$4,0))/12,2)</f>
        <v>6250</v>
      </c>
      <c r="T23" s="23">
        <f>H23/100*INDEX('Input Value'!$G$2:$G$4,MATCH(N23,'Input Value'!$A$2:$A$4,0))</f>
        <v>577.08000000000004</v>
      </c>
      <c r="U23" s="8">
        <f>F23/INDEX('Input Value'!$H$2:$H$4,MATCH(N23,'Input Value'!$A$2:$A$4,0))</f>
        <v>0.43948545454545457</v>
      </c>
      <c r="V23" s="23">
        <f>IF((F23-INDEX('Input Value'!$H$2:$H$4,MATCH(N23,'Input Value'!$A$2:$A$4,0)))&gt;0,(F23-INDEX('Input Value'!$H$2:$H$4,MATCH(N23,'Input Value'!$A$2:$A$4,0)))*INDEX('Input Value'!$I$2:$I$4,MATCH(N23,'Input Value'!$A$2:$A$4,0)),0)</f>
        <v>0</v>
      </c>
      <c r="W23" s="22"/>
    </row>
    <row r="24" spans="1:23" x14ac:dyDescent="0.25">
      <c r="A24" s="11" t="s">
        <v>4</v>
      </c>
      <c r="B24" s="11">
        <v>29514</v>
      </c>
      <c r="C24" s="11">
        <v>22308</v>
      </c>
      <c r="D24" s="11">
        <v>53</v>
      </c>
      <c r="E24" s="11">
        <f t="shared" si="0"/>
        <v>51875</v>
      </c>
      <c r="F24" s="25">
        <f>(B24*('Input Value'!$B$9/'Input Value'!$C$9))+(C24*('Input Value'!$B$7/'Input Value'!$C$7)+(D24*('Input Value'!$B$8/'Input Value'!$C$8)))</f>
        <v>14048.925454545455</v>
      </c>
      <c r="G24" s="11" t="s">
        <v>33</v>
      </c>
      <c r="H24" s="11">
        <v>2400</v>
      </c>
      <c r="I24" s="11">
        <v>1609</v>
      </c>
      <c r="J24" s="11">
        <v>501</v>
      </c>
      <c r="K24" s="11">
        <v>290</v>
      </c>
      <c r="L24" s="11">
        <f>IF((H24-INDEX('Input Value'!$C$12:$C$16,MATCH(G24,'Input Value'!$B$12:$B$16,0)))&gt;0,0,1)</f>
        <v>1</v>
      </c>
      <c r="M24" s="11">
        <f>IF((H24-INDEX('Input Value'!$C$12:$C$16,MATCH(G24,'Input Value'!$B$12:$B$16,0)))&gt;0,1,0)</f>
        <v>0</v>
      </c>
      <c r="N24" t="s">
        <v>78</v>
      </c>
      <c r="O24" s="2">
        <f>H24/100*INDEX('Input Value'!$B$2:$B$4,MATCH(N24,'Input Value'!$A$2:$A$4,0))</f>
        <v>136.80000000000001</v>
      </c>
      <c r="P24" s="58">
        <f>'Input Value'!$E$9/12/5</f>
        <v>1666.6666666666667</v>
      </c>
      <c r="Q24" s="22">
        <f>H24/100*INDEX('Input Value'!$C$2:$C$4,MATCH(N24,'Input Value'!$A$2:$A$4,0))</f>
        <v>498</v>
      </c>
      <c r="R24" t="s">
        <v>62</v>
      </c>
      <c r="S24" s="23">
        <f>ROUND(INDEX('Input Value'!$F$2:$F$4,MATCH(R24,'Input Value'!$E$2:$E$4,0))/12,2)</f>
        <v>5416.67</v>
      </c>
      <c r="T24" s="23">
        <f>H24/100*INDEX('Input Value'!$G$2:$G$4,MATCH(N24,'Input Value'!$A$2:$A$4,0))</f>
        <v>240</v>
      </c>
      <c r="U24" s="8">
        <f>F24/INDEX('Input Value'!$H$2:$H$4,MATCH(N24,'Input Value'!$A$2:$A$4,0))</f>
        <v>1.0806865734265734</v>
      </c>
      <c r="V24" s="23">
        <f>IF((F24-INDEX('Input Value'!$H$2:$H$4,MATCH(N24,'Input Value'!$A$2:$A$4,0)))&gt;0,(F24-INDEX('Input Value'!$H$2:$H$4,MATCH(N24,'Input Value'!$A$2:$A$4,0)))*INDEX('Input Value'!$I$2:$I$4,MATCH(N24,'Input Value'!$A$2:$A$4,0)),0)</f>
        <v>73.424781818181856</v>
      </c>
      <c r="W24" s="22"/>
    </row>
    <row r="25" spans="1:23" x14ac:dyDescent="0.25">
      <c r="A25" s="11" t="s">
        <v>4</v>
      </c>
      <c r="B25" s="11">
        <v>59176</v>
      </c>
      <c r="C25" s="11">
        <v>21975</v>
      </c>
      <c r="D25" s="11">
        <v>115</v>
      </c>
      <c r="E25" s="11">
        <f t="shared" si="0"/>
        <v>81266</v>
      </c>
      <c r="F25" s="25">
        <f>(B25*('Input Value'!$B$9/'Input Value'!$C$9))+(C25*('Input Value'!$B$7/'Input Value'!$C$7)+(D25*('Input Value'!$B$8/'Input Value'!$C$8)))</f>
        <v>19582.388863636363</v>
      </c>
      <c r="G25" s="11" t="s">
        <v>34</v>
      </c>
      <c r="H25" s="11">
        <v>1594</v>
      </c>
      <c r="I25" s="11">
        <v>946</v>
      </c>
      <c r="J25" s="11">
        <v>385</v>
      </c>
      <c r="K25" s="11">
        <v>263</v>
      </c>
      <c r="L25" s="11">
        <f>IF((H25-INDEX('Input Value'!$C$12:$C$16,MATCH(G25,'Input Value'!$B$12:$B$16,0)))&gt;0,0,1)</f>
        <v>1</v>
      </c>
      <c r="M25" s="11">
        <f>IF((H25-INDEX('Input Value'!$C$12:$C$16,MATCH(G25,'Input Value'!$B$12:$B$16,0)))&gt;0,1,0)</f>
        <v>0</v>
      </c>
      <c r="N25" t="s">
        <v>78</v>
      </c>
      <c r="O25" s="2">
        <f>H25/100*INDEX('Input Value'!$B$2:$B$4,MATCH(N25,'Input Value'!$A$2:$A$4,0))</f>
        <v>90.858000000000004</v>
      </c>
      <c r="P25" s="58">
        <f>'Input Value'!$E$9/12/5</f>
        <v>1666.6666666666667</v>
      </c>
      <c r="Q25" s="22">
        <f>H25/100*INDEX('Input Value'!$C$2:$C$4,MATCH(N25,'Input Value'!$A$2:$A$4,0))</f>
        <v>330.755</v>
      </c>
      <c r="R25" t="s">
        <v>62</v>
      </c>
      <c r="S25" s="23">
        <f>ROUND(INDEX('Input Value'!$F$2:$F$4,MATCH(R25,'Input Value'!$E$2:$E$4,0))/12,2)</f>
        <v>5416.67</v>
      </c>
      <c r="T25" s="23">
        <f>H25/100*INDEX('Input Value'!$G$2:$G$4,MATCH(N25,'Input Value'!$A$2:$A$4,0))</f>
        <v>159.4</v>
      </c>
      <c r="U25" s="8">
        <f>F25/INDEX('Input Value'!$H$2:$H$4,MATCH(N25,'Input Value'!$A$2:$A$4,0))</f>
        <v>1.5063376048951047</v>
      </c>
      <c r="V25" s="23">
        <f>IF((F25-INDEX('Input Value'!$H$2:$H$4,MATCH(N25,'Input Value'!$A$2:$A$4,0)))&gt;0,(F25-INDEX('Input Value'!$H$2:$H$4,MATCH(N25,'Input Value'!$A$2:$A$4,0)))*INDEX('Input Value'!$I$2:$I$4,MATCH(N25,'Input Value'!$A$2:$A$4,0)),0)</f>
        <v>460.76722045454545</v>
      </c>
      <c r="W25" s="22"/>
    </row>
    <row r="26" spans="1:23" x14ac:dyDescent="0.25">
      <c r="A26" s="11" t="s">
        <v>4</v>
      </c>
      <c r="B26" s="11">
        <v>50971</v>
      </c>
      <c r="C26" s="11">
        <v>3763</v>
      </c>
      <c r="D26" s="11">
        <v>18102</v>
      </c>
      <c r="E26" s="11">
        <f t="shared" si="0"/>
        <v>72836</v>
      </c>
      <c r="F26" s="25">
        <f>(B26*('Input Value'!$B$9/'Input Value'!$C$9))+(C26*('Input Value'!$B$7/'Input Value'!$C$7)+(D26*('Input Value'!$B$8/'Input Value'!$C$8)))</f>
        <v>17934.413409090906</v>
      </c>
      <c r="G26" s="11" t="s">
        <v>35</v>
      </c>
      <c r="H26" s="11">
        <v>3615</v>
      </c>
      <c r="I26" s="11">
        <v>2224</v>
      </c>
      <c r="J26" s="11">
        <v>994</v>
      </c>
      <c r="K26" s="11">
        <v>397</v>
      </c>
      <c r="L26" s="11">
        <f>IF((H26-INDEX('Input Value'!$C$12:$C$16,MATCH(G26,'Input Value'!$B$12:$B$16,0)))&gt;0,0,1)</f>
        <v>1</v>
      </c>
      <c r="M26" s="11">
        <f>IF((H26-INDEX('Input Value'!$C$12:$C$16,MATCH(G26,'Input Value'!$B$12:$B$16,0)))&gt;0,1,0)</f>
        <v>0</v>
      </c>
      <c r="N26" t="s">
        <v>129</v>
      </c>
      <c r="O26" s="2">
        <f>H26/100*INDEX('Input Value'!$B$2:$B$4,MATCH(N26,'Input Value'!$A$2:$A$4,0))</f>
        <v>256.66499999999996</v>
      </c>
      <c r="P26" s="58">
        <f>'Input Value'!$E$9/12/5</f>
        <v>1666.6666666666667</v>
      </c>
      <c r="Q26" s="22">
        <f>H26/100*INDEX('Input Value'!$C$2:$C$4,MATCH(N26,'Input Value'!$A$2:$A$4,0))</f>
        <v>621.78</v>
      </c>
      <c r="R26" t="s">
        <v>63</v>
      </c>
      <c r="S26" s="23">
        <f>ROUND(INDEX('Input Value'!$F$2:$F$4,MATCH(R26,'Input Value'!$E$2:$E$4,0))/12,2)</f>
        <v>5000</v>
      </c>
      <c r="T26" s="23">
        <f>H26/100*INDEX('Input Value'!$G$2:$G$4,MATCH(N26,'Input Value'!$A$2:$A$4,0))</f>
        <v>542.25</v>
      </c>
      <c r="U26" s="8">
        <f>F26/INDEX('Input Value'!$H$2:$H$4,MATCH(N26,'Input Value'!$A$2:$A$4,0))</f>
        <v>1.1956275606060605</v>
      </c>
      <c r="V26" s="23">
        <f>IF((F26-INDEX('Input Value'!$H$2:$H$4,MATCH(N26,'Input Value'!$A$2:$A$4,0)))&gt;0,(F26-INDEX('Input Value'!$H$2:$H$4,MATCH(N26,'Input Value'!$A$2:$A$4,0)))*INDEX('Input Value'!$I$2:$I$4,MATCH(N26,'Input Value'!$A$2:$A$4,0)),0)</f>
        <v>205.40893863636347</v>
      </c>
      <c r="W26" s="22"/>
    </row>
    <row r="27" spans="1:23" x14ac:dyDescent="0.25">
      <c r="A27" s="11" t="s">
        <v>5</v>
      </c>
      <c r="B27" s="11">
        <v>57971</v>
      </c>
      <c r="C27" s="11">
        <v>40703</v>
      </c>
      <c r="D27" s="11">
        <v>1515</v>
      </c>
      <c r="E27" s="11">
        <f t="shared" si="0"/>
        <v>100189</v>
      </c>
      <c r="F27" s="25">
        <f>(B27*('Input Value'!$B$9/'Input Value'!$C$9))+(C27*('Input Value'!$B$7/'Input Value'!$C$7)+(D27*('Input Value'!$B$8/'Input Value'!$C$8)))</f>
        <v>26951.440681818181</v>
      </c>
      <c r="G27" s="11" t="s">
        <v>31</v>
      </c>
      <c r="H27" s="11">
        <v>7177</v>
      </c>
      <c r="I27" s="11">
        <v>4888</v>
      </c>
      <c r="J27" s="11">
        <v>1421</v>
      </c>
      <c r="K27" s="11">
        <v>868</v>
      </c>
      <c r="L27" s="11">
        <f>IF((H27-INDEX('Input Value'!$C$12:$C$16,MATCH(G27,'Input Value'!$B$12:$B$16,0)))&gt;0,0,1)</f>
        <v>0</v>
      </c>
      <c r="M27" s="11">
        <f>IF((H27-INDEX('Input Value'!$C$12:$C$16,MATCH(G27,'Input Value'!$B$12:$B$16,0)))&gt;0,1,0)</f>
        <v>1</v>
      </c>
      <c r="N27" t="s">
        <v>77</v>
      </c>
      <c r="O27" s="2">
        <f>H27/100*INDEX('Input Value'!$B$2:$B$4,MATCH(N27,'Input Value'!$A$2:$A$4,0))</f>
        <v>667.46100000000001</v>
      </c>
      <c r="P27" s="58">
        <f>'Input Value'!$E$9/12/5</f>
        <v>1666.6666666666667</v>
      </c>
      <c r="Q27" s="22">
        <f>H27/100*INDEX('Input Value'!$C$2:$C$4,MATCH(N27,'Input Value'!$A$2:$A$4,0))</f>
        <v>1797.8384999999998</v>
      </c>
      <c r="R27" t="s">
        <v>61</v>
      </c>
      <c r="S27" s="23">
        <f>ROUND(INDEX('Input Value'!$F$2:$F$4,MATCH(R27,'Input Value'!$E$2:$E$4,0))/12,2)</f>
        <v>6250</v>
      </c>
      <c r="T27" s="23">
        <f>H27/100*INDEX('Input Value'!$G$2:$G$4,MATCH(N27,'Input Value'!$A$2:$A$4,0))</f>
        <v>1291.8599999999999</v>
      </c>
      <c r="U27" s="8">
        <f>F27/INDEX('Input Value'!$H$2:$H$4,MATCH(N27,'Input Value'!$A$2:$A$4,0))</f>
        <v>1.49730226010101</v>
      </c>
      <c r="V27" s="23">
        <f>IF((F27-INDEX('Input Value'!$H$2:$H$4,MATCH(N27,'Input Value'!$A$2:$A$4,0)))&gt;0,(F27-INDEX('Input Value'!$H$2:$H$4,MATCH(N27,'Input Value'!$A$2:$A$4,0)))*INDEX('Input Value'!$I$2:$I$4,MATCH(N27,'Input Value'!$A$2:$A$4,0)),0)</f>
        <v>895.14406818181817</v>
      </c>
      <c r="W27" s="22"/>
    </row>
    <row r="28" spans="1:23" x14ac:dyDescent="0.25">
      <c r="A28" s="11" t="s">
        <v>5</v>
      </c>
      <c r="B28" s="11">
        <v>73314</v>
      </c>
      <c r="C28" s="11">
        <v>22019</v>
      </c>
      <c r="D28" s="11">
        <v>22435</v>
      </c>
      <c r="E28" s="11">
        <f t="shared" si="0"/>
        <v>117768</v>
      </c>
      <c r="F28" s="25">
        <f>(B28*('Input Value'!$B$9/'Input Value'!$C$9))+(C28*('Input Value'!$B$7/'Input Value'!$C$7)+(D28*('Input Value'!$B$8/'Input Value'!$C$8)))</f>
        <v>30705.946136363636</v>
      </c>
      <c r="G28" s="11" t="s">
        <v>32</v>
      </c>
      <c r="H28" s="11">
        <v>3359</v>
      </c>
      <c r="I28" s="11">
        <v>2017</v>
      </c>
      <c r="J28" s="11">
        <v>721</v>
      </c>
      <c r="K28" s="11">
        <v>540</v>
      </c>
      <c r="L28" s="11">
        <f>IF((H28-INDEX('Input Value'!$C$12:$C$16,MATCH(G28,'Input Value'!$B$12:$B$16,0)))&gt;0,0,1)</f>
        <v>1</v>
      </c>
      <c r="M28" s="11">
        <f>IF((H28-INDEX('Input Value'!$C$12:$C$16,MATCH(G28,'Input Value'!$B$12:$B$16,0)))&gt;0,1,0)</f>
        <v>0</v>
      </c>
      <c r="N28" t="s">
        <v>77</v>
      </c>
      <c r="O28" s="2">
        <f>H28/100*INDEX('Input Value'!$B$2:$B$4,MATCH(N28,'Input Value'!$A$2:$A$4,0))</f>
        <v>312.38700000000006</v>
      </c>
      <c r="P28" s="58">
        <f>'Input Value'!$E$9/12/5</f>
        <v>1666.6666666666667</v>
      </c>
      <c r="Q28" s="22">
        <f>H28/100*INDEX('Input Value'!$C$2:$C$4,MATCH(N28,'Input Value'!$A$2:$A$4,0))</f>
        <v>841.42950000000008</v>
      </c>
      <c r="R28" t="s">
        <v>61</v>
      </c>
      <c r="S28" s="23">
        <f>ROUND(INDEX('Input Value'!$F$2:$F$4,MATCH(R28,'Input Value'!$E$2:$E$4,0))/12,2)</f>
        <v>6250</v>
      </c>
      <c r="T28" s="23">
        <f>H28/100*INDEX('Input Value'!$G$2:$G$4,MATCH(N28,'Input Value'!$A$2:$A$4,0))</f>
        <v>604.62000000000012</v>
      </c>
      <c r="U28" s="8">
        <f>F28/INDEX('Input Value'!$H$2:$H$4,MATCH(N28,'Input Value'!$A$2:$A$4,0))</f>
        <v>1.7058858964646464</v>
      </c>
      <c r="V28" s="23">
        <f>IF((F28-INDEX('Input Value'!$H$2:$H$4,MATCH(N28,'Input Value'!$A$2:$A$4,0)))&gt;0,(F28-INDEX('Input Value'!$H$2:$H$4,MATCH(N28,'Input Value'!$A$2:$A$4,0)))*INDEX('Input Value'!$I$2:$I$4,MATCH(N28,'Input Value'!$A$2:$A$4,0)),0)</f>
        <v>1270.5946136363636</v>
      </c>
      <c r="W28" s="22"/>
    </row>
    <row r="29" spans="1:23" x14ac:dyDescent="0.25">
      <c r="A29" s="11" t="s">
        <v>5</v>
      </c>
      <c r="B29" s="11">
        <v>49050</v>
      </c>
      <c r="C29" s="11">
        <v>32286</v>
      </c>
      <c r="D29" s="11">
        <v>28739</v>
      </c>
      <c r="E29" s="11">
        <f t="shared" si="0"/>
        <v>110075</v>
      </c>
      <c r="F29" s="25">
        <f>(B29*('Input Value'!$B$9/'Input Value'!$C$9))+(C29*('Input Value'!$B$7/'Input Value'!$C$7)+(D29*('Input Value'!$B$8/'Input Value'!$C$8)))</f>
        <v>32349.905909090907</v>
      </c>
      <c r="G29" s="11" t="s">
        <v>33</v>
      </c>
      <c r="H29" s="11">
        <v>10011</v>
      </c>
      <c r="I29" s="11">
        <v>5380</v>
      </c>
      <c r="J29" s="11">
        <v>2860</v>
      </c>
      <c r="K29" s="11">
        <v>1760</v>
      </c>
      <c r="L29" s="11">
        <f>IF((H29-INDEX('Input Value'!$C$12:$C$16,MATCH(G29,'Input Value'!$B$12:$B$16,0)))&gt;0,0,1)</f>
        <v>0</v>
      </c>
      <c r="M29" s="11">
        <f>IF((H29-INDEX('Input Value'!$C$12:$C$16,MATCH(G29,'Input Value'!$B$12:$B$16,0)))&gt;0,1,0)</f>
        <v>1</v>
      </c>
      <c r="N29" t="s">
        <v>78</v>
      </c>
      <c r="O29" s="2">
        <f>H29/100*INDEX('Input Value'!$B$2:$B$4,MATCH(N29,'Input Value'!$A$2:$A$4,0))</f>
        <v>570.62700000000007</v>
      </c>
      <c r="P29" s="58">
        <f>'Input Value'!$E$9/12/5</f>
        <v>1666.6666666666667</v>
      </c>
      <c r="Q29" s="22">
        <f>H29/100*INDEX('Input Value'!$C$2:$C$4,MATCH(N29,'Input Value'!$A$2:$A$4,0))</f>
        <v>2077.2824999999998</v>
      </c>
      <c r="R29" t="s">
        <v>62</v>
      </c>
      <c r="S29" s="23">
        <f>ROUND(INDEX('Input Value'!$F$2:$F$4,MATCH(R29,'Input Value'!$E$2:$E$4,0))/12,2)</f>
        <v>5416.67</v>
      </c>
      <c r="T29" s="23">
        <f>H29/100*INDEX('Input Value'!$G$2:$G$4,MATCH(N29,'Input Value'!$A$2:$A$4,0))</f>
        <v>1001.1</v>
      </c>
      <c r="U29" s="8">
        <f>F29/INDEX('Input Value'!$H$2:$H$4,MATCH(N29,'Input Value'!$A$2:$A$4,0))</f>
        <v>2.4884543006993005</v>
      </c>
      <c r="V29" s="23">
        <f>IF((F29-INDEX('Input Value'!$H$2:$H$4,MATCH(N29,'Input Value'!$A$2:$A$4,0)))&gt;0,(F29-INDEX('Input Value'!$H$2:$H$4,MATCH(N29,'Input Value'!$A$2:$A$4,0)))*INDEX('Input Value'!$I$2:$I$4,MATCH(N29,'Input Value'!$A$2:$A$4,0)),0)</f>
        <v>1354.4934136363636</v>
      </c>
      <c r="W29" s="22"/>
    </row>
    <row r="30" spans="1:23" x14ac:dyDescent="0.25">
      <c r="A30" s="11" t="s">
        <v>5</v>
      </c>
      <c r="B30" s="11">
        <v>54865</v>
      </c>
      <c r="C30" s="11">
        <v>40076</v>
      </c>
      <c r="D30" s="11">
        <v>28438</v>
      </c>
      <c r="E30" s="11">
        <f t="shared" si="0"/>
        <v>123379</v>
      </c>
      <c r="F30" s="25">
        <f>(B30*('Input Value'!$B$9/'Input Value'!$C$9))+(C30*('Input Value'!$B$7/'Input Value'!$C$7)+(D30*('Input Value'!$B$8/'Input Value'!$C$8)))</f>
        <v>36281.921818181814</v>
      </c>
      <c r="G30" s="11" t="s">
        <v>34</v>
      </c>
      <c r="H30" s="11">
        <v>16722</v>
      </c>
      <c r="I30" s="11">
        <v>10285</v>
      </c>
      <c r="J30" s="11">
        <v>3310</v>
      </c>
      <c r="K30" s="11">
        <v>3127</v>
      </c>
      <c r="L30" s="11">
        <f>IF((H30-INDEX('Input Value'!$C$12:$C$16,MATCH(G30,'Input Value'!$B$12:$B$16,0)))&gt;0,0,1)</f>
        <v>0</v>
      </c>
      <c r="M30" s="11">
        <f>IF((H30-INDEX('Input Value'!$C$12:$C$16,MATCH(G30,'Input Value'!$B$12:$B$16,0)))&gt;0,1,0)</f>
        <v>1</v>
      </c>
      <c r="N30" t="s">
        <v>78</v>
      </c>
      <c r="O30" s="2">
        <f>H30/100*INDEX('Input Value'!$B$2:$B$4,MATCH(N30,'Input Value'!$A$2:$A$4,0))</f>
        <v>953.154</v>
      </c>
      <c r="P30" s="58">
        <f>'Input Value'!$E$9/12/5</f>
        <v>1666.6666666666667</v>
      </c>
      <c r="Q30" s="22">
        <f>H30/100*INDEX('Input Value'!$C$2:$C$4,MATCH(N30,'Input Value'!$A$2:$A$4,0))</f>
        <v>3469.8150000000001</v>
      </c>
      <c r="R30" t="s">
        <v>62</v>
      </c>
      <c r="S30" s="23">
        <f>ROUND(INDEX('Input Value'!$F$2:$F$4,MATCH(R30,'Input Value'!$E$2:$E$4,0))/12,2)</f>
        <v>5416.67</v>
      </c>
      <c r="T30" s="23">
        <f>H30/100*INDEX('Input Value'!$G$2:$G$4,MATCH(N30,'Input Value'!$A$2:$A$4,0))</f>
        <v>1672.2</v>
      </c>
      <c r="U30" s="8">
        <f>F30/INDEX('Input Value'!$H$2:$H$4,MATCH(N30,'Input Value'!$A$2:$A$4,0))</f>
        <v>2.7909170629370625</v>
      </c>
      <c r="V30" s="23">
        <f>IF((F30-INDEX('Input Value'!$H$2:$H$4,MATCH(N30,'Input Value'!$A$2:$A$4,0)))&gt;0,(F30-INDEX('Input Value'!$H$2:$H$4,MATCH(N30,'Input Value'!$A$2:$A$4,0)))*INDEX('Input Value'!$I$2:$I$4,MATCH(N30,'Input Value'!$A$2:$A$4,0)),0)</f>
        <v>1629.7345272727271</v>
      </c>
      <c r="W30" s="22"/>
    </row>
    <row r="31" spans="1:23" x14ac:dyDescent="0.25">
      <c r="A31" s="11" t="s">
        <v>5</v>
      </c>
      <c r="B31" s="11">
        <v>73488</v>
      </c>
      <c r="C31" s="11">
        <v>41367</v>
      </c>
      <c r="D31" s="11">
        <v>19497</v>
      </c>
      <c r="E31" s="11">
        <f t="shared" si="0"/>
        <v>134352</v>
      </c>
      <c r="F31" s="25">
        <f>(B31*('Input Value'!$B$9/'Input Value'!$C$9))+(C31*('Input Value'!$B$7/'Input Value'!$C$7)+(D31*('Input Value'!$B$8/'Input Value'!$C$8)))</f>
        <v>36934.44886363636</v>
      </c>
      <c r="G31" s="11" t="s">
        <v>35</v>
      </c>
      <c r="H31" s="11">
        <v>12823</v>
      </c>
      <c r="I31" s="11">
        <v>8451</v>
      </c>
      <c r="J31" s="11">
        <v>2962</v>
      </c>
      <c r="K31" s="11">
        <v>1410</v>
      </c>
      <c r="L31" s="11">
        <f>IF((H31-INDEX('Input Value'!$C$12:$C$16,MATCH(G31,'Input Value'!$B$12:$B$16,0)))&gt;0,0,1)</f>
        <v>0</v>
      </c>
      <c r="M31" s="11">
        <f>IF((H31-INDEX('Input Value'!$C$12:$C$16,MATCH(G31,'Input Value'!$B$12:$B$16,0)))&gt;0,1,0)</f>
        <v>1</v>
      </c>
      <c r="N31" t="s">
        <v>129</v>
      </c>
      <c r="O31" s="2">
        <f>H31/100*INDEX('Input Value'!$B$2:$B$4,MATCH(N31,'Input Value'!$A$2:$A$4,0))</f>
        <v>910.43299999999988</v>
      </c>
      <c r="P31" s="58">
        <f>'Input Value'!$E$9/12/5</f>
        <v>1666.6666666666667</v>
      </c>
      <c r="Q31" s="22">
        <f>H31/100*INDEX('Input Value'!$C$2:$C$4,MATCH(N31,'Input Value'!$A$2:$A$4,0))</f>
        <v>2205.5559999999996</v>
      </c>
      <c r="R31" t="s">
        <v>63</v>
      </c>
      <c r="S31" s="23">
        <f>ROUND(INDEX('Input Value'!$F$2:$F$4,MATCH(R31,'Input Value'!$E$2:$E$4,0))/12,2)</f>
        <v>5000</v>
      </c>
      <c r="T31" s="23">
        <f>H31/100*INDEX('Input Value'!$G$2:$G$4,MATCH(N31,'Input Value'!$A$2:$A$4,0))</f>
        <v>1923.4499999999998</v>
      </c>
      <c r="U31" s="8">
        <f>F31/INDEX('Input Value'!$H$2:$H$4,MATCH(N31,'Input Value'!$A$2:$A$4,0))</f>
        <v>2.4622965909090908</v>
      </c>
      <c r="V31" s="23">
        <f>IF((F31-INDEX('Input Value'!$H$2:$H$4,MATCH(N31,'Input Value'!$A$2:$A$4,0)))&gt;0,(F31-INDEX('Input Value'!$H$2:$H$4,MATCH(N31,'Input Value'!$A$2:$A$4,0)))*INDEX('Input Value'!$I$2:$I$4,MATCH(N31,'Input Value'!$A$2:$A$4,0)),0)</f>
        <v>1535.4114204545454</v>
      </c>
      <c r="W31" s="22"/>
    </row>
    <row r="32" spans="1:23" x14ac:dyDescent="0.25">
      <c r="A32" s="11" t="s">
        <v>6</v>
      </c>
      <c r="B32" s="11">
        <v>9212</v>
      </c>
      <c r="C32" s="11">
        <v>21900</v>
      </c>
      <c r="D32" s="11">
        <v>13537</v>
      </c>
      <c r="E32" s="11">
        <f t="shared" si="0"/>
        <v>44649</v>
      </c>
      <c r="F32" s="25">
        <f>(B32*('Input Value'!$B$9/'Input Value'!$C$9))+(C32*('Input Value'!$B$7/'Input Value'!$C$7)+(D32*('Input Value'!$B$8/'Input Value'!$C$8)))</f>
        <v>15124.67090909091</v>
      </c>
      <c r="G32" s="11" t="s">
        <v>31</v>
      </c>
      <c r="H32" s="11">
        <v>4062</v>
      </c>
      <c r="I32" s="11">
        <v>2410</v>
      </c>
      <c r="J32" s="11">
        <v>1206</v>
      </c>
      <c r="K32" s="11">
        <v>446</v>
      </c>
      <c r="L32" s="11">
        <f>IF((H32-INDEX('Input Value'!$C$12:$C$16,MATCH(G32,'Input Value'!$B$12:$B$16,0)))&gt;0,0,1)</f>
        <v>0</v>
      </c>
      <c r="M32" s="11">
        <f>IF((H32-INDEX('Input Value'!$C$12:$C$16,MATCH(G32,'Input Value'!$B$12:$B$16,0)))&gt;0,1,0)</f>
        <v>1</v>
      </c>
      <c r="N32" t="s">
        <v>77</v>
      </c>
      <c r="O32" s="2">
        <f>H32/100*INDEX('Input Value'!$B$2:$B$4,MATCH(N32,'Input Value'!$A$2:$A$4,0))</f>
        <v>377.76600000000002</v>
      </c>
      <c r="P32" s="58">
        <f>'Input Value'!$E$9/12/5</f>
        <v>1666.6666666666667</v>
      </c>
      <c r="Q32" s="22">
        <f>H32/100*INDEX('Input Value'!$C$2:$C$4,MATCH(N32,'Input Value'!$A$2:$A$4,0))</f>
        <v>1017.5309999999999</v>
      </c>
      <c r="R32" t="s">
        <v>61</v>
      </c>
      <c r="S32" s="23">
        <f>ROUND(INDEX('Input Value'!$F$2:$F$4,MATCH(R32,'Input Value'!$E$2:$E$4,0))/12,2)</f>
        <v>6250</v>
      </c>
      <c r="T32" s="23">
        <f>H32/100*INDEX('Input Value'!$G$2:$G$4,MATCH(N32,'Input Value'!$A$2:$A$4,0))</f>
        <v>731.16</v>
      </c>
      <c r="U32" s="8">
        <f>F32/INDEX('Input Value'!$H$2:$H$4,MATCH(N32,'Input Value'!$A$2:$A$4,0))</f>
        <v>0.84025949494949503</v>
      </c>
      <c r="V32" s="23">
        <f>IF((F32-INDEX('Input Value'!$H$2:$H$4,MATCH(N32,'Input Value'!$A$2:$A$4,0)))&gt;0,(F32-INDEX('Input Value'!$H$2:$H$4,MATCH(N32,'Input Value'!$A$2:$A$4,0)))*INDEX('Input Value'!$I$2:$I$4,MATCH(N32,'Input Value'!$A$2:$A$4,0)),0)</f>
        <v>0</v>
      </c>
      <c r="W32" s="22"/>
    </row>
    <row r="33" spans="1:23" x14ac:dyDescent="0.25">
      <c r="A33" s="11" t="s">
        <v>6</v>
      </c>
      <c r="B33" s="11">
        <v>27835</v>
      </c>
      <c r="C33" s="11">
        <v>13190</v>
      </c>
      <c r="D33" s="11">
        <v>801</v>
      </c>
      <c r="E33" s="11">
        <f t="shared" si="0"/>
        <v>41826</v>
      </c>
      <c r="F33" s="25">
        <f>(B33*('Input Value'!$B$9/'Input Value'!$C$9))+(C33*('Input Value'!$B$7/'Input Value'!$C$7)+(D33*('Input Value'!$B$8/'Input Value'!$C$8)))</f>
        <v>10570.070454545454</v>
      </c>
      <c r="G33" s="11" t="s">
        <v>32</v>
      </c>
      <c r="H33" s="11">
        <v>4982</v>
      </c>
      <c r="I33" s="11">
        <v>3175</v>
      </c>
      <c r="J33" s="11">
        <v>1205</v>
      </c>
      <c r="K33" s="11">
        <v>602</v>
      </c>
      <c r="L33" s="11">
        <f>IF((H33-INDEX('Input Value'!$C$12:$C$16,MATCH(G33,'Input Value'!$B$12:$B$16,0)))&gt;0,0,1)</f>
        <v>0</v>
      </c>
      <c r="M33" s="11">
        <f>IF((H33-INDEX('Input Value'!$C$12:$C$16,MATCH(G33,'Input Value'!$B$12:$B$16,0)))&gt;0,1,0)</f>
        <v>1</v>
      </c>
      <c r="N33" t="s">
        <v>77</v>
      </c>
      <c r="O33" s="2">
        <f>H33/100*INDEX('Input Value'!$B$2:$B$4,MATCH(N33,'Input Value'!$A$2:$A$4,0))</f>
        <v>463.32600000000002</v>
      </c>
      <c r="P33" s="58">
        <f>'Input Value'!$E$9/12/5</f>
        <v>1666.6666666666667</v>
      </c>
      <c r="Q33" s="22">
        <f>H33/100*INDEX('Input Value'!$C$2:$C$4,MATCH(N33,'Input Value'!$A$2:$A$4,0))</f>
        <v>1247.991</v>
      </c>
      <c r="R33" t="s">
        <v>61</v>
      </c>
      <c r="S33" s="23">
        <f>ROUND(INDEX('Input Value'!$F$2:$F$4,MATCH(R33,'Input Value'!$E$2:$E$4,0))/12,2)</f>
        <v>6250</v>
      </c>
      <c r="T33" s="23">
        <f>H33/100*INDEX('Input Value'!$G$2:$G$4,MATCH(N33,'Input Value'!$A$2:$A$4,0))</f>
        <v>896.76</v>
      </c>
      <c r="U33" s="8">
        <f>F33/INDEX('Input Value'!$H$2:$H$4,MATCH(N33,'Input Value'!$A$2:$A$4,0))</f>
        <v>0.5872261363636363</v>
      </c>
      <c r="V33" s="23">
        <f>IF((F33-INDEX('Input Value'!$H$2:$H$4,MATCH(N33,'Input Value'!$A$2:$A$4,0)))&gt;0,(F33-INDEX('Input Value'!$H$2:$H$4,MATCH(N33,'Input Value'!$A$2:$A$4,0)))*INDEX('Input Value'!$I$2:$I$4,MATCH(N33,'Input Value'!$A$2:$A$4,0)),0)</f>
        <v>0</v>
      </c>
      <c r="W33" s="22"/>
    </row>
    <row r="34" spans="1:23" x14ac:dyDescent="0.25">
      <c r="A34" s="11" t="s">
        <v>6</v>
      </c>
      <c r="B34" s="11">
        <v>33650</v>
      </c>
      <c r="C34" s="11">
        <v>20980</v>
      </c>
      <c r="D34" s="11">
        <v>4595</v>
      </c>
      <c r="E34" s="11">
        <f t="shared" si="0"/>
        <v>59225</v>
      </c>
      <c r="F34" s="25">
        <f>(B34*('Input Value'!$B$9/'Input Value'!$C$9))+(C34*('Input Value'!$B$7/'Input Value'!$C$7)+(D34*('Input Value'!$B$8/'Input Value'!$C$8)))</f>
        <v>16047.018181818181</v>
      </c>
      <c r="G34" s="11" t="s">
        <v>33</v>
      </c>
      <c r="H34" s="11">
        <v>3805</v>
      </c>
      <c r="I34" s="11">
        <v>2296</v>
      </c>
      <c r="J34" s="11">
        <v>877</v>
      </c>
      <c r="K34" s="11">
        <v>627</v>
      </c>
      <c r="L34" s="11">
        <f>IF((H34-INDEX('Input Value'!$C$12:$C$16,MATCH(G34,'Input Value'!$B$12:$B$16,0)))&gt;0,0,1)</f>
        <v>1</v>
      </c>
      <c r="M34" s="11">
        <f>IF((H34-INDEX('Input Value'!$C$12:$C$16,MATCH(G34,'Input Value'!$B$12:$B$16,0)))&gt;0,1,0)</f>
        <v>0</v>
      </c>
      <c r="N34" t="s">
        <v>78</v>
      </c>
      <c r="O34" s="2">
        <f>H34/100*INDEX('Input Value'!$B$2:$B$4,MATCH(N34,'Input Value'!$A$2:$A$4,0))</f>
        <v>216.88499999999999</v>
      </c>
      <c r="P34" s="58">
        <f>'Input Value'!$E$9/12/5</f>
        <v>1666.6666666666667</v>
      </c>
      <c r="Q34" s="22">
        <f>H34/100*INDEX('Input Value'!$C$2:$C$4,MATCH(N34,'Input Value'!$A$2:$A$4,0))</f>
        <v>789.53749999999991</v>
      </c>
      <c r="R34" t="s">
        <v>62</v>
      </c>
      <c r="S34" s="23">
        <f>ROUND(INDEX('Input Value'!$F$2:$F$4,MATCH(R34,'Input Value'!$E$2:$E$4,0))/12,2)</f>
        <v>5416.67</v>
      </c>
      <c r="T34" s="23">
        <f>H34/100*INDEX('Input Value'!$G$2:$G$4,MATCH(N34,'Input Value'!$A$2:$A$4,0))</f>
        <v>380.5</v>
      </c>
      <c r="U34" s="8">
        <f>F34/INDEX('Input Value'!$H$2:$H$4,MATCH(N34,'Input Value'!$A$2:$A$4,0))</f>
        <v>1.2343860139860139</v>
      </c>
      <c r="V34" s="23">
        <f>IF((F34-INDEX('Input Value'!$H$2:$H$4,MATCH(N34,'Input Value'!$A$2:$A$4,0)))&gt;0,(F34-INDEX('Input Value'!$H$2:$H$4,MATCH(N34,'Input Value'!$A$2:$A$4,0)))*INDEX('Input Value'!$I$2:$I$4,MATCH(N34,'Input Value'!$A$2:$A$4,0)),0)</f>
        <v>213.29127272727268</v>
      </c>
      <c r="W34" s="22"/>
    </row>
    <row r="35" spans="1:23" x14ac:dyDescent="0.25">
      <c r="A35" s="11" t="s">
        <v>6</v>
      </c>
      <c r="B35" s="11">
        <v>9386</v>
      </c>
      <c r="C35" s="11">
        <v>31248</v>
      </c>
      <c r="D35" s="11">
        <v>51</v>
      </c>
      <c r="E35" s="11">
        <f t="shared" si="0"/>
        <v>40685</v>
      </c>
      <c r="F35" s="25">
        <f>(B35*('Input Value'!$B$9/'Input Value'!$C$9))+(C35*('Input Value'!$B$7/'Input Value'!$C$7)+(D35*('Input Value'!$B$8/'Input Value'!$C$8)))</f>
        <v>13598.70090909091</v>
      </c>
      <c r="G35" s="11" t="s">
        <v>34</v>
      </c>
      <c r="H35" s="11">
        <v>2618</v>
      </c>
      <c r="I35" s="11">
        <v>1582</v>
      </c>
      <c r="J35" s="11">
        <v>633</v>
      </c>
      <c r="K35" s="11">
        <v>403</v>
      </c>
      <c r="L35" s="11">
        <f>IF((H35-INDEX('Input Value'!$C$12:$C$16,MATCH(G35,'Input Value'!$B$12:$B$16,0)))&gt;0,0,1)</f>
        <v>1</v>
      </c>
      <c r="M35" s="11">
        <f>IF((H35-INDEX('Input Value'!$C$12:$C$16,MATCH(G35,'Input Value'!$B$12:$B$16,0)))&gt;0,1,0)</f>
        <v>0</v>
      </c>
      <c r="N35" t="s">
        <v>78</v>
      </c>
      <c r="O35" s="2">
        <f>H35/100*INDEX('Input Value'!$B$2:$B$4,MATCH(N35,'Input Value'!$A$2:$A$4,0))</f>
        <v>149.226</v>
      </c>
      <c r="P35" s="58">
        <f>'Input Value'!$E$9/12/5</f>
        <v>1666.6666666666667</v>
      </c>
      <c r="Q35" s="22">
        <f>H35/100*INDEX('Input Value'!$C$2:$C$4,MATCH(N35,'Input Value'!$A$2:$A$4,0))</f>
        <v>543.23500000000001</v>
      </c>
      <c r="R35" t="s">
        <v>62</v>
      </c>
      <c r="S35" s="23">
        <f>ROUND(INDEX('Input Value'!$F$2:$F$4,MATCH(R35,'Input Value'!$E$2:$E$4,0))/12,2)</f>
        <v>5416.67</v>
      </c>
      <c r="T35" s="23">
        <f>H35/100*INDEX('Input Value'!$G$2:$G$4,MATCH(N35,'Input Value'!$A$2:$A$4,0))</f>
        <v>261.8</v>
      </c>
      <c r="U35" s="8">
        <f>F35/INDEX('Input Value'!$H$2:$H$4,MATCH(N35,'Input Value'!$A$2:$A$4,0))</f>
        <v>1.0460539160839162</v>
      </c>
      <c r="V35" s="23">
        <f>IF((F35-INDEX('Input Value'!$H$2:$H$4,MATCH(N35,'Input Value'!$A$2:$A$4,0)))&gt;0,(F35-INDEX('Input Value'!$H$2:$H$4,MATCH(N35,'Input Value'!$A$2:$A$4,0)))*INDEX('Input Value'!$I$2:$I$4,MATCH(N35,'Input Value'!$A$2:$A$4,0)),0)</f>
        <v>41.90906363636374</v>
      </c>
      <c r="W35" s="22"/>
    </row>
    <row r="36" spans="1:23" x14ac:dyDescent="0.25">
      <c r="A36" s="11" t="s">
        <v>6</v>
      </c>
      <c r="B36" s="11">
        <v>24729</v>
      </c>
      <c r="C36" s="11">
        <v>12564</v>
      </c>
      <c r="D36" s="11">
        <v>4295</v>
      </c>
      <c r="E36" s="11">
        <f t="shared" si="0"/>
        <v>41588</v>
      </c>
      <c r="F36" s="25">
        <f>(B36*('Input Value'!$B$9/'Input Value'!$C$9))+(C36*('Input Value'!$B$7/'Input Value'!$C$7)+(D36*('Input Value'!$B$8/'Input Value'!$C$8)))</f>
        <v>11061.806363636364</v>
      </c>
      <c r="G36" s="11" t="s">
        <v>35</v>
      </c>
      <c r="H36" s="11">
        <v>3558</v>
      </c>
      <c r="I36" s="11">
        <v>2099</v>
      </c>
      <c r="J36" s="11">
        <v>1011</v>
      </c>
      <c r="K36" s="11">
        <v>428</v>
      </c>
      <c r="L36" s="11">
        <f>IF((H36-INDEX('Input Value'!$C$12:$C$16,MATCH(G36,'Input Value'!$B$12:$B$16,0)))&gt;0,0,1)</f>
        <v>1</v>
      </c>
      <c r="M36" s="11">
        <f>IF((H36-INDEX('Input Value'!$C$12:$C$16,MATCH(G36,'Input Value'!$B$12:$B$16,0)))&gt;0,1,0)</f>
        <v>0</v>
      </c>
      <c r="N36" t="s">
        <v>129</v>
      </c>
      <c r="O36" s="2">
        <f>H36/100*INDEX('Input Value'!$B$2:$B$4,MATCH(N36,'Input Value'!$A$2:$A$4,0))</f>
        <v>252.61799999999997</v>
      </c>
      <c r="P36" s="58">
        <f>'Input Value'!$E$9/12/5</f>
        <v>1666.6666666666667</v>
      </c>
      <c r="Q36" s="22">
        <f>H36/100*INDEX('Input Value'!$C$2:$C$4,MATCH(N36,'Input Value'!$A$2:$A$4,0))</f>
        <v>611.976</v>
      </c>
      <c r="R36" t="s">
        <v>63</v>
      </c>
      <c r="S36" s="23">
        <f>ROUND(INDEX('Input Value'!$F$2:$F$4,MATCH(R36,'Input Value'!$E$2:$E$4,0))/12,2)</f>
        <v>5000</v>
      </c>
      <c r="T36" s="23">
        <f>H36/100*INDEX('Input Value'!$G$2:$G$4,MATCH(N36,'Input Value'!$A$2:$A$4,0))</f>
        <v>533.69999999999993</v>
      </c>
      <c r="U36" s="8">
        <f>F36/INDEX('Input Value'!$H$2:$H$4,MATCH(N36,'Input Value'!$A$2:$A$4,0))</f>
        <v>0.7374537575757576</v>
      </c>
      <c r="V36" s="23">
        <f>IF((F36-INDEX('Input Value'!$H$2:$H$4,MATCH(N36,'Input Value'!$A$2:$A$4,0)))&gt;0,(F36-INDEX('Input Value'!$H$2:$H$4,MATCH(N36,'Input Value'!$A$2:$A$4,0)))*INDEX('Input Value'!$I$2:$I$4,MATCH(N36,'Input Value'!$A$2:$A$4,0)),0)</f>
        <v>0</v>
      </c>
      <c r="W36" s="22"/>
    </row>
    <row r="37" spans="1:23" x14ac:dyDescent="0.25">
      <c r="A37" s="11" t="s">
        <v>7</v>
      </c>
      <c r="B37" s="11">
        <v>16129</v>
      </c>
      <c r="C37" s="11">
        <v>33904</v>
      </c>
      <c r="D37" s="11">
        <v>12598</v>
      </c>
      <c r="E37" s="11">
        <f t="shared" si="0"/>
        <v>62631</v>
      </c>
      <c r="F37" s="25">
        <f>(B37*('Input Value'!$B$9/'Input Value'!$C$9))+(C37*('Input Value'!$B$7/'Input Value'!$C$7)+(D37*('Input Value'!$B$8/'Input Value'!$C$8)))</f>
        <v>20616.151818181817</v>
      </c>
      <c r="G37" s="11" t="s">
        <v>31</v>
      </c>
      <c r="H37" s="11">
        <v>3816</v>
      </c>
      <c r="I37" s="11">
        <v>2219</v>
      </c>
      <c r="J37" s="11">
        <v>713</v>
      </c>
      <c r="K37" s="11">
        <v>674</v>
      </c>
      <c r="L37" s="11">
        <f>IF((H37-INDEX('Input Value'!$C$12:$C$16,MATCH(G37,'Input Value'!$B$12:$B$16,0)))&gt;0,0,1)</f>
        <v>0</v>
      </c>
      <c r="M37" s="11">
        <f>IF((H37-INDEX('Input Value'!$C$12:$C$16,MATCH(G37,'Input Value'!$B$12:$B$16,0)))&gt;0,1,0)</f>
        <v>1</v>
      </c>
      <c r="N37" t="s">
        <v>77</v>
      </c>
      <c r="O37" s="2">
        <f>H37/100*INDEX('Input Value'!$B$2:$B$4,MATCH(N37,'Input Value'!$A$2:$A$4,0))</f>
        <v>354.88799999999998</v>
      </c>
      <c r="P37" s="58">
        <f>'Input Value'!$E$9/12/5</f>
        <v>1666.6666666666667</v>
      </c>
      <c r="Q37" s="22">
        <f>H37/100*INDEX('Input Value'!$C$2:$C$4,MATCH(N37,'Input Value'!$A$2:$A$4,0))</f>
        <v>955.9079999999999</v>
      </c>
      <c r="R37" t="s">
        <v>61</v>
      </c>
      <c r="S37" s="23">
        <f>ROUND(INDEX('Input Value'!$F$2:$F$4,MATCH(R37,'Input Value'!$E$2:$E$4,0))/12,2)</f>
        <v>6250</v>
      </c>
      <c r="T37" s="23">
        <f>H37/100*INDEX('Input Value'!$G$2:$G$4,MATCH(N37,'Input Value'!$A$2:$A$4,0))</f>
        <v>686.87999999999988</v>
      </c>
      <c r="U37" s="8">
        <f>F37/INDEX('Input Value'!$H$2:$H$4,MATCH(N37,'Input Value'!$A$2:$A$4,0))</f>
        <v>1.1453417676767677</v>
      </c>
      <c r="V37" s="23">
        <f>IF((F37-INDEX('Input Value'!$H$2:$H$4,MATCH(N37,'Input Value'!$A$2:$A$4,0)))&gt;0,(F37-INDEX('Input Value'!$H$2:$H$4,MATCH(N37,'Input Value'!$A$2:$A$4,0)))*INDEX('Input Value'!$I$2:$I$4,MATCH(N37,'Input Value'!$A$2:$A$4,0)),0)</f>
        <v>261.61518181818172</v>
      </c>
      <c r="W37" s="22"/>
    </row>
    <row r="38" spans="1:23" x14ac:dyDescent="0.25">
      <c r="A38" s="11" t="s">
        <v>7</v>
      </c>
      <c r="B38" s="11">
        <v>7924</v>
      </c>
      <c r="C38" s="11">
        <v>15691</v>
      </c>
      <c r="D38" s="11">
        <v>15931</v>
      </c>
      <c r="E38" s="11">
        <f t="shared" si="0"/>
        <v>39546</v>
      </c>
      <c r="F38" s="25">
        <f>(B38*('Input Value'!$B$9/'Input Value'!$C$9))+(C38*('Input Value'!$B$7/'Input Value'!$C$7)+(D38*('Input Value'!$B$8/'Input Value'!$C$8)))</f>
        <v>13439.244318181818</v>
      </c>
      <c r="G38" s="11" t="s">
        <v>32</v>
      </c>
      <c r="H38" s="11">
        <v>5464</v>
      </c>
      <c r="I38" s="11">
        <v>3301</v>
      </c>
      <c r="J38" s="11">
        <v>1562</v>
      </c>
      <c r="K38" s="11">
        <v>601</v>
      </c>
      <c r="L38" s="11">
        <f>IF((H38-INDEX('Input Value'!$C$12:$C$16,MATCH(G38,'Input Value'!$B$12:$B$16,0)))&gt;0,0,1)</f>
        <v>0</v>
      </c>
      <c r="M38" s="11">
        <f>IF((H38-INDEX('Input Value'!$C$12:$C$16,MATCH(G38,'Input Value'!$B$12:$B$16,0)))&gt;0,1,0)</f>
        <v>1</v>
      </c>
      <c r="N38" t="s">
        <v>77</v>
      </c>
      <c r="O38" s="2">
        <f>H38/100*INDEX('Input Value'!$B$2:$B$4,MATCH(N38,'Input Value'!$A$2:$A$4,0))</f>
        <v>508.15200000000004</v>
      </c>
      <c r="P38" s="58">
        <f>'Input Value'!$E$9/12/5</f>
        <v>1666.6666666666667</v>
      </c>
      <c r="Q38" s="22">
        <f>H38/100*INDEX('Input Value'!$C$2:$C$4,MATCH(N38,'Input Value'!$A$2:$A$4,0))</f>
        <v>1368.732</v>
      </c>
      <c r="R38" t="s">
        <v>61</v>
      </c>
      <c r="S38" s="23">
        <f>ROUND(INDEX('Input Value'!$F$2:$F$4,MATCH(R38,'Input Value'!$E$2:$E$4,0))/12,2)</f>
        <v>6250</v>
      </c>
      <c r="T38" s="23">
        <f>H38/100*INDEX('Input Value'!$G$2:$G$4,MATCH(N38,'Input Value'!$A$2:$A$4,0))</f>
        <v>983.52</v>
      </c>
      <c r="U38" s="8">
        <f>F38/INDEX('Input Value'!$H$2:$H$4,MATCH(N38,'Input Value'!$A$2:$A$4,0))</f>
        <v>0.74662468434343432</v>
      </c>
      <c r="V38" s="23">
        <f>IF((F38-INDEX('Input Value'!$H$2:$H$4,MATCH(N38,'Input Value'!$A$2:$A$4,0)))&gt;0,(F38-INDEX('Input Value'!$H$2:$H$4,MATCH(N38,'Input Value'!$A$2:$A$4,0)))*INDEX('Input Value'!$I$2:$I$4,MATCH(N38,'Input Value'!$A$2:$A$4,0)),0)</f>
        <v>0</v>
      </c>
      <c r="W38" s="22"/>
    </row>
    <row r="39" spans="1:23" x14ac:dyDescent="0.25">
      <c r="A39" s="11" t="s">
        <v>7</v>
      </c>
      <c r="B39" s="11">
        <v>37586</v>
      </c>
      <c r="C39" s="11">
        <v>15358</v>
      </c>
      <c r="D39" s="11">
        <v>17318</v>
      </c>
      <c r="E39" s="11">
        <f t="shared" si="0"/>
        <v>70262</v>
      </c>
      <c r="F39" s="25">
        <f>(B39*('Input Value'!$B$9/'Input Value'!$C$9))+(C39*('Input Value'!$B$7/'Input Value'!$C$7)+(D39*('Input Value'!$B$8/'Input Value'!$C$8)))</f>
        <v>19472.594090909093</v>
      </c>
      <c r="G39" s="11" t="s">
        <v>33</v>
      </c>
      <c r="H39" s="11">
        <v>6600</v>
      </c>
      <c r="I39" s="11">
        <v>4060</v>
      </c>
      <c r="J39" s="11">
        <v>1379</v>
      </c>
      <c r="K39" s="11">
        <v>1161</v>
      </c>
      <c r="L39" s="11">
        <f>IF((H39-INDEX('Input Value'!$C$12:$C$16,MATCH(G39,'Input Value'!$B$12:$B$16,0)))&gt;0,0,1)</f>
        <v>0</v>
      </c>
      <c r="M39" s="11">
        <f>IF((H39-INDEX('Input Value'!$C$12:$C$16,MATCH(G39,'Input Value'!$B$12:$B$16,0)))&gt;0,1,0)</f>
        <v>1</v>
      </c>
      <c r="N39" t="s">
        <v>78</v>
      </c>
      <c r="O39" s="2">
        <f>H39/100*INDEX('Input Value'!$B$2:$B$4,MATCH(N39,'Input Value'!$A$2:$A$4,0))</f>
        <v>376.2</v>
      </c>
      <c r="P39" s="58">
        <f>'Input Value'!$E$9/12/5</f>
        <v>1666.6666666666667</v>
      </c>
      <c r="Q39" s="22">
        <f>H39/100*INDEX('Input Value'!$C$2:$C$4,MATCH(N39,'Input Value'!$A$2:$A$4,0))</f>
        <v>1369.5</v>
      </c>
      <c r="R39" t="s">
        <v>62</v>
      </c>
      <c r="S39" s="23">
        <f>ROUND(INDEX('Input Value'!$F$2:$F$4,MATCH(R39,'Input Value'!$E$2:$E$4,0))/12,2)</f>
        <v>5416.67</v>
      </c>
      <c r="T39" s="23">
        <f>H39/100*INDEX('Input Value'!$G$2:$G$4,MATCH(N39,'Input Value'!$A$2:$A$4,0))</f>
        <v>660</v>
      </c>
      <c r="U39" s="8">
        <f>F39/INDEX('Input Value'!$H$2:$H$4,MATCH(N39,'Input Value'!$A$2:$A$4,0))</f>
        <v>1.4978918531468532</v>
      </c>
      <c r="V39" s="23">
        <f>IF((F39-INDEX('Input Value'!$H$2:$H$4,MATCH(N39,'Input Value'!$A$2:$A$4,0)))&gt;0,(F39-INDEX('Input Value'!$H$2:$H$4,MATCH(N39,'Input Value'!$A$2:$A$4,0)))*INDEX('Input Value'!$I$2:$I$4,MATCH(N39,'Input Value'!$A$2:$A$4,0)),0)</f>
        <v>453.08158636363657</v>
      </c>
      <c r="W39" s="22"/>
    </row>
    <row r="40" spans="1:23" x14ac:dyDescent="0.25">
      <c r="A40" s="11" t="s">
        <v>7</v>
      </c>
      <c r="B40" s="11">
        <v>29525</v>
      </c>
      <c r="C40" s="11">
        <v>32554</v>
      </c>
      <c r="D40" s="11">
        <v>2140</v>
      </c>
      <c r="E40" s="11">
        <f t="shared" si="0"/>
        <v>64219</v>
      </c>
      <c r="F40" s="25">
        <f>(B40*('Input Value'!$B$9/'Input Value'!$C$9))+(C40*('Input Value'!$B$7/'Input Value'!$C$7)+(D40*('Input Value'!$B$8/'Input Value'!$C$8)))</f>
        <v>18706.248636363634</v>
      </c>
      <c r="G40" s="11" t="s">
        <v>34</v>
      </c>
      <c r="H40" s="11">
        <v>7736</v>
      </c>
      <c r="I40" s="11">
        <v>4929</v>
      </c>
      <c r="J40" s="11">
        <v>1701</v>
      </c>
      <c r="K40" s="11">
        <v>1106</v>
      </c>
      <c r="L40" s="11">
        <f>IF((H40-INDEX('Input Value'!$C$12:$C$16,MATCH(G40,'Input Value'!$B$12:$B$16,0)))&gt;0,0,1)</f>
        <v>0</v>
      </c>
      <c r="M40" s="11">
        <f>IF((H40-INDEX('Input Value'!$C$12:$C$16,MATCH(G40,'Input Value'!$B$12:$B$16,0)))&gt;0,1,0)</f>
        <v>1</v>
      </c>
      <c r="N40" t="s">
        <v>78</v>
      </c>
      <c r="O40" s="2">
        <f>H40/100*INDEX('Input Value'!$B$2:$B$4,MATCH(N40,'Input Value'!$A$2:$A$4,0))</f>
        <v>440.952</v>
      </c>
      <c r="P40" s="58">
        <f>'Input Value'!$E$9/12/5</f>
        <v>1666.6666666666667</v>
      </c>
      <c r="Q40" s="22">
        <f>H40/100*INDEX('Input Value'!$C$2:$C$4,MATCH(N40,'Input Value'!$A$2:$A$4,0))</f>
        <v>1605.22</v>
      </c>
      <c r="R40" t="s">
        <v>62</v>
      </c>
      <c r="S40" s="23">
        <f>ROUND(INDEX('Input Value'!$F$2:$F$4,MATCH(R40,'Input Value'!$E$2:$E$4,0))/12,2)</f>
        <v>5416.67</v>
      </c>
      <c r="T40" s="23">
        <f>H40/100*INDEX('Input Value'!$G$2:$G$4,MATCH(N40,'Input Value'!$A$2:$A$4,0))</f>
        <v>773.6</v>
      </c>
      <c r="U40" s="8">
        <f>F40/INDEX('Input Value'!$H$2:$H$4,MATCH(N40,'Input Value'!$A$2:$A$4,0))</f>
        <v>1.4389422027972028</v>
      </c>
      <c r="V40" s="23">
        <f>IF((F40-INDEX('Input Value'!$H$2:$H$4,MATCH(N40,'Input Value'!$A$2:$A$4,0)))&gt;0,(F40-INDEX('Input Value'!$H$2:$H$4,MATCH(N40,'Input Value'!$A$2:$A$4,0)))*INDEX('Input Value'!$I$2:$I$4,MATCH(N40,'Input Value'!$A$2:$A$4,0)),0)</f>
        <v>399.43740454545446</v>
      </c>
      <c r="W40" s="22"/>
    </row>
    <row r="41" spans="1:23" x14ac:dyDescent="0.25">
      <c r="A41" s="11" t="s">
        <v>7</v>
      </c>
      <c r="B41" s="11">
        <v>3411</v>
      </c>
      <c r="C41" s="11">
        <v>15477</v>
      </c>
      <c r="D41" s="11">
        <v>3797</v>
      </c>
      <c r="E41" s="11">
        <f t="shared" si="0"/>
        <v>22685</v>
      </c>
      <c r="F41" s="25">
        <f>(B41*('Input Value'!$B$9/'Input Value'!$C$9))+(C41*('Input Value'!$B$7/'Input Value'!$C$7)+(D41*('Input Value'!$B$8/'Input Value'!$C$8)))</f>
        <v>7923.1620454545455</v>
      </c>
      <c r="G41" s="11" t="s">
        <v>35</v>
      </c>
      <c r="H41" s="11">
        <v>9594</v>
      </c>
      <c r="I41" s="11">
        <v>6113</v>
      </c>
      <c r="J41" s="11">
        <v>2321</v>
      </c>
      <c r="K41" s="11">
        <v>1160</v>
      </c>
      <c r="L41" s="11">
        <f>IF((H41-INDEX('Input Value'!$C$12:$C$16,MATCH(G41,'Input Value'!$B$12:$B$16,0)))&gt;0,0,1)</f>
        <v>0</v>
      </c>
      <c r="M41" s="11">
        <f>IF((H41-INDEX('Input Value'!$C$12:$C$16,MATCH(G41,'Input Value'!$B$12:$B$16,0)))&gt;0,1,0)</f>
        <v>1</v>
      </c>
      <c r="N41" t="s">
        <v>129</v>
      </c>
      <c r="O41" s="2">
        <f>H41/100*INDEX('Input Value'!$B$2:$B$4,MATCH(N41,'Input Value'!$A$2:$A$4,0))</f>
        <v>681.17399999999998</v>
      </c>
      <c r="P41" s="58">
        <f>'Input Value'!$E$9/12/5</f>
        <v>1666.6666666666667</v>
      </c>
      <c r="Q41" s="22">
        <f>H41/100*INDEX('Input Value'!$C$2:$C$4,MATCH(N41,'Input Value'!$A$2:$A$4,0))</f>
        <v>1650.1679999999999</v>
      </c>
      <c r="R41" t="s">
        <v>63</v>
      </c>
      <c r="S41" s="23">
        <f>ROUND(INDEX('Input Value'!$F$2:$F$4,MATCH(R41,'Input Value'!$E$2:$E$4,0))/12,2)</f>
        <v>5000</v>
      </c>
      <c r="T41" s="23">
        <f>H41/100*INDEX('Input Value'!$G$2:$G$4,MATCH(N41,'Input Value'!$A$2:$A$4,0))</f>
        <v>1439.1</v>
      </c>
      <c r="U41" s="8">
        <f>F41/INDEX('Input Value'!$H$2:$H$4,MATCH(N41,'Input Value'!$A$2:$A$4,0))</f>
        <v>0.52821080303030299</v>
      </c>
      <c r="V41" s="23">
        <f>IF((F41-INDEX('Input Value'!$H$2:$H$4,MATCH(N41,'Input Value'!$A$2:$A$4,0)))&gt;0,(F41-INDEX('Input Value'!$H$2:$H$4,MATCH(N41,'Input Value'!$A$2:$A$4,0)))*INDEX('Input Value'!$I$2:$I$4,MATCH(N41,'Input Value'!$A$2:$A$4,0)),0)</f>
        <v>0</v>
      </c>
      <c r="W41" s="22"/>
    </row>
    <row r="42" spans="1:23" x14ac:dyDescent="0.25">
      <c r="A42" s="11" t="s">
        <v>8</v>
      </c>
      <c r="B42" s="11">
        <v>8208</v>
      </c>
      <c r="C42" s="11">
        <v>22457</v>
      </c>
      <c r="D42" s="11">
        <v>2572</v>
      </c>
      <c r="E42" s="11">
        <f t="shared" si="0"/>
        <v>33237</v>
      </c>
      <c r="F42" s="25">
        <f>(B42*('Input Value'!$B$9/'Input Value'!$C$9))+(C42*('Input Value'!$B$7/'Input Value'!$C$7)+(D42*('Input Value'!$B$8/'Input Value'!$C$8)))</f>
        <v>11007.382954545456</v>
      </c>
      <c r="G42" s="11" t="s">
        <v>31</v>
      </c>
      <c r="H42" s="11">
        <v>821</v>
      </c>
      <c r="I42" s="11">
        <v>414</v>
      </c>
      <c r="J42" s="11">
        <v>191</v>
      </c>
      <c r="K42" s="11">
        <v>92</v>
      </c>
      <c r="L42" s="11">
        <f>IF((H42-INDEX('Input Value'!$C$12:$C$16,MATCH(G42,'Input Value'!$B$12:$B$16,0)))&gt;0,0,1)</f>
        <v>1</v>
      </c>
      <c r="M42" s="11">
        <f>IF((H42-INDEX('Input Value'!$C$12:$C$16,MATCH(G42,'Input Value'!$B$12:$B$16,0)))&gt;0,1,0)</f>
        <v>0</v>
      </c>
      <c r="N42" t="s">
        <v>77</v>
      </c>
      <c r="O42" s="2">
        <f>H42/100*INDEX('Input Value'!$B$2:$B$4,MATCH(N42,'Input Value'!$A$2:$A$4,0))</f>
        <v>76.353000000000009</v>
      </c>
      <c r="P42" s="58">
        <f>'Input Value'!$E$9/12/5</f>
        <v>1666.6666666666667</v>
      </c>
      <c r="Q42" s="22">
        <f>H42/100*INDEX('Input Value'!$C$2:$C$4,MATCH(N42,'Input Value'!$A$2:$A$4,0))</f>
        <v>205.66050000000001</v>
      </c>
      <c r="R42" t="s">
        <v>61</v>
      </c>
      <c r="S42" s="23">
        <f>ROUND(INDEX('Input Value'!$F$2:$F$4,MATCH(R42,'Input Value'!$E$2:$E$4,0))/12,2)</f>
        <v>6250</v>
      </c>
      <c r="T42" s="23">
        <f>H42/100*INDEX('Input Value'!$G$2:$G$4,MATCH(N42,'Input Value'!$A$2:$A$4,0))</f>
        <v>147.78000000000003</v>
      </c>
      <c r="U42" s="8">
        <f>F42/INDEX('Input Value'!$H$2:$H$4,MATCH(N42,'Input Value'!$A$2:$A$4,0))</f>
        <v>0.61152127525252531</v>
      </c>
      <c r="V42" s="23">
        <f>IF((F42-INDEX('Input Value'!$H$2:$H$4,MATCH(N42,'Input Value'!$A$2:$A$4,0)))&gt;0,(F42-INDEX('Input Value'!$H$2:$H$4,MATCH(N42,'Input Value'!$A$2:$A$4,0)))*INDEX('Input Value'!$I$2:$I$4,MATCH(N42,'Input Value'!$A$2:$A$4,0)),0)</f>
        <v>0</v>
      </c>
      <c r="W42" s="22"/>
    </row>
    <row r="43" spans="1:23" x14ac:dyDescent="0.25">
      <c r="A43" s="11" t="s">
        <v>8</v>
      </c>
      <c r="B43" s="11">
        <v>44632</v>
      </c>
      <c r="C43" s="11">
        <v>13850</v>
      </c>
      <c r="D43" s="11">
        <v>9503</v>
      </c>
      <c r="E43" s="11">
        <f t="shared" si="0"/>
        <v>67985</v>
      </c>
      <c r="F43" s="25">
        <f>(B43*('Input Value'!$B$9/'Input Value'!$C$9))+(C43*('Input Value'!$B$7/'Input Value'!$C$7)+(D43*('Input Value'!$B$8/'Input Value'!$C$8)))</f>
        <v>17293.677727272727</v>
      </c>
      <c r="G43" s="11" t="s">
        <v>32</v>
      </c>
      <c r="H43" s="11">
        <v>3406</v>
      </c>
      <c r="I43" s="11">
        <v>2096</v>
      </c>
      <c r="J43" s="11">
        <v>674</v>
      </c>
      <c r="K43" s="11">
        <v>636</v>
      </c>
      <c r="L43" s="11">
        <f>IF((H43-INDEX('Input Value'!$C$12:$C$16,MATCH(G43,'Input Value'!$B$12:$B$16,0)))&gt;0,0,1)</f>
        <v>1</v>
      </c>
      <c r="M43" s="11">
        <f>IF((H43-INDEX('Input Value'!$C$12:$C$16,MATCH(G43,'Input Value'!$B$12:$B$16,0)))&gt;0,1,0)</f>
        <v>0</v>
      </c>
      <c r="N43" t="s">
        <v>77</v>
      </c>
      <c r="O43" s="2">
        <f>H43/100*INDEX('Input Value'!$B$2:$B$4,MATCH(N43,'Input Value'!$A$2:$A$4,0))</f>
        <v>316.75800000000004</v>
      </c>
      <c r="P43" s="58">
        <f>'Input Value'!$E$9/12/5</f>
        <v>1666.6666666666667</v>
      </c>
      <c r="Q43" s="22">
        <f>H43/100*INDEX('Input Value'!$C$2:$C$4,MATCH(N43,'Input Value'!$A$2:$A$4,0))</f>
        <v>853.20300000000009</v>
      </c>
      <c r="R43" t="s">
        <v>61</v>
      </c>
      <c r="S43" s="23">
        <f>ROUND(INDEX('Input Value'!$F$2:$F$4,MATCH(R43,'Input Value'!$E$2:$E$4,0))/12,2)</f>
        <v>6250</v>
      </c>
      <c r="T43" s="23">
        <f>H43/100*INDEX('Input Value'!$G$2:$G$4,MATCH(N43,'Input Value'!$A$2:$A$4,0))</f>
        <v>613.08000000000004</v>
      </c>
      <c r="U43" s="8">
        <f>F43/INDEX('Input Value'!$H$2:$H$4,MATCH(N43,'Input Value'!$A$2:$A$4,0))</f>
        <v>0.9607598737373737</v>
      </c>
      <c r="V43" s="23">
        <f>IF((F43-INDEX('Input Value'!$H$2:$H$4,MATCH(N43,'Input Value'!$A$2:$A$4,0)))&gt;0,(F43-INDEX('Input Value'!$H$2:$H$4,MATCH(N43,'Input Value'!$A$2:$A$4,0)))*INDEX('Input Value'!$I$2:$I$4,MATCH(N43,'Input Value'!$A$2:$A$4,0)),0)</f>
        <v>0</v>
      </c>
      <c r="W43" s="22"/>
    </row>
    <row r="44" spans="1:23" x14ac:dyDescent="0.25">
      <c r="A44" s="11" t="s">
        <v>8</v>
      </c>
      <c r="B44" s="11">
        <v>11166</v>
      </c>
      <c r="C44" s="11">
        <v>1962</v>
      </c>
      <c r="D44" s="11">
        <v>6180</v>
      </c>
      <c r="E44" s="11">
        <f t="shared" si="0"/>
        <v>19308</v>
      </c>
      <c r="F44" s="25">
        <f>(B44*('Input Value'!$B$9/'Input Value'!$C$9))+(C44*('Input Value'!$B$7/'Input Value'!$C$7)+(D44*('Input Value'!$B$8/'Input Value'!$C$8)))</f>
        <v>5193.7404545454547</v>
      </c>
      <c r="G44" s="11" t="s">
        <v>33</v>
      </c>
      <c r="H44" s="11">
        <v>2001</v>
      </c>
      <c r="I44" s="11">
        <v>1362</v>
      </c>
      <c r="J44" s="11">
        <v>418</v>
      </c>
      <c r="K44" s="11">
        <v>220</v>
      </c>
      <c r="L44" s="11">
        <f>IF((H44-INDEX('Input Value'!$C$12:$C$16,MATCH(G44,'Input Value'!$B$12:$B$16,0)))&gt;0,0,1)</f>
        <v>1</v>
      </c>
      <c r="M44" s="11">
        <f>IF((H44-INDEX('Input Value'!$C$12:$C$16,MATCH(G44,'Input Value'!$B$12:$B$16,0)))&gt;0,1,0)</f>
        <v>0</v>
      </c>
      <c r="N44" t="s">
        <v>78</v>
      </c>
      <c r="O44" s="2">
        <f>H44/100*INDEX('Input Value'!$B$2:$B$4,MATCH(N44,'Input Value'!$A$2:$A$4,0))</f>
        <v>114.05700000000002</v>
      </c>
      <c r="P44" s="58">
        <f>'Input Value'!$E$9/12/5</f>
        <v>1666.6666666666667</v>
      </c>
      <c r="Q44" s="22">
        <f>H44/100*INDEX('Input Value'!$C$2:$C$4,MATCH(N44,'Input Value'!$A$2:$A$4,0))</f>
        <v>415.20750000000004</v>
      </c>
      <c r="R44" t="s">
        <v>62</v>
      </c>
      <c r="S44" s="23">
        <f>ROUND(INDEX('Input Value'!$F$2:$F$4,MATCH(R44,'Input Value'!$E$2:$E$4,0))/12,2)</f>
        <v>5416.67</v>
      </c>
      <c r="T44" s="23">
        <f>H44/100*INDEX('Input Value'!$G$2:$G$4,MATCH(N44,'Input Value'!$A$2:$A$4,0))</f>
        <v>200.10000000000002</v>
      </c>
      <c r="U44" s="8">
        <f>F44/INDEX('Input Value'!$H$2:$H$4,MATCH(N44,'Input Value'!$A$2:$A$4,0))</f>
        <v>0.39951849650349652</v>
      </c>
      <c r="V44" s="23">
        <f>IF((F44-INDEX('Input Value'!$H$2:$H$4,MATCH(N44,'Input Value'!$A$2:$A$4,0)))&gt;0,(F44-INDEX('Input Value'!$H$2:$H$4,MATCH(N44,'Input Value'!$A$2:$A$4,0)))*INDEX('Input Value'!$I$2:$I$4,MATCH(N44,'Input Value'!$A$2:$A$4,0)),0)</f>
        <v>0</v>
      </c>
      <c r="W44" s="22"/>
    </row>
    <row r="45" spans="1:23" x14ac:dyDescent="0.25">
      <c r="A45" s="11" t="s">
        <v>8</v>
      </c>
      <c r="B45" s="11">
        <v>30381</v>
      </c>
      <c r="C45" s="11">
        <v>5408</v>
      </c>
      <c r="D45" s="11">
        <v>6918</v>
      </c>
      <c r="E45" s="11">
        <f t="shared" si="0"/>
        <v>42707</v>
      </c>
      <c r="F45" s="25">
        <f>(B45*('Input Value'!$B$9/'Input Value'!$C$9))+(C45*('Input Value'!$B$7/'Input Value'!$C$7)+(D45*('Input Value'!$B$8/'Input Value'!$C$8)))</f>
        <v>10423.882727272729</v>
      </c>
      <c r="G45" s="11" t="s">
        <v>34</v>
      </c>
      <c r="H45" s="11">
        <v>594</v>
      </c>
      <c r="I45" s="11">
        <v>360</v>
      </c>
      <c r="J45" s="11">
        <v>169</v>
      </c>
      <c r="K45" s="11">
        <v>65</v>
      </c>
      <c r="L45" s="11">
        <f>IF((H45-INDEX('Input Value'!$C$12:$C$16,MATCH(G45,'Input Value'!$B$12:$B$16,0)))&gt;0,0,1)</f>
        <v>1</v>
      </c>
      <c r="M45" s="11">
        <f>IF((H45-INDEX('Input Value'!$C$12:$C$16,MATCH(G45,'Input Value'!$B$12:$B$16,0)))&gt;0,1,0)</f>
        <v>0</v>
      </c>
      <c r="N45" t="s">
        <v>78</v>
      </c>
      <c r="O45" s="2">
        <f>H45/100*INDEX('Input Value'!$B$2:$B$4,MATCH(N45,'Input Value'!$A$2:$A$4,0))</f>
        <v>33.858000000000004</v>
      </c>
      <c r="P45" s="58">
        <f>'Input Value'!$E$9/12/5</f>
        <v>1666.6666666666667</v>
      </c>
      <c r="Q45" s="22">
        <f>H45/100*INDEX('Input Value'!$C$2:$C$4,MATCH(N45,'Input Value'!$A$2:$A$4,0))</f>
        <v>123.25500000000001</v>
      </c>
      <c r="R45" t="s">
        <v>62</v>
      </c>
      <c r="S45" s="23">
        <f>ROUND(INDEX('Input Value'!$F$2:$F$4,MATCH(R45,'Input Value'!$E$2:$E$4,0))/12,2)</f>
        <v>5416.67</v>
      </c>
      <c r="T45" s="23">
        <f>H45/100*INDEX('Input Value'!$G$2:$G$4,MATCH(N45,'Input Value'!$A$2:$A$4,0))</f>
        <v>59.400000000000006</v>
      </c>
      <c r="U45" s="8">
        <f>F45/INDEX('Input Value'!$H$2:$H$4,MATCH(N45,'Input Value'!$A$2:$A$4,0))</f>
        <v>0.80183713286713298</v>
      </c>
      <c r="V45" s="23">
        <f>IF((F45-INDEX('Input Value'!$H$2:$H$4,MATCH(N45,'Input Value'!$A$2:$A$4,0)))&gt;0,(F45-INDEX('Input Value'!$H$2:$H$4,MATCH(N45,'Input Value'!$A$2:$A$4,0)))*INDEX('Input Value'!$I$2:$I$4,MATCH(N45,'Input Value'!$A$2:$A$4,0)),0)</f>
        <v>0</v>
      </c>
      <c r="W45" s="22"/>
    </row>
    <row r="46" spans="1:23" x14ac:dyDescent="0.25">
      <c r="A46" s="11" t="s">
        <v>8</v>
      </c>
      <c r="B46" s="11">
        <v>18298</v>
      </c>
      <c r="C46" s="11">
        <v>18058</v>
      </c>
      <c r="D46" s="11">
        <v>446</v>
      </c>
      <c r="E46" s="11">
        <f t="shared" si="0"/>
        <v>36802</v>
      </c>
      <c r="F46" s="25">
        <f>(B46*('Input Value'!$B$9/'Input Value'!$C$9))+(C46*('Input Value'!$B$7/'Input Value'!$C$7)+(D46*('Input Value'!$B$8/'Input Value'!$C$8)))</f>
        <v>10461.778636363637</v>
      </c>
      <c r="G46" s="11" t="s">
        <v>35</v>
      </c>
      <c r="H46" s="11">
        <v>3303</v>
      </c>
      <c r="I46" s="11">
        <v>1888</v>
      </c>
      <c r="J46" s="11">
        <v>980</v>
      </c>
      <c r="K46" s="11">
        <v>435</v>
      </c>
      <c r="L46" s="11">
        <f>IF((H46-INDEX('Input Value'!$C$12:$C$16,MATCH(G46,'Input Value'!$B$12:$B$16,0)))&gt;0,0,1)</f>
        <v>1</v>
      </c>
      <c r="M46" s="11">
        <f>IF((H46-INDEX('Input Value'!$C$12:$C$16,MATCH(G46,'Input Value'!$B$12:$B$16,0)))&gt;0,1,0)</f>
        <v>0</v>
      </c>
      <c r="N46" t="s">
        <v>129</v>
      </c>
      <c r="O46" s="2">
        <f>H46/100*INDEX('Input Value'!$B$2:$B$4,MATCH(N46,'Input Value'!$A$2:$A$4,0))</f>
        <v>234.51300000000001</v>
      </c>
      <c r="P46" s="58">
        <f>'Input Value'!$E$9/12/5</f>
        <v>1666.6666666666667</v>
      </c>
      <c r="Q46" s="22">
        <f>H46/100*INDEX('Input Value'!$C$2:$C$4,MATCH(N46,'Input Value'!$A$2:$A$4,0))</f>
        <v>568.11599999999999</v>
      </c>
      <c r="R46" t="s">
        <v>63</v>
      </c>
      <c r="S46" s="23">
        <f>ROUND(INDEX('Input Value'!$F$2:$F$4,MATCH(R46,'Input Value'!$E$2:$E$4,0))/12,2)</f>
        <v>5000</v>
      </c>
      <c r="T46" s="23">
        <f>H46/100*INDEX('Input Value'!$G$2:$G$4,MATCH(N46,'Input Value'!$A$2:$A$4,0))</f>
        <v>495.45000000000005</v>
      </c>
      <c r="U46" s="8">
        <f>F46/INDEX('Input Value'!$H$2:$H$4,MATCH(N46,'Input Value'!$A$2:$A$4,0))</f>
        <v>0.69745190909090915</v>
      </c>
      <c r="V46" s="23">
        <f>IF((F46-INDEX('Input Value'!$H$2:$H$4,MATCH(N46,'Input Value'!$A$2:$A$4,0)))&gt;0,(F46-INDEX('Input Value'!$H$2:$H$4,MATCH(N46,'Input Value'!$A$2:$A$4,0)))*INDEX('Input Value'!$I$2:$I$4,MATCH(N46,'Input Value'!$A$2:$A$4,0)),0)</f>
        <v>0</v>
      </c>
      <c r="W46" s="22"/>
    </row>
    <row r="47" spans="1:23" x14ac:dyDescent="0.25">
      <c r="A47" s="11" t="s">
        <v>9</v>
      </c>
      <c r="B47" s="11">
        <v>11118</v>
      </c>
      <c r="C47" s="11">
        <v>35293</v>
      </c>
      <c r="D47" s="11">
        <v>18624</v>
      </c>
      <c r="E47" s="11">
        <f t="shared" si="0"/>
        <v>65035</v>
      </c>
      <c r="F47" s="25">
        <f>(B47*('Input Value'!$B$9/'Input Value'!$C$9))+(C47*('Input Value'!$B$7/'Input Value'!$C$7)+(D47*('Input Value'!$B$8/'Input Value'!$C$8)))</f>
        <v>22461.854772727274</v>
      </c>
      <c r="G47" s="11" t="s">
        <v>31</v>
      </c>
      <c r="H47" s="11">
        <v>12065</v>
      </c>
      <c r="I47" s="11">
        <v>8350</v>
      </c>
      <c r="J47" s="11">
        <v>2388</v>
      </c>
      <c r="K47" s="11">
        <v>1327</v>
      </c>
      <c r="L47" s="11">
        <f>IF((H47-INDEX('Input Value'!$C$12:$C$16,MATCH(G47,'Input Value'!$B$12:$B$16,0)))&gt;0,0,1)</f>
        <v>0</v>
      </c>
      <c r="M47" s="11">
        <f>IF((H47-INDEX('Input Value'!$C$12:$C$16,MATCH(G47,'Input Value'!$B$12:$B$16,0)))&gt;0,1,0)</f>
        <v>1</v>
      </c>
      <c r="N47" t="s">
        <v>77</v>
      </c>
      <c r="O47" s="2">
        <f>H47/100*INDEX('Input Value'!$B$2:$B$4,MATCH(N47,'Input Value'!$A$2:$A$4,0))</f>
        <v>1122.0450000000001</v>
      </c>
      <c r="P47" s="58">
        <f>'Input Value'!$E$9/12/5</f>
        <v>1666.6666666666667</v>
      </c>
      <c r="Q47" s="22">
        <f>H47/100*INDEX('Input Value'!$C$2:$C$4,MATCH(N47,'Input Value'!$A$2:$A$4,0))</f>
        <v>3022.2825000000003</v>
      </c>
      <c r="R47" t="s">
        <v>61</v>
      </c>
      <c r="S47" s="23">
        <f>ROUND(INDEX('Input Value'!$F$2:$F$4,MATCH(R47,'Input Value'!$E$2:$E$4,0))/12,2)</f>
        <v>6250</v>
      </c>
      <c r="T47" s="23">
        <f>H47/100*INDEX('Input Value'!$G$2:$G$4,MATCH(N47,'Input Value'!$A$2:$A$4,0))</f>
        <v>2171.7000000000003</v>
      </c>
      <c r="U47" s="8">
        <f>F47/INDEX('Input Value'!$H$2:$H$4,MATCH(N47,'Input Value'!$A$2:$A$4,0))</f>
        <v>1.2478808207070708</v>
      </c>
      <c r="V47" s="23">
        <f>IF((F47-INDEX('Input Value'!$H$2:$H$4,MATCH(N47,'Input Value'!$A$2:$A$4,0)))&gt;0,(F47-INDEX('Input Value'!$H$2:$H$4,MATCH(N47,'Input Value'!$A$2:$A$4,0)))*INDEX('Input Value'!$I$2:$I$4,MATCH(N47,'Input Value'!$A$2:$A$4,0)),0)</f>
        <v>446.18547727272744</v>
      </c>
      <c r="W47" s="22"/>
    </row>
    <row r="48" spans="1:23" x14ac:dyDescent="0.25">
      <c r="A48" s="11" t="s">
        <v>9</v>
      </c>
      <c r="B48" s="11">
        <v>38122</v>
      </c>
      <c r="C48" s="11">
        <v>33301</v>
      </c>
      <c r="D48" s="11">
        <v>16854</v>
      </c>
      <c r="E48" s="11">
        <f t="shared" si="0"/>
        <v>88277</v>
      </c>
      <c r="F48" s="25">
        <f>(B48*('Input Value'!$B$9/'Input Value'!$C$9))+(C48*('Input Value'!$B$7/'Input Value'!$C$7)+(D48*('Input Value'!$B$8/'Input Value'!$C$8)))</f>
        <v>26172.862045454545</v>
      </c>
      <c r="G48" s="11" t="s">
        <v>32</v>
      </c>
      <c r="H48" s="11">
        <v>9156</v>
      </c>
      <c r="I48" s="11">
        <v>5329</v>
      </c>
      <c r="J48" s="11">
        <v>2115</v>
      </c>
      <c r="K48" s="11">
        <v>1712</v>
      </c>
      <c r="L48" s="11">
        <f>IF((H48-INDEX('Input Value'!$C$12:$C$16,MATCH(G48,'Input Value'!$B$12:$B$16,0)))&gt;0,0,1)</f>
        <v>0</v>
      </c>
      <c r="M48" s="11">
        <f>IF((H48-INDEX('Input Value'!$C$12:$C$16,MATCH(G48,'Input Value'!$B$12:$B$16,0)))&gt;0,1,0)</f>
        <v>1</v>
      </c>
      <c r="N48" t="s">
        <v>77</v>
      </c>
      <c r="O48" s="2">
        <f>H48/100*INDEX('Input Value'!$B$2:$B$4,MATCH(N48,'Input Value'!$A$2:$A$4,0))</f>
        <v>851.50800000000004</v>
      </c>
      <c r="P48" s="58">
        <f>'Input Value'!$E$9/12/5</f>
        <v>1666.6666666666667</v>
      </c>
      <c r="Q48" s="22">
        <f>H48/100*INDEX('Input Value'!$C$2:$C$4,MATCH(N48,'Input Value'!$A$2:$A$4,0))</f>
        <v>2293.578</v>
      </c>
      <c r="R48" t="s">
        <v>61</v>
      </c>
      <c r="S48" s="23">
        <f>ROUND(INDEX('Input Value'!$F$2:$F$4,MATCH(R48,'Input Value'!$E$2:$E$4,0))/12,2)</f>
        <v>6250</v>
      </c>
      <c r="T48" s="23">
        <f>H48/100*INDEX('Input Value'!$G$2:$G$4,MATCH(N48,'Input Value'!$A$2:$A$4,0))</f>
        <v>1648.08</v>
      </c>
      <c r="U48" s="8">
        <f>F48/INDEX('Input Value'!$H$2:$H$4,MATCH(N48,'Input Value'!$A$2:$A$4,0))</f>
        <v>1.4540478914141415</v>
      </c>
      <c r="V48" s="23">
        <f>IF((F48-INDEX('Input Value'!$H$2:$H$4,MATCH(N48,'Input Value'!$A$2:$A$4,0)))&gt;0,(F48-INDEX('Input Value'!$H$2:$H$4,MATCH(N48,'Input Value'!$A$2:$A$4,0)))*INDEX('Input Value'!$I$2:$I$4,MATCH(N48,'Input Value'!$A$2:$A$4,0)),0)</f>
        <v>817.28620454545455</v>
      </c>
      <c r="W48" s="22"/>
    </row>
    <row r="49" spans="1:23" x14ac:dyDescent="0.25">
      <c r="A49" s="11" t="s">
        <v>9</v>
      </c>
      <c r="B49" s="11">
        <v>51215</v>
      </c>
      <c r="C49" s="11">
        <v>37006</v>
      </c>
      <c r="D49" s="11">
        <v>26321</v>
      </c>
      <c r="E49" s="11">
        <f t="shared" si="0"/>
        <v>114542</v>
      </c>
      <c r="F49" s="25">
        <f>(B49*('Input Value'!$B$9/'Input Value'!$C$9))+(C49*('Input Value'!$B$7/'Input Value'!$C$7)+(D49*('Input Value'!$B$8/'Input Value'!$C$8)))</f>
        <v>33630.810454545455</v>
      </c>
      <c r="G49" s="11" t="s">
        <v>33</v>
      </c>
      <c r="H49" s="11">
        <v>9140</v>
      </c>
      <c r="I49" s="11">
        <v>5634</v>
      </c>
      <c r="J49" s="11">
        <v>2079</v>
      </c>
      <c r="K49" s="11">
        <v>1287</v>
      </c>
      <c r="L49" s="11">
        <f>IF((H49-INDEX('Input Value'!$C$12:$C$16,MATCH(G49,'Input Value'!$B$12:$B$16,0)))&gt;0,0,1)</f>
        <v>0</v>
      </c>
      <c r="M49" s="11">
        <f>IF((H49-INDEX('Input Value'!$C$12:$C$16,MATCH(G49,'Input Value'!$B$12:$B$16,0)))&gt;0,1,0)</f>
        <v>1</v>
      </c>
      <c r="N49" t="s">
        <v>78</v>
      </c>
      <c r="O49" s="2">
        <f>H49/100*INDEX('Input Value'!$B$2:$B$4,MATCH(N49,'Input Value'!$A$2:$A$4,0))</f>
        <v>520.98</v>
      </c>
      <c r="P49" s="58">
        <f>'Input Value'!$E$9/12/5</f>
        <v>1666.6666666666667</v>
      </c>
      <c r="Q49" s="22">
        <f>H49/100*INDEX('Input Value'!$C$2:$C$4,MATCH(N49,'Input Value'!$A$2:$A$4,0))</f>
        <v>1896.5500000000002</v>
      </c>
      <c r="R49" t="s">
        <v>62</v>
      </c>
      <c r="S49" s="23">
        <f>ROUND(INDEX('Input Value'!$F$2:$F$4,MATCH(R49,'Input Value'!$E$2:$E$4,0))/12,2)</f>
        <v>5416.67</v>
      </c>
      <c r="T49" s="23">
        <f>H49/100*INDEX('Input Value'!$G$2:$G$4,MATCH(N49,'Input Value'!$A$2:$A$4,0))</f>
        <v>914</v>
      </c>
      <c r="U49" s="8">
        <f>F49/INDEX('Input Value'!$H$2:$H$4,MATCH(N49,'Input Value'!$A$2:$A$4,0))</f>
        <v>2.5869854195804196</v>
      </c>
      <c r="V49" s="23">
        <f>IF((F49-INDEX('Input Value'!$H$2:$H$4,MATCH(N49,'Input Value'!$A$2:$A$4,0)))&gt;0,(F49-INDEX('Input Value'!$H$2:$H$4,MATCH(N49,'Input Value'!$A$2:$A$4,0)))*INDEX('Input Value'!$I$2:$I$4,MATCH(N49,'Input Value'!$A$2:$A$4,0)),0)</f>
        <v>1444.1567318181819</v>
      </c>
      <c r="W49" s="22"/>
    </row>
    <row r="50" spans="1:23" x14ac:dyDescent="0.25">
      <c r="A50" s="11" t="s">
        <v>9</v>
      </c>
      <c r="B50" s="11">
        <v>57543</v>
      </c>
      <c r="C50" s="11">
        <v>28127</v>
      </c>
      <c r="D50" s="11">
        <v>14267</v>
      </c>
      <c r="E50" s="11">
        <f t="shared" si="0"/>
        <v>99937</v>
      </c>
      <c r="F50" s="25">
        <f>(B50*('Input Value'!$B$9/'Input Value'!$C$9))+(C50*('Input Value'!$B$7/'Input Value'!$C$7)+(D50*('Input Value'!$B$8/'Input Value'!$C$8)))</f>
        <v>26933.662499999999</v>
      </c>
      <c r="G50" s="11" t="s">
        <v>34</v>
      </c>
      <c r="H50" s="11">
        <v>8844</v>
      </c>
      <c r="I50" s="11">
        <v>5732</v>
      </c>
      <c r="J50" s="11">
        <v>2140</v>
      </c>
      <c r="K50" s="11">
        <v>972</v>
      </c>
      <c r="L50" s="11">
        <f>IF((H50-INDEX('Input Value'!$C$12:$C$16,MATCH(G50,'Input Value'!$B$12:$B$16,0)))&gt;0,0,1)</f>
        <v>0</v>
      </c>
      <c r="M50" s="11">
        <f>IF((H50-INDEX('Input Value'!$C$12:$C$16,MATCH(G50,'Input Value'!$B$12:$B$16,0)))&gt;0,1,0)</f>
        <v>1</v>
      </c>
      <c r="N50" t="s">
        <v>78</v>
      </c>
      <c r="O50" s="2">
        <f>H50/100*INDEX('Input Value'!$B$2:$B$4,MATCH(N50,'Input Value'!$A$2:$A$4,0))</f>
        <v>504.108</v>
      </c>
      <c r="P50" s="58">
        <f>'Input Value'!$E$9/12/5</f>
        <v>1666.6666666666667</v>
      </c>
      <c r="Q50" s="22">
        <f>H50/100*INDEX('Input Value'!$C$2:$C$4,MATCH(N50,'Input Value'!$A$2:$A$4,0))</f>
        <v>1835.1299999999999</v>
      </c>
      <c r="R50" t="s">
        <v>62</v>
      </c>
      <c r="S50" s="23">
        <f>ROUND(INDEX('Input Value'!$F$2:$F$4,MATCH(R50,'Input Value'!$E$2:$E$4,0))/12,2)</f>
        <v>5416.67</v>
      </c>
      <c r="T50" s="23">
        <f>H50/100*INDEX('Input Value'!$G$2:$G$4,MATCH(N50,'Input Value'!$A$2:$A$4,0))</f>
        <v>884.4</v>
      </c>
      <c r="U50" s="8">
        <f>F50/INDEX('Input Value'!$H$2:$H$4,MATCH(N50,'Input Value'!$A$2:$A$4,0))</f>
        <v>2.0718201923076922</v>
      </c>
      <c r="V50" s="23">
        <f>IF((F50-INDEX('Input Value'!$H$2:$H$4,MATCH(N50,'Input Value'!$A$2:$A$4,0)))&gt;0,(F50-INDEX('Input Value'!$H$2:$H$4,MATCH(N50,'Input Value'!$A$2:$A$4,0)))*INDEX('Input Value'!$I$2:$I$4,MATCH(N50,'Input Value'!$A$2:$A$4,0)),0)</f>
        <v>975.35637499999996</v>
      </c>
      <c r="W50" s="22"/>
    </row>
    <row r="51" spans="1:23" x14ac:dyDescent="0.25">
      <c r="A51" s="11" t="s">
        <v>9</v>
      </c>
      <c r="B51" s="11">
        <v>41454</v>
      </c>
      <c r="C51" s="11">
        <v>36631</v>
      </c>
      <c r="D51" s="11">
        <v>23096</v>
      </c>
      <c r="E51" s="11">
        <f t="shared" si="0"/>
        <v>101181</v>
      </c>
      <c r="F51" s="25">
        <f>(B51*('Input Value'!$B$9/'Input Value'!$C$9))+(C51*('Input Value'!$B$7/'Input Value'!$C$7)+(D51*('Input Value'!$B$8/'Input Value'!$C$8)))</f>
        <v>30417.953409090907</v>
      </c>
      <c r="G51" s="11" t="s">
        <v>35</v>
      </c>
      <c r="H51" s="11">
        <v>5935</v>
      </c>
      <c r="I51" s="11">
        <v>3978</v>
      </c>
      <c r="J51" s="11">
        <v>1305</v>
      </c>
      <c r="K51" s="11">
        <v>652</v>
      </c>
      <c r="L51" s="11">
        <f>IF((H51-INDEX('Input Value'!$C$12:$C$16,MATCH(G51,'Input Value'!$B$12:$B$16,0)))&gt;0,0,1)</f>
        <v>0</v>
      </c>
      <c r="M51" s="11">
        <f>IF((H51-INDEX('Input Value'!$C$12:$C$16,MATCH(G51,'Input Value'!$B$12:$B$16,0)))&gt;0,1,0)</f>
        <v>1</v>
      </c>
      <c r="N51" t="s">
        <v>129</v>
      </c>
      <c r="O51" s="2">
        <f>H51/100*INDEX('Input Value'!$B$2:$B$4,MATCH(N51,'Input Value'!$A$2:$A$4,0))</f>
        <v>421.38499999999999</v>
      </c>
      <c r="P51" s="58">
        <f>'Input Value'!$E$9/12/5</f>
        <v>1666.6666666666667</v>
      </c>
      <c r="Q51" s="22">
        <f>H51/100*INDEX('Input Value'!$C$2:$C$4,MATCH(N51,'Input Value'!$A$2:$A$4,0))</f>
        <v>1020.8199999999999</v>
      </c>
      <c r="R51" t="s">
        <v>63</v>
      </c>
      <c r="S51" s="23">
        <f>ROUND(INDEX('Input Value'!$F$2:$F$4,MATCH(R51,'Input Value'!$E$2:$E$4,0))/12,2)</f>
        <v>5000</v>
      </c>
      <c r="T51" s="23">
        <f>H51/100*INDEX('Input Value'!$G$2:$G$4,MATCH(N51,'Input Value'!$A$2:$A$4,0))</f>
        <v>890.25</v>
      </c>
      <c r="U51" s="8">
        <f>F51/INDEX('Input Value'!$H$2:$H$4,MATCH(N51,'Input Value'!$A$2:$A$4,0))</f>
        <v>2.0278635606060607</v>
      </c>
      <c r="V51" s="23">
        <f>IF((F51-INDEX('Input Value'!$H$2:$H$4,MATCH(N51,'Input Value'!$A$2:$A$4,0)))&gt;0,(F51-INDEX('Input Value'!$H$2:$H$4,MATCH(N51,'Input Value'!$A$2:$A$4,0)))*INDEX('Input Value'!$I$2:$I$4,MATCH(N51,'Input Value'!$A$2:$A$4,0)),0)</f>
        <v>1079.2567386363637</v>
      </c>
      <c r="W51" s="22"/>
    </row>
    <row r="52" spans="1:23" x14ac:dyDescent="0.25">
      <c r="A52" s="11" t="s">
        <v>10</v>
      </c>
      <c r="B52" s="11">
        <v>17491</v>
      </c>
      <c r="C52" s="11">
        <v>4681</v>
      </c>
      <c r="D52" s="11">
        <v>1876</v>
      </c>
      <c r="E52" s="11">
        <f t="shared" si="0"/>
        <v>24048</v>
      </c>
      <c r="F52" s="25">
        <f>(B52*('Input Value'!$B$9/'Input Value'!$C$9))+(C52*('Input Value'!$B$7/'Input Value'!$C$7)+(D52*('Input Value'!$B$8/'Input Value'!$C$8)))</f>
        <v>5798.131136363636</v>
      </c>
      <c r="G52" s="11" t="s">
        <v>31</v>
      </c>
      <c r="H52" s="11">
        <v>3447</v>
      </c>
      <c r="I52" s="11">
        <v>1893</v>
      </c>
      <c r="J52" s="11">
        <v>910</v>
      </c>
      <c r="K52" s="11">
        <v>644</v>
      </c>
      <c r="L52" s="11">
        <f>IF((H52-INDEX('Input Value'!$C$12:$C$16,MATCH(G52,'Input Value'!$B$12:$B$16,0)))&gt;0,0,1)</f>
        <v>0</v>
      </c>
      <c r="M52" s="11">
        <f>IF((H52-INDEX('Input Value'!$C$12:$C$16,MATCH(G52,'Input Value'!$B$12:$B$16,0)))&gt;0,1,0)</f>
        <v>1</v>
      </c>
      <c r="N52" t="s">
        <v>77</v>
      </c>
      <c r="O52" s="2">
        <f>H52/100*INDEX('Input Value'!$B$2:$B$4,MATCH(N52,'Input Value'!$A$2:$A$4,0))</f>
        <v>320.57100000000003</v>
      </c>
      <c r="P52" s="58">
        <f>'Input Value'!$E$9/12/5</f>
        <v>1666.6666666666667</v>
      </c>
      <c r="Q52" s="22">
        <f>H52/100*INDEX('Input Value'!$C$2:$C$4,MATCH(N52,'Input Value'!$A$2:$A$4,0))</f>
        <v>863.47349999999994</v>
      </c>
      <c r="R52" t="s">
        <v>61</v>
      </c>
      <c r="S52" s="23">
        <f>ROUND(INDEX('Input Value'!$F$2:$F$4,MATCH(R52,'Input Value'!$E$2:$E$4,0))/12,2)</f>
        <v>6250</v>
      </c>
      <c r="T52" s="23">
        <f>H52/100*INDEX('Input Value'!$G$2:$G$4,MATCH(N52,'Input Value'!$A$2:$A$4,0))</f>
        <v>620.46</v>
      </c>
      <c r="U52" s="8">
        <f>F52/INDEX('Input Value'!$H$2:$H$4,MATCH(N52,'Input Value'!$A$2:$A$4,0))</f>
        <v>0.32211839646464646</v>
      </c>
      <c r="V52" s="23">
        <f>IF((F52-INDEX('Input Value'!$H$2:$H$4,MATCH(N52,'Input Value'!$A$2:$A$4,0)))&gt;0,(F52-INDEX('Input Value'!$H$2:$H$4,MATCH(N52,'Input Value'!$A$2:$A$4,0)))*INDEX('Input Value'!$I$2:$I$4,MATCH(N52,'Input Value'!$A$2:$A$4,0)),0)</f>
        <v>0</v>
      </c>
      <c r="W52" s="22"/>
    </row>
    <row r="53" spans="1:23" x14ac:dyDescent="0.25">
      <c r="A53" s="11" t="s">
        <v>10</v>
      </c>
      <c r="B53" s="11">
        <v>41258</v>
      </c>
      <c r="C53" s="11">
        <v>30087</v>
      </c>
      <c r="D53" s="11">
        <v>68</v>
      </c>
      <c r="E53" s="11">
        <f t="shared" si="0"/>
        <v>71413</v>
      </c>
      <c r="F53" s="25">
        <f>(B53*('Input Value'!$B$9/'Input Value'!$C$9))+(C53*('Input Value'!$B$7/'Input Value'!$C$7)+(D53*('Input Value'!$B$8/'Input Value'!$C$8)))</f>
        <v>19222.517045454544</v>
      </c>
      <c r="G53" s="11" t="s">
        <v>32</v>
      </c>
      <c r="H53" s="11">
        <v>1383</v>
      </c>
      <c r="I53" s="11">
        <v>756</v>
      </c>
      <c r="J53" s="11">
        <v>335</v>
      </c>
      <c r="K53" s="11">
        <v>181</v>
      </c>
      <c r="L53" s="11">
        <f>IF((H53-INDEX('Input Value'!$C$12:$C$16,MATCH(G53,'Input Value'!$B$12:$B$16,0)))&gt;0,0,1)</f>
        <v>1</v>
      </c>
      <c r="M53" s="11">
        <f>IF((H53-INDEX('Input Value'!$C$12:$C$16,MATCH(G53,'Input Value'!$B$12:$B$16,0)))&gt;0,1,0)</f>
        <v>0</v>
      </c>
      <c r="N53" t="s">
        <v>77</v>
      </c>
      <c r="O53" s="2">
        <f>H53/100*INDEX('Input Value'!$B$2:$B$4,MATCH(N53,'Input Value'!$A$2:$A$4,0))</f>
        <v>128.619</v>
      </c>
      <c r="P53" s="58">
        <f>'Input Value'!$E$9/12/5</f>
        <v>1666.6666666666667</v>
      </c>
      <c r="Q53" s="22">
        <f>H53/100*INDEX('Input Value'!$C$2:$C$4,MATCH(N53,'Input Value'!$A$2:$A$4,0))</f>
        <v>346.44150000000002</v>
      </c>
      <c r="R53" t="s">
        <v>61</v>
      </c>
      <c r="S53" s="23">
        <f>ROUND(INDEX('Input Value'!$F$2:$F$4,MATCH(R53,'Input Value'!$E$2:$E$4,0))/12,2)</f>
        <v>6250</v>
      </c>
      <c r="T53" s="23">
        <f>H53/100*INDEX('Input Value'!$G$2:$G$4,MATCH(N53,'Input Value'!$A$2:$A$4,0))</f>
        <v>248.94</v>
      </c>
      <c r="U53" s="8">
        <f>F53/INDEX('Input Value'!$H$2:$H$4,MATCH(N53,'Input Value'!$A$2:$A$4,0))</f>
        <v>1.0679176136363635</v>
      </c>
      <c r="V53" s="23">
        <f>IF((F53-INDEX('Input Value'!$H$2:$H$4,MATCH(N53,'Input Value'!$A$2:$A$4,0)))&gt;0,(F53-INDEX('Input Value'!$H$2:$H$4,MATCH(N53,'Input Value'!$A$2:$A$4,0)))*INDEX('Input Value'!$I$2:$I$4,MATCH(N53,'Input Value'!$A$2:$A$4,0)),0)</f>
        <v>122.25170454545442</v>
      </c>
      <c r="W53" s="22"/>
    </row>
    <row r="54" spans="1:23" x14ac:dyDescent="0.25">
      <c r="A54" s="11" t="s">
        <v>10</v>
      </c>
      <c r="B54" s="11">
        <v>30785</v>
      </c>
      <c r="C54" s="11">
        <v>17249</v>
      </c>
      <c r="D54" s="11">
        <v>2675</v>
      </c>
      <c r="E54" s="11">
        <f t="shared" si="0"/>
        <v>50709</v>
      </c>
      <c r="F54" s="25">
        <f>(B54*('Input Value'!$B$9/'Input Value'!$C$9))+(C54*('Input Value'!$B$7/'Input Value'!$C$7)+(D54*('Input Value'!$B$8/'Input Value'!$C$8)))</f>
        <v>13369.852045454545</v>
      </c>
      <c r="G54" s="11" t="s">
        <v>33</v>
      </c>
      <c r="H54" s="11">
        <v>2601</v>
      </c>
      <c r="I54" s="11">
        <v>1399</v>
      </c>
      <c r="J54" s="11">
        <v>772</v>
      </c>
      <c r="K54" s="11">
        <v>429</v>
      </c>
      <c r="L54" s="11">
        <f>IF((H54-INDEX('Input Value'!$C$12:$C$16,MATCH(G54,'Input Value'!$B$12:$B$16,0)))&gt;0,0,1)</f>
        <v>1</v>
      </c>
      <c r="M54" s="11">
        <f>IF((H54-INDEX('Input Value'!$C$12:$C$16,MATCH(G54,'Input Value'!$B$12:$B$16,0)))&gt;0,1,0)</f>
        <v>0</v>
      </c>
      <c r="N54" t="s">
        <v>78</v>
      </c>
      <c r="O54" s="2">
        <f>H54/100*INDEX('Input Value'!$B$2:$B$4,MATCH(N54,'Input Value'!$A$2:$A$4,0))</f>
        <v>148.25700000000001</v>
      </c>
      <c r="P54" s="58">
        <f>'Input Value'!$E$9/12/5</f>
        <v>1666.6666666666667</v>
      </c>
      <c r="Q54" s="22">
        <f>H54/100*INDEX('Input Value'!$C$2:$C$4,MATCH(N54,'Input Value'!$A$2:$A$4,0))</f>
        <v>539.70749999999998</v>
      </c>
      <c r="R54" t="s">
        <v>62</v>
      </c>
      <c r="S54" s="23">
        <f>ROUND(INDEX('Input Value'!$F$2:$F$4,MATCH(R54,'Input Value'!$E$2:$E$4,0))/12,2)</f>
        <v>5416.67</v>
      </c>
      <c r="T54" s="23">
        <f>H54/100*INDEX('Input Value'!$G$2:$G$4,MATCH(N54,'Input Value'!$A$2:$A$4,0))</f>
        <v>260.10000000000002</v>
      </c>
      <c r="U54" s="8">
        <f>F54/INDEX('Input Value'!$H$2:$H$4,MATCH(N54,'Input Value'!$A$2:$A$4,0))</f>
        <v>1.0284501573426572</v>
      </c>
      <c r="V54" s="23">
        <f>IF((F54-INDEX('Input Value'!$H$2:$H$4,MATCH(N54,'Input Value'!$A$2:$A$4,0)))&gt;0,(F54-INDEX('Input Value'!$H$2:$H$4,MATCH(N54,'Input Value'!$A$2:$A$4,0)))*INDEX('Input Value'!$I$2:$I$4,MATCH(N54,'Input Value'!$A$2:$A$4,0)),0)</f>
        <v>25.889643181818158</v>
      </c>
      <c r="W54" s="22"/>
    </row>
    <row r="55" spans="1:23" x14ac:dyDescent="0.25">
      <c r="A55" s="11" t="s">
        <v>10</v>
      </c>
      <c r="B55" s="11">
        <v>6784</v>
      </c>
      <c r="C55" s="11">
        <v>4471</v>
      </c>
      <c r="D55" s="11">
        <v>404</v>
      </c>
      <c r="E55" s="11">
        <f t="shared" si="0"/>
        <v>11659</v>
      </c>
      <c r="F55" s="25">
        <f>(B55*('Input Value'!$B$9/'Input Value'!$C$9))+(C55*('Input Value'!$B$7/'Input Value'!$C$7)+(D55*('Input Value'!$B$8/'Input Value'!$C$8)))</f>
        <v>3129.1806818181822</v>
      </c>
      <c r="G55" s="11" t="s">
        <v>34</v>
      </c>
      <c r="H55" s="11">
        <v>2928</v>
      </c>
      <c r="I55" s="11">
        <v>1963</v>
      </c>
      <c r="J55" s="11">
        <v>611</v>
      </c>
      <c r="K55" s="11">
        <v>354</v>
      </c>
      <c r="L55" s="11">
        <f>IF((H55-INDEX('Input Value'!$C$12:$C$16,MATCH(G55,'Input Value'!$B$12:$B$16,0)))&gt;0,0,1)</f>
        <v>1</v>
      </c>
      <c r="M55" s="11">
        <f>IF((H55-INDEX('Input Value'!$C$12:$C$16,MATCH(G55,'Input Value'!$B$12:$B$16,0)))&gt;0,1,0)</f>
        <v>0</v>
      </c>
      <c r="N55" t="s">
        <v>78</v>
      </c>
      <c r="O55" s="2">
        <f>H55/100*INDEX('Input Value'!$B$2:$B$4,MATCH(N55,'Input Value'!$A$2:$A$4,0))</f>
        <v>166.89600000000002</v>
      </c>
      <c r="P55" s="58">
        <f>'Input Value'!$E$9/12/5</f>
        <v>1666.6666666666667</v>
      </c>
      <c r="Q55" s="22">
        <f>H55/100*INDEX('Input Value'!$C$2:$C$4,MATCH(N55,'Input Value'!$A$2:$A$4,0))</f>
        <v>607.56000000000006</v>
      </c>
      <c r="R55" t="s">
        <v>62</v>
      </c>
      <c r="S55" s="23">
        <f>ROUND(INDEX('Input Value'!$F$2:$F$4,MATCH(R55,'Input Value'!$E$2:$E$4,0))/12,2)</f>
        <v>5416.67</v>
      </c>
      <c r="T55" s="23">
        <f>H55/100*INDEX('Input Value'!$G$2:$G$4,MATCH(N55,'Input Value'!$A$2:$A$4,0))</f>
        <v>292.8</v>
      </c>
      <c r="U55" s="8">
        <f>F55/INDEX('Input Value'!$H$2:$H$4,MATCH(N55,'Input Value'!$A$2:$A$4,0))</f>
        <v>0.24070620629370632</v>
      </c>
      <c r="V55" s="23">
        <f>IF((F55-INDEX('Input Value'!$H$2:$H$4,MATCH(N55,'Input Value'!$A$2:$A$4,0)))&gt;0,(F55-INDEX('Input Value'!$H$2:$H$4,MATCH(N55,'Input Value'!$A$2:$A$4,0)))*INDEX('Input Value'!$I$2:$I$4,MATCH(N55,'Input Value'!$A$2:$A$4,0)),0)</f>
        <v>0</v>
      </c>
      <c r="W55" s="22"/>
    </row>
    <row r="56" spans="1:23" x14ac:dyDescent="0.25">
      <c r="A56" s="11" t="s">
        <v>10</v>
      </c>
      <c r="B56" s="11">
        <v>60117</v>
      </c>
      <c r="C56" s="11">
        <v>22951</v>
      </c>
      <c r="D56" s="11">
        <v>6678</v>
      </c>
      <c r="E56" s="11">
        <f t="shared" si="0"/>
        <v>89746</v>
      </c>
      <c r="F56" s="25">
        <f>(B56*('Input Value'!$B$9/'Input Value'!$C$9))+(C56*('Input Value'!$B$7/'Input Value'!$C$7)+(D56*('Input Value'!$B$8/'Input Value'!$C$8)))</f>
        <v>22605.659772727275</v>
      </c>
      <c r="G56" s="11" t="s">
        <v>35</v>
      </c>
      <c r="H56" s="11">
        <v>2753</v>
      </c>
      <c r="I56" s="11">
        <v>1634</v>
      </c>
      <c r="J56" s="11">
        <v>726</v>
      </c>
      <c r="K56" s="11">
        <v>393</v>
      </c>
      <c r="L56" s="11">
        <f>IF((H56-INDEX('Input Value'!$C$12:$C$16,MATCH(G56,'Input Value'!$B$12:$B$16,0)))&gt;0,0,1)</f>
        <v>1</v>
      </c>
      <c r="M56" s="11">
        <f>IF((H56-INDEX('Input Value'!$C$12:$C$16,MATCH(G56,'Input Value'!$B$12:$B$16,0)))&gt;0,1,0)</f>
        <v>0</v>
      </c>
      <c r="N56" t="s">
        <v>129</v>
      </c>
      <c r="O56" s="2">
        <f>H56/100*INDEX('Input Value'!$B$2:$B$4,MATCH(N56,'Input Value'!$A$2:$A$4,0))</f>
        <v>195.46299999999999</v>
      </c>
      <c r="P56" s="58">
        <f>'Input Value'!$E$9/12/5</f>
        <v>1666.6666666666667</v>
      </c>
      <c r="Q56" s="22">
        <f>H56/100*INDEX('Input Value'!$C$2:$C$4,MATCH(N56,'Input Value'!$A$2:$A$4,0))</f>
        <v>473.51600000000002</v>
      </c>
      <c r="R56" t="s">
        <v>63</v>
      </c>
      <c r="S56" s="23">
        <f>ROUND(INDEX('Input Value'!$F$2:$F$4,MATCH(R56,'Input Value'!$E$2:$E$4,0))/12,2)</f>
        <v>5000</v>
      </c>
      <c r="T56" s="23">
        <f>H56/100*INDEX('Input Value'!$G$2:$G$4,MATCH(N56,'Input Value'!$A$2:$A$4,0))</f>
        <v>412.95000000000005</v>
      </c>
      <c r="U56" s="8">
        <f>F56/INDEX('Input Value'!$H$2:$H$4,MATCH(N56,'Input Value'!$A$2:$A$4,0))</f>
        <v>1.5070439848484849</v>
      </c>
      <c r="V56" s="23">
        <f>IF((F56-INDEX('Input Value'!$H$2:$H$4,MATCH(N56,'Input Value'!$A$2:$A$4,0)))&gt;0,(F56-INDEX('Input Value'!$H$2:$H$4,MATCH(N56,'Input Value'!$A$2:$A$4,0)))*INDEX('Input Value'!$I$2:$I$4,MATCH(N56,'Input Value'!$A$2:$A$4,0)),0)</f>
        <v>532.39618409090929</v>
      </c>
      <c r="W56" s="22"/>
    </row>
    <row r="57" spans="1:23" x14ac:dyDescent="0.25">
      <c r="A57" s="11" t="s">
        <v>11</v>
      </c>
      <c r="B57" s="11">
        <v>21437</v>
      </c>
      <c r="C57" s="11">
        <v>20666</v>
      </c>
      <c r="D57" s="11">
        <v>3788</v>
      </c>
      <c r="E57" s="11">
        <f t="shared" si="0"/>
        <v>45891</v>
      </c>
      <c r="F57" s="25">
        <f>(B57*('Input Value'!$B$9/'Input Value'!$C$9))+(C57*('Input Value'!$B$7/'Input Value'!$C$7)+(D57*('Input Value'!$B$8/'Input Value'!$C$8)))</f>
        <v>13303.554090909091</v>
      </c>
      <c r="G57" s="11" t="s">
        <v>31</v>
      </c>
      <c r="H57" s="11">
        <v>1975</v>
      </c>
      <c r="I57" s="11">
        <v>1148</v>
      </c>
      <c r="J57" s="11">
        <v>532</v>
      </c>
      <c r="K57" s="11">
        <v>255</v>
      </c>
      <c r="L57" s="11">
        <f>IF((H57-INDEX('Input Value'!$C$12:$C$16,MATCH(G57,'Input Value'!$B$12:$B$16,0)))&gt;0,0,1)</f>
        <v>1</v>
      </c>
      <c r="M57" s="11">
        <f>IF((H57-INDEX('Input Value'!$C$12:$C$16,MATCH(G57,'Input Value'!$B$12:$B$16,0)))&gt;0,1,0)</f>
        <v>0</v>
      </c>
      <c r="N57" t="s">
        <v>77</v>
      </c>
      <c r="O57" s="2">
        <f>H57/100*INDEX('Input Value'!$B$2:$B$4,MATCH(N57,'Input Value'!$A$2:$A$4,0))</f>
        <v>183.67500000000001</v>
      </c>
      <c r="P57" s="58">
        <f>'Input Value'!$E$9/12/5</f>
        <v>1666.6666666666667</v>
      </c>
      <c r="Q57" s="22">
        <f>H57/100*INDEX('Input Value'!$C$2:$C$4,MATCH(N57,'Input Value'!$A$2:$A$4,0))</f>
        <v>494.73750000000001</v>
      </c>
      <c r="R57" t="s">
        <v>61</v>
      </c>
      <c r="S57" s="23">
        <f>ROUND(INDEX('Input Value'!$F$2:$F$4,MATCH(R57,'Input Value'!$E$2:$E$4,0))/12,2)</f>
        <v>6250</v>
      </c>
      <c r="T57" s="23">
        <f>H57/100*INDEX('Input Value'!$G$2:$G$4,MATCH(N57,'Input Value'!$A$2:$A$4,0))</f>
        <v>355.5</v>
      </c>
      <c r="U57" s="8">
        <f>F57/INDEX('Input Value'!$H$2:$H$4,MATCH(N57,'Input Value'!$A$2:$A$4,0))</f>
        <v>0.73908633838383841</v>
      </c>
      <c r="V57" s="23">
        <f>IF((F57-INDEX('Input Value'!$H$2:$H$4,MATCH(N57,'Input Value'!$A$2:$A$4,0)))&gt;0,(F57-INDEX('Input Value'!$H$2:$H$4,MATCH(N57,'Input Value'!$A$2:$A$4,0)))*INDEX('Input Value'!$I$2:$I$4,MATCH(N57,'Input Value'!$A$2:$A$4,0)),0)</f>
        <v>0</v>
      </c>
      <c r="W57" s="22"/>
    </row>
    <row r="58" spans="1:23" x14ac:dyDescent="0.25">
      <c r="A58" s="11" t="s">
        <v>11</v>
      </c>
      <c r="B58" s="11">
        <v>52256</v>
      </c>
      <c r="C58" s="11">
        <v>13875</v>
      </c>
      <c r="D58" s="11">
        <v>3863</v>
      </c>
      <c r="E58" s="11">
        <f t="shared" si="0"/>
        <v>69994</v>
      </c>
      <c r="F58" s="25">
        <f>(B58*('Input Value'!$B$9/'Input Value'!$C$9))+(C58*('Input Value'!$B$7/'Input Value'!$C$7)+(D58*('Input Value'!$B$8/'Input Value'!$C$8)))</f>
        <v>16623.857045454544</v>
      </c>
      <c r="G58" s="11" t="s">
        <v>32</v>
      </c>
      <c r="H58" s="11">
        <v>2698</v>
      </c>
      <c r="I58" s="11">
        <v>1809</v>
      </c>
      <c r="J58" s="11">
        <v>563</v>
      </c>
      <c r="K58" s="11">
        <v>326</v>
      </c>
      <c r="L58" s="11">
        <f>IF((H58-INDEX('Input Value'!$C$12:$C$16,MATCH(G58,'Input Value'!$B$12:$B$16,0)))&gt;0,0,1)</f>
        <v>1</v>
      </c>
      <c r="M58" s="11">
        <f>IF((H58-INDEX('Input Value'!$C$12:$C$16,MATCH(G58,'Input Value'!$B$12:$B$16,0)))&gt;0,1,0)</f>
        <v>0</v>
      </c>
      <c r="N58" t="s">
        <v>77</v>
      </c>
      <c r="O58" s="2">
        <f>H58/100*INDEX('Input Value'!$B$2:$B$4,MATCH(N58,'Input Value'!$A$2:$A$4,0))</f>
        <v>250.91400000000002</v>
      </c>
      <c r="P58" s="58">
        <f>'Input Value'!$E$9/12/5</f>
        <v>1666.6666666666667</v>
      </c>
      <c r="Q58" s="22">
        <f>H58/100*INDEX('Input Value'!$C$2:$C$4,MATCH(N58,'Input Value'!$A$2:$A$4,0))</f>
        <v>675.84900000000005</v>
      </c>
      <c r="R58" t="s">
        <v>61</v>
      </c>
      <c r="S58" s="23">
        <f>ROUND(INDEX('Input Value'!$F$2:$F$4,MATCH(R58,'Input Value'!$E$2:$E$4,0))/12,2)</f>
        <v>6250</v>
      </c>
      <c r="T58" s="23">
        <f>H58/100*INDEX('Input Value'!$G$2:$G$4,MATCH(N58,'Input Value'!$A$2:$A$4,0))</f>
        <v>485.64</v>
      </c>
      <c r="U58" s="8">
        <f>F58/INDEX('Input Value'!$H$2:$H$4,MATCH(N58,'Input Value'!$A$2:$A$4,0))</f>
        <v>0.92354761363636362</v>
      </c>
      <c r="V58" s="23">
        <f>IF((F58-INDEX('Input Value'!$H$2:$H$4,MATCH(N58,'Input Value'!$A$2:$A$4,0)))&gt;0,(F58-INDEX('Input Value'!$H$2:$H$4,MATCH(N58,'Input Value'!$A$2:$A$4,0)))*INDEX('Input Value'!$I$2:$I$4,MATCH(N58,'Input Value'!$A$2:$A$4,0)),0)</f>
        <v>0</v>
      </c>
      <c r="W58" s="22"/>
    </row>
    <row r="59" spans="1:23" x14ac:dyDescent="0.25">
      <c r="A59" s="11" t="s">
        <v>11</v>
      </c>
      <c r="B59" s="11">
        <v>36364</v>
      </c>
      <c r="C59" s="11">
        <v>16082</v>
      </c>
      <c r="D59" s="11">
        <v>500</v>
      </c>
      <c r="E59" s="11">
        <f t="shared" si="0"/>
        <v>52946</v>
      </c>
      <c r="F59" s="25">
        <f>(B59*('Input Value'!$B$9/'Input Value'!$C$9))+(C59*('Input Value'!$B$7/'Input Value'!$C$7)+(D59*('Input Value'!$B$8/'Input Value'!$C$8)))</f>
        <v>13168.751363636364</v>
      </c>
      <c r="G59" s="11" t="s">
        <v>33</v>
      </c>
      <c r="H59" s="11">
        <v>3472</v>
      </c>
      <c r="I59" s="11">
        <v>1905</v>
      </c>
      <c r="J59" s="11">
        <v>897</v>
      </c>
      <c r="K59" s="11">
        <v>598</v>
      </c>
      <c r="L59" s="11">
        <f>IF((H59-INDEX('Input Value'!$C$12:$C$16,MATCH(G59,'Input Value'!$B$12:$B$16,0)))&gt;0,0,1)</f>
        <v>1</v>
      </c>
      <c r="M59" s="11">
        <f>IF((H59-INDEX('Input Value'!$C$12:$C$16,MATCH(G59,'Input Value'!$B$12:$B$16,0)))&gt;0,1,0)</f>
        <v>0</v>
      </c>
      <c r="N59" t="s">
        <v>78</v>
      </c>
      <c r="O59" s="2">
        <f>H59/100*INDEX('Input Value'!$B$2:$B$4,MATCH(N59,'Input Value'!$A$2:$A$4,0))</f>
        <v>197.904</v>
      </c>
      <c r="P59" s="58">
        <f>'Input Value'!$E$9/12/5</f>
        <v>1666.6666666666667</v>
      </c>
      <c r="Q59" s="22">
        <f>H59/100*INDEX('Input Value'!$C$2:$C$4,MATCH(N59,'Input Value'!$A$2:$A$4,0))</f>
        <v>720.43999999999994</v>
      </c>
      <c r="R59" t="s">
        <v>62</v>
      </c>
      <c r="S59" s="23">
        <f>ROUND(INDEX('Input Value'!$F$2:$F$4,MATCH(R59,'Input Value'!$E$2:$E$4,0))/12,2)</f>
        <v>5416.67</v>
      </c>
      <c r="T59" s="23">
        <f>H59/100*INDEX('Input Value'!$G$2:$G$4,MATCH(N59,'Input Value'!$A$2:$A$4,0))</f>
        <v>347.2</v>
      </c>
      <c r="U59" s="8">
        <f>F59/INDEX('Input Value'!$H$2:$H$4,MATCH(N59,'Input Value'!$A$2:$A$4,0))</f>
        <v>1.0129808741258741</v>
      </c>
      <c r="V59" s="23">
        <f>IF((F59-INDEX('Input Value'!$H$2:$H$4,MATCH(N59,'Input Value'!$A$2:$A$4,0)))&gt;0,(F59-INDEX('Input Value'!$H$2:$H$4,MATCH(N59,'Input Value'!$A$2:$A$4,0)))*INDEX('Input Value'!$I$2:$I$4,MATCH(N59,'Input Value'!$A$2:$A$4,0)),0)</f>
        <v>11.812595454545464</v>
      </c>
      <c r="W59" s="22"/>
    </row>
    <row r="60" spans="1:23" x14ac:dyDescent="0.25">
      <c r="A60" s="11" t="s">
        <v>11</v>
      </c>
      <c r="B60" s="11">
        <v>41043</v>
      </c>
      <c r="C60" s="11">
        <v>25152</v>
      </c>
      <c r="D60" s="11">
        <v>5349</v>
      </c>
      <c r="E60" s="11">
        <f t="shared" si="0"/>
        <v>71544</v>
      </c>
      <c r="F60" s="25">
        <f>(B60*('Input Value'!$B$9/'Input Value'!$C$9))+(C60*('Input Value'!$B$7/'Input Value'!$C$7)+(D60*('Input Value'!$B$8/'Input Value'!$C$8)))</f>
        <v>19311.081818181818</v>
      </c>
      <c r="G60" s="11" t="s">
        <v>34</v>
      </c>
      <c r="H60" s="11">
        <v>4102</v>
      </c>
      <c r="I60" s="11">
        <v>2523</v>
      </c>
      <c r="J60" s="11">
        <v>812</v>
      </c>
      <c r="K60" s="11">
        <v>767</v>
      </c>
      <c r="L60" s="11">
        <f>IF((H60-INDEX('Input Value'!$C$12:$C$16,MATCH(G60,'Input Value'!$B$12:$B$16,0)))&gt;0,0,1)</f>
        <v>0</v>
      </c>
      <c r="M60" s="11">
        <f>IF((H60-INDEX('Input Value'!$C$12:$C$16,MATCH(G60,'Input Value'!$B$12:$B$16,0)))&gt;0,1,0)</f>
        <v>1</v>
      </c>
      <c r="N60" t="s">
        <v>78</v>
      </c>
      <c r="O60" s="2">
        <f>H60/100*INDEX('Input Value'!$B$2:$B$4,MATCH(N60,'Input Value'!$A$2:$A$4,0))</f>
        <v>233.81400000000002</v>
      </c>
      <c r="P60" s="58">
        <f>'Input Value'!$E$9/12/5</f>
        <v>1666.6666666666667</v>
      </c>
      <c r="Q60" s="22">
        <f>H60/100*INDEX('Input Value'!$C$2:$C$4,MATCH(N60,'Input Value'!$A$2:$A$4,0))</f>
        <v>851.16500000000008</v>
      </c>
      <c r="R60" t="s">
        <v>62</v>
      </c>
      <c r="S60" s="23">
        <f>ROUND(INDEX('Input Value'!$F$2:$F$4,MATCH(R60,'Input Value'!$E$2:$E$4,0))/12,2)</f>
        <v>5416.67</v>
      </c>
      <c r="T60" s="23">
        <f>H60/100*INDEX('Input Value'!$G$2:$G$4,MATCH(N60,'Input Value'!$A$2:$A$4,0))</f>
        <v>410.20000000000005</v>
      </c>
      <c r="U60" s="8">
        <f>F60/INDEX('Input Value'!$H$2:$H$4,MATCH(N60,'Input Value'!$A$2:$A$4,0))</f>
        <v>1.4854678321678321</v>
      </c>
      <c r="V60" s="23">
        <f>IF((F60-INDEX('Input Value'!$H$2:$H$4,MATCH(N60,'Input Value'!$A$2:$A$4,0)))&gt;0,(F60-INDEX('Input Value'!$H$2:$H$4,MATCH(N60,'Input Value'!$A$2:$A$4,0)))*INDEX('Input Value'!$I$2:$I$4,MATCH(N60,'Input Value'!$A$2:$A$4,0)),0)</f>
        <v>441.77572727272729</v>
      </c>
      <c r="W60" s="22"/>
    </row>
    <row r="61" spans="1:23" x14ac:dyDescent="0.25">
      <c r="A61" s="11" t="s">
        <v>11</v>
      </c>
      <c r="B61" s="11">
        <v>30067</v>
      </c>
      <c r="C61" s="11">
        <v>18169</v>
      </c>
      <c r="D61" s="11">
        <v>6135</v>
      </c>
      <c r="E61" s="11">
        <f t="shared" si="0"/>
        <v>54371</v>
      </c>
      <c r="F61" s="25">
        <f>(B61*('Input Value'!$B$9/'Input Value'!$C$9))+(C61*('Input Value'!$B$7/'Input Value'!$C$7)+(D61*('Input Value'!$B$8/'Input Value'!$C$8)))</f>
        <v>14886.09568181818</v>
      </c>
      <c r="G61" s="11" t="s">
        <v>35</v>
      </c>
      <c r="H61" s="11">
        <v>4865</v>
      </c>
      <c r="I61" s="11">
        <v>3047</v>
      </c>
      <c r="J61" s="11">
        <v>1016</v>
      </c>
      <c r="K61" s="11">
        <v>802</v>
      </c>
      <c r="L61" s="11">
        <f>IF((H61-INDEX('Input Value'!$C$12:$C$16,MATCH(G61,'Input Value'!$B$12:$B$16,0)))&gt;0,0,1)</f>
        <v>0</v>
      </c>
      <c r="M61" s="11">
        <f>IF((H61-INDEX('Input Value'!$C$12:$C$16,MATCH(G61,'Input Value'!$B$12:$B$16,0)))&gt;0,1,0)</f>
        <v>1</v>
      </c>
      <c r="N61" t="s">
        <v>129</v>
      </c>
      <c r="O61" s="2">
        <f>H61/100*INDEX('Input Value'!$B$2:$B$4,MATCH(N61,'Input Value'!$A$2:$A$4,0))</f>
        <v>345.41499999999996</v>
      </c>
      <c r="P61" s="58">
        <f>'Input Value'!$E$9/12/5</f>
        <v>1666.6666666666667</v>
      </c>
      <c r="Q61" s="22">
        <f>H61/100*INDEX('Input Value'!$C$2:$C$4,MATCH(N61,'Input Value'!$A$2:$A$4,0))</f>
        <v>836.78</v>
      </c>
      <c r="R61" t="s">
        <v>63</v>
      </c>
      <c r="S61" s="23">
        <f>ROUND(INDEX('Input Value'!$F$2:$F$4,MATCH(R61,'Input Value'!$E$2:$E$4,0))/12,2)</f>
        <v>5000</v>
      </c>
      <c r="T61" s="23">
        <f>H61/100*INDEX('Input Value'!$G$2:$G$4,MATCH(N61,'Input Value'!$A$2:$A$4,0))</f>
        <v>729.75</v>
      </c>
      <c r="U61" s="8">
        <f>F61/INDEX('Input Value'!$H$2:$H$4,MATCH(N61,'Input Value'!$A$2:$A$4,0))</f>
        <v>0.99240637878787874</v>
      </c>
      <c r="V61" s="23">
        <f>IF((F61-INDEX('Input Value'!$H$2:$H$4,MATCH(N61,'Input Value'!$A$2:$A$4,0)))&gt;0,(F61-INDEX('Input Value'!$H$2:$H$4,MATCH(N61,'Input Value'!$A$2:$A$4,0)))*INDEX('Input Value'!$I$2:$I$4,MATCH(N61,'Input Value'!$A$2:$A$4,0)),0)</f>
        <v>0</v>
      </c>
      <c r="W61" s="22"/>
    </row>
  </sheetData>
  <phoneticPr fontId="3"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08D72-ACCD-4ABA-8947-D98897F3B525}">
  <dimension ref="A1:V72"/>
  <sheetViews>
    <sheetView workbookViewId="0"/>
  </sheetViews>
  <sheetFormatPr defaultRowHeight="15" x14ac:dyDescent="0.25"/>
  <cols>
    <col min="1" max="1" width="13.140625" bestFit="1" customWidth="1"/>
    <col min="2" max="2" width="20.7109375" bestFit="1" customWidth="1"/>
    <col min="3" max="3" width="15" bestFit="1" customWidth="1"/>
    <col min="4" max="4" width="20.28515625" bestFit="1" customWidth="1"/>
    <col min="5" max="5" width="15.140625" bestFit="1" customWidth="1"/>
    <col min="6" max="6" width="20.7109375" bestFit="1" customWidth="1"/>
    <col min="7" max="7" width="15" bestFit="1" customWidth="1"/>
    <col min="8" max="8" width="20.7109375" bestFit="1" customWidth="1"/>
    <col min="9" max="9" width="15" bestFit="1" customWidth="1"/>
    <col min="10" max="10" width="20.7109375" bestFit="1" customWidth="1"/>
    <col min="11" max="11" width="15" bestFit="1" customWidth="1"/>
    <col min="12" max="12" width="3.28515625" customWidth="1"/>
    <col min="13" max="179" width="19.28515625" bestFit="1" customWidth="1"/>
    <col min="180" max="180" width="24.140625" bestFit="1" customWidth="1"/>
    <col min="181" max="181" width="20.140625" bestFit="1" customWidth="1"/>
    <col min="182" max="182" width="17.7109375" bestFit="1" customWidth="1"/>
  </cols>
  <sheetData>
    <row r="1" spans="1:9" x14ac:dyDescent="0.25">
      <c r="A1" s="28" t="s">
        <v>85</v>
      </c>
      <c r="B1" t="s">
        <v>90</v>
      </c>
      <c r="C1" t="s">
        <v>91</v>
      </c>
      <c r="D1" t="s">
        <v>99</v>
      </c>
      <c r="E1" t="s">
        <v>100</v>
      </c>
      <c r="F1" t="s">
        <v>66</v>
      </c>
      <c r="G1" t="s">
        <v>67</v>
      </c>
      <c r="H1" t="s">
        <v>76</v>
      </c>
      <c r="I1" t="s">
        <v>75</v>
      </c>
    </row>
    <row r="2" spans="1:9" x14ac:dyDescent="0.25">
      <c r="A2" s="29" t="s">
        <v>0</v>
      </c>
      <c r="B2" s="74">
        <v>117212.46636363637</v>
      </c>
      <c r="C2" s="74">
        <v>23039</v>
      </c>
      <c r="D2" s="74">
        <v>3513.79</v>
      </c>
      <c r="E2" s="74">
        <v>3337.9297409090918</v>
      </c>
      <c r="F2">
        <f t="shared" ref="F2:F13" si="0">ROUND(B2/1000,0)</f>
        <v>117</v>
      </c>
      <c r="G2">
        <f t="shared" ref="G2:G13" si="1">ROUND(C2/1000,0)</f>
        <v>23</v>
      </c>
      <c r="H2">
        <f t="shared" ref="H2:H14" si="2">ROUND(D2,0)</f>
        <v>3514</v>
      </c>
      <c r="I2">
        <f t="shared" ref="I2:I14" si="3">ROUND(E2,0)</f>
        <v>3338</v>
      </c>
    </row>
    <row r="3" spans="1:9" x14ac:dyDescent="0.25">
      <c r="A3" s="29" t="s">
        <v>1</v>
      </c>
      <c r="B3" s="74">
        <v>76186.763409090912</v>
      </c>
      <c r="C3" s="74">
        <v>22093</v>
      </c>
      <c r="D3" s="74">
        <v>3174.29</v>
      </c>
      <c r="E3" s="74">
        <v>562.62509545454532</v>
      </c>
      <c r="F3">
        <f t="shared" si="0"/>
        <v>76</v>
      </c>
      <c r="G3">
        <f t="shared" si="1"/>
        <v>22</v>
      </c>
      <c r="H3">
        <f t="shared" si="2"/>
        <v>3174</v>
      </c>
      <c r="I3">
        <f t="shared" si="3"/>
        <v>563</v>
      </c>
    </row>
    <row r="4" spans="1:9" x14ac:dyDescent="0.25">
      <c r="A4" s="29" t="s">
        <v>2</v>
      </c>
      <c r="B4" s="74">
        <v>131729.33772727271</v>
      </c>
      <c r="C4" s="74">
        <v>43105</v>
      </c>
      <c r="D4" s="74">
        <v>6053.02</v>
      </c>
      <c r="E4" s="74">
        <v>4244.9506999999994</v>
      </c>
      <c r="F4">
        <f t="shared" si="0"/>
        <v>132</v>
      </c>
      <c r="G4">
        <f t="shared" si="1"/>
        <v>43</v>
      </c>
      <c r="H4">
        <f t="shared" si="2"/>
        <v>6053</v>
      </c>
      <c r="I4">
        <f t="shared" si="3"/>
        <v>4245</v>
      </c>
    </row>
    <row r="5" spans="1:9" x14ac:dyDescent="0.25">
      <c r="A5" s="29" t="s">
        <v>3</v>
      </c>
      <c r="B5" s="74">
        <v>49381.070681818179</v>
      </c>
      <c r="C5" s="74">
        <v>17092</v>
      </c>
      <c r="D5" s="74">
        <v>2259.12</v>
      </c>
      <c r="E5" s="74">
        <v>0</v>
      </c>
      <c r="F5">
        <f t="shared" si="0"/>
        <v>49</v>
      </c>
      <c r="G5">
        <f t="shared" si="1"/>
        <v>17</v>
      </c>
      <c r="H5">
        <f t="shared" si="2"/>
        <v>2259</v>
      </c>
      <c r="I5">
        <f t="shared" si="3"/>
        <v>0</v>
      </c>
    </row>
    <row r="6" spans="1:9" x14ac:dyDescent="0.25">
      <c r="A6" s="29" t="s">
        <v>4</v>
      </c>
      <c r="B6" s="74">
        <v>71678.926136363632</v>
      </c>
      <c r="C6" s="74">
        <v>12189</v>
      </c>
      <c r="D6" s="74">
        <v>1766.0500000000002</v>
      </c>
      <c r="E6" s="74">
        <v>739.60094090909081</v>
      </c>
      <c r="F6">
        <f t="shared" si="0"/>
        <v>72</v>
      </c>
      <c r="G6">
        <f t="shared" si="1"/>
        <v>12</v>
      </c>
      <c r="H6">
        <f t="shared" si="2"/>
        <v>1766</v>
      </c>
      <c r="I6">
        <f t="shared" si="3"/>
        <v>740</v>
      </c>
    </row>
    <row r="7" spans="1:9" x14ac:dyDescent="0.25">
      <c r="A7" s="29" t="s">
        <v>5</v>
      </c>
      <c r="B7" s="74">
        <v>163223.66340909089</v>
      </c>
      <c r="C7" s="74">
        <v>50092</v>
      </c>
      <c r="D7" s="74">
        <v>6493.23</v>
      </c>
      <c r="E7" s="74">
        <v>6685.3780431818177</v>
      </c>
      <c r="F7">
        <f t="shared" si="0"/>
        <v>163</v>
      </c>
      <c r="G7">
        <f t="shared" si="1"/>
        <v>50</v>
      </c>
      <c r="H7">
        <f t="shared" si="2"/>
        <v>6493</v>
      </c>
      <c r="I7">
        <f t="shared" si="3"/>
        <v>6685</v>
      </c>
    </row>
    <row r="8" spans="1:9" x14ac:dyDescent="0.25">
      <c r="A8" s="29" t="s">
        <v>6</v>
      </c>
      <c r="B8" s="74">
        <v>66402.266818181815</v>
      </c>
      <c r="C8" s="74">
        <v>19025</v>
      </c>
      <c r="D8" s="74">
        <v>2803.92</v>
      </c>
      <c r="E8" s="74">
        <v>255.20033636363644</v>
      </c>
      <c r="F8">
        <f t="shared" si="0"/>
        <v>66</v>
      </c>
      <c r="G8">
        <f t="shared" si="1"/>
        <v>19</v>
      </c>
      <c r="H8">
        <f t="shared" si="2"/>
        <v>2804</v>
      </c>
      <c r="I8">
        <f t="shared" si="3"/>
        <v>255</v>
      </c>
    </row>
    <row r="9" spans="1:9" x14ac:dyDescent="0.25">
      <c r="A9" s="29" t="s">
        <v>7</v>
      </c>
      <c r="B9" s="74">
        <v>80157.400909090909</v>
      </c>
      <c r="C9" s="74">
        <v>33210</v>
      </c>
      <c r="D9" s="74">
        <v>4543.0999999999995</v>
      </c>
      <c r="E9" s="74">
        <v>1114.1341727272727</v>
      </c>
      <c r="F9">
        <f t="shared" si="0"/>
        <v>80</v>
      </c>
      <c r="G9">
        <f t="shared" si="1"/>
        <v>33</v>
      </c>
      <c r="H9">
        <f t="shared" si="2"/>
        <v>4543</v>
      </c>
      <c r="I9">
        <f t="shared" si="3"/>
        <v>1114</v>
      </c>
    </row>
    <row r="10" spans="1:9" x14ac:dyDescent="0.25">
      <c r="A10" s="29" t="s">
        <v>8</v>
      </c>
      <c r="B10" s="74">
        <v>54380.462500000009</v>
      </c>
      <c r="C10" s="74">
        <v>10125</v>
      </c>
      <c r="D10" s="74">
        <v>1515.8100000000002</v>
      </c>
      <c r="E10" s="74">
        <v>0</v>
      </c>
      <c r="F10">
        <f t="shared" si="0"/>
        <v>54</v>
      </c>
      <c r="G10">
        <f t="shared" si="1"/>
        <v>10</v>
      </c>
      <c r="H10">
        <f t="shared" si="2"/>
        <v>1516</v>
      </c>
      <c r="I10">
        <f t="shared" si="3"/>
        <v>0</v>
      </c>
    </row>
    <row r="11" spans="1:9" x14ac:dyDescent="0.25">
      <c r="A11" s="29" t="s">
        <v>9</v>
      </c>
      <c r="B11" s="74">
        <v>139617.14318181819</v>
      </c>
      <c r="C11" s="74">
        <v>45140</v>
      </c>
      <c r="D11" s="74">
        <v>6508.43</v>
      </c>
      <c r="E11" s="74">
        <v>4762.2415272727276</v>
      </c>
      <c r="F11">
        <f t="shared" si="0"/>
        <v>140</v>
      </c>
      <c r="G11">
        <f t="shared" si="1"/>
        <v>45</v>
      </c>
      <c r="H11">
        <f t="shared" si="2"/>
        <v>6508</v>
      </c>
      <c r="I11">
        <f t="shared" si="3"/>
        <v>4762</v>
      </c>
    </row>
    <row r="12" spans="1:9" x14ac:dyDescent="0.25">
      <c r="A12" s="29" t="s">
        <v>10</v>
      </c>
      <c r="B12" s="74">
        <v>64125.340681818176</v>
      </c>
      <c r="C12" s="74">
        <v>13112</v>
      </c>
      <c r="D12" s="74">
        <v>1835.25</v>
      </c>
      <c r="E12" s="74">
        <v>680.53753181818183</v>
      </c>
      <c r="F12">
        <f t="shared" si="0"/>
        <v>64</v>
      </c>
      <c r="G12">
        <f t="shared" si="1"/>
        <v>13</v>
      </c>
      <c r="H12">
        <f t="shared" si="2"/>
        <v>1835</v>
      </c>
      <c r="I12">
        <f t="shared" si="3"/>
        <v>681</v>
      </c>
    </row>
    <row r="13" spans="1:9" x14ac:dyDescent="0.25">
      <c r="A13" s="29" t="s">
        <v>11</v>
      </c>
      <c r="B13" s="74">
        <v>77293.34</v>
      </c>
      <c r="C13" s="74">
        <v>17112</v>
      </c>
      <c r="D13" s="74">
        <v>2328.29</v>
      </c>
      <c r="E13" s="74">
        <v>453.58832272727278</v>
      </c>
      <c r="F13">
        <f t="shared" si="0"/>
        <v>77</v>
      </c>
      <c r="G13">
        <f t="shared" si="1"/>
        <v>17</v>
      </c>
      <c r="H13">
        <f t="shared" si="2"/>
        <v>2328</v>
      </c>
      <c r="I13">
        <f t="shared" si="3"/>
        <v>454</v>
      </c>
    </row>
    <row r="14" spans="1:9" x14ac:dyDescent="0.25">
      <c r="A14" s="29" t="s">
        <v>86</v>
      </c>
      <c r="B14" s="74">
        <v>1091388.1818181819</v>
      </c>
      <c r="C14" s="74">
        <v>305334</v>
      </c>
      <c r="D14" s="74">
        <v>42794.299999999996</v>
      </c>
      <c r="E14" s="74">
        <v>22836.186411363637</v>
      </c>
      <c r="F14">
        <f>ROUND(B14,0)</f>
        <v>1091388</v>
      </c>
      <c r="G14">
        <f>ROUND(C14,0)</f>
        <v>305334</v>
      </c>
      <c r="H14">
        <f t="shared" si="2"/>
        <v>42794</v>
      </c>
      <c r="I14">
        <f t="shared" si="3"/>
        <v>22836</v>
      </c>
    </row>
    <row r="17" spans="1:10" x14ac:dyDescent="0.25">
      <c r="A17" t="s">
        <v>95</v>
      </c>
      <c r="B17" t="s">
        <v>96</v>
      </c>
      <c r="D17" t="s">
        <v>98</v>
      </c>
      <c r="G17" t="s">
        <v>97</v>
      </c>
      <c r="H17" t="s">
        <v>135</v>
      </c>
      <c r="I17" t="s">
        <v>99</v>
      </c>
      <c r="J17" t="s">
        <v>100</v>
      </c>
    </row>
    <row r="18" spans="1:10" x14ac:dyDescent="0.25">
      <c r="A18" s="74">
        <v>25</v>
      </c>
      <c r="B18" s="74">
        <v>35</v>
      </c>
      <c r="D18" s="74">
        <v>65715.893000000025</v>
      </c>
      <c r="E18">
        <f>ROUND(D18,0)</f>
        <v>65716</v>
      </c>
      <c r="G18" s="74">
        <v>22344.853999999992</v>
      </c>
      <c r="H18" s="74">
        <v>100000.00000000006</v>
      </c>
      <c r="I18" s="74">
        <v>42794.299999999988</v>
      </c>
      <c r="J18" s="74">
        <v>22836.186411363637</v>
      </c>
    </row>
    <row r="20" spans="1:10" x14ac:dyDescent="0.25">
      <c r="A20" s="28" t="s">
        <v>85</v>
      </c>
      <c r="B20" t="s">
        <v>87</v>
      </c>
      <c r="C20" t="s">
        <v>88</v>
      </c>
      <c r="D20" t="s">
        <v>89</v>
      </c>
      <c r="E20" t="s">
        <v>27</v>
      </c>
      <c r="F20" t="s">
        <v>25</v>
      </c>
      <c r="G20" t="s">
        <v>26</v>
      </c>
    </row>
    <row r="21" spans="1:10" x14ac:dyDescent="0.25">
      <c r="A21" s="29" t="s">
        <v>61</v>
      </c>
      <c r="B21" s="74">
        <v>806257</v>
      </c>
      <c r="C21" s="74">
        <v>463784</v>
      </c>
      <c r="D21" s="74">
        <v>222983</v>
      </c>
      <c r="E21">
        <f>ROUND(B21/2000,0)</f>
        <v>403</v>
      </c>
      <c r="F21">
        <f t="shared" ref="F21:G23" si="4">ROUND(C21/2000,0)</f>
        <v>232</v>
      </c>
      <c r="G21">
        <f t="shared" si="4"/>
        <v>111</v>
      </c>
    </row>
    <row r="22" spans="1:10" x14ac:dyDescent="0.25">
      <c r="A22" s="29" t="s">
        <v>62</v>
      </c>
      <c r="B22" s="74">
        <v>818086</v>
      </c>
      <c r="C22" s="74">
        <v>504166</v>
      </c>
      <c r="D22" s="74">
        <v>249598</v>
      </c>
      <c r="E22">
        <f t="shared" ref="E22:E23" si="5">ROUND(B22/2000,0)</f>
        <v>409</v>
      </c>
      <c r="F22">
        <f t="shared" si="4"/>
        <v>252</v>
      </c>
      <c r="G22">
        <f t="shared" si="4"/>
        <v>125</v>
      </c>
    </row>
    <row r="23" spans="1:10" x14ac:dyDescent="0.25">
      <c r="A23" s="29" t="s">
        <v>63</v>
      </c>
      <c r="B23" s="74">
        <v>478657</v>
      </c>
      <c r="C23" s="74">
        <v>252050</v>
      </c>
      <c r="D23" s="74">
        <v>140419</v>
      </c>
      <c r="E23">
        <f t="shared" si="5"/>
        <v>239</v>
      </c>
      <c r="F23">
        <f t="shared" si="4"/>
        <v>126</v>
      </c>
      <c r="G23">
        <f t="shared" si="4"/>
        <v>70</v>
      </c>
    </row>
    <row r="24" spans="1:10" x14ac:dyDescent="0.25">
      <c r="E24">
        <f>SUM(E21:E23)</f>
        <v>1051</v>
      </c>
      <c r="F24">
        <f t="shared" ref="F24:G24" si="6">SUM(F21:F23)</f>
        <v>610</v>
      </c>
      <c r="G24">
        <f t="shared" si="6"/>
        <v>306</v>
      </c>
    </row>
    <row r="26" spans="1:10" x14ac:dyDescent="0.25">
      <c r="A26" t="s">
        <v>91</v>
      </c>
      <c r="B26" t="s">
        <v>92</v>
      </c>
      <c r="C26" t="s">
        <v>93</v>
      </c>
      <c r="D26" t="s">
        <v>94</v>
      </c>
    </row>
    <row r="27" spans="1:10" x14ac:dyDescent="0.25">
      <c r="A27" s="74">
        <v>305334</v>
      </c>
      <c r="B27" s="74">
        <v>185688</v>
      </c>
      <c r="C27" s="74">
        <v>72871</v>
      </c>
      <c r="D27" s="74">
        <v>45441</v>
      </c>
    </row>
    <row r="28" spans="1:10" x14ac:dyDescent="0.25">
      <c r="B28" s="8">
        <f>B27/$A$27</f>
        <v>0.60814714378352885</v>
      </c>
      <c r="C28" s="8">
        <f t="shared" ref="C28:D28" si="7">C27/$A$27</f>
        <v>0.23865995925773087</v>
      </c>
      <c r="D28" s="8">
        <f t="shared" si="7"/>
        <v>0.14882391086482344</v>
      </c>
    </row>
    <row r="30" spans="1:10" x14ac:dyDescent="0.25">
      <c r="A30" s="28" t="s">
        <v>85</v>
      </c>
      <c r="B30" t="s">
        <v>90</v>
      </c>
      <c r="C30" t="s">
        <v>87</v>
      </c>
      <c r="D30" t="s">
        <v>88</v>
      </c>
      <c r="E30" t="s">
        <v>89</v>
      </c>
      <c r="F30" t="s">
        <v>102</v>
      </c>
    </row>
    <row r="31" spans="1:10" x14ac:dyDescent="0.25">
      <c r="A31" s="29" t="s">
        <v>0</v>
      </c>
      <c r="B31" s="74">
        <v>117212.46636363637</v>
      </c>
      <c r="C31" s="74">
        <v>201065</v>
      </c>
      <c r="D31" s="74">
        <v>111892</v>
      </c>
      <c r="E31" s="74">
        <v>97465</v>
      </c>
      <c r="F31" s="74">
        <v>410422</v>
      </c>
    </row>
    <row r="32" spans="1:10" x14ac:dyDescent="0.25">
      <c r="A32" s="29" t="s">
        <v>1</v>
      </c>
      <c r="B32" s="74">
        <v>76186.763409090912</v>
      </c>
      <c r="C32" s="74">
        <v>139333</v>
      </c>
      <c r="D32" s="74">
        <v>79191</v>
      </c>
      <c r="E32" s="74">
        <v>52532</v>
      </c>
      <c r="F32" s="74">
        <v>271056</v>
      </c>
    </row>
    <row r="33" spans="1:6" x14ac:dyDescent="0.25">
      <c r="A33" s="29" t="s">
        <v>2</v>
      </c>
      <c r="B33" s="74">
        <v>131729.33772727271</v>
      </c>
      <c r="C33" s="74">
        <v>242048</v>
      </c>
      <c r="D33" s="74">
        <v>133178</v>
      </c>
      <c r="E33" s="74">
        <v>94005</v>
      </c>
      <c r="F33" s="74">
        <v>469231</v>
      </c>
    </row>
    <row r="34" spans="1:6" x14ac:dyDescent="0.25">
      <c r="A34" s="29" t="s">
        <v>3</v>
      </c>
      <c r="B34" s="74">
        <v>49381.070681818179</v>
      </c>
      <c r="C34" s="74">
        <v>131612</v>
      </c>
      <c r="D34" s="74">
        <v>46279</v>
      </c>
      <c r="E34" s="74">
        <v>18301</v>
      </c>
      <c r="F34" s="74">
        <v>196192</v>
      </c>
    </row>
    <row r="35" spans="1:6" x14ac:dyDescent="0.25">
      <c r="A35" s="29" t="s">
        <v>4</v>
      </c>
      <c r="B35" s="74">
        <v>71678.926136363632</v>
      </c>
      <c r="C35" s="74">
        <v>231128</v>
      </c>
      <c r="D35" s="74">
        <v>54667</v>
      </c>
      <c r="E35" s="74">
        <v>18893</v>
      </c>
      <c r="F35" s="74">
        <v>304688</v>
      </c>
    </row>
    <row r="36" spans="1:6" x14ac:dyDescent="0.25">
      <c r="A36" s="29" t="s">
        <v>5</v>
      </c>
      <c r="B36" s="74">
        <v>163223.66340909089</v>
      </c>
      <c r="C36" s="74">
        <v>308688</v>
      </c>
      <c r="D36" s="74">
        <v>176451</v>
      </c>
      <c r="E36" s="74">
        <v>100624</v>
      </c>
      <c r="F36" s="74">
        <v>585763</v>
      </c>
    </row>
    <row r="37" spans="1:6" x14ac:dyDescent="0.25">
      <c r="A37" s="29" t="s">
        <v>6</v>
      </c>
      <c r="B37" s="74">
        <v>66402.266818181815</v>
      </c>
      <c r="C37" s="74">
        <v>104812</v>
      </c>
      <c r="D37" s="74">
        <v>99882</v>
      </c>
      <c r="E37" s="74">
        <v>23279</v>
      </c>
      <c r="F37" s="74">
        <v>227973</v>
      </c>
    </row>
    <row r="38" spans="1:6" x14ac:dyDescent="0.25">
      <c r="A38" s="29" t="s">
        <v>7</v>
      </c>
      <c r="B38" s="74">
        <v>80157.400909090909</v>
      </c>
      <c r="C38" s="74">
        <v>94575</v>
      </c>
      <c r="D38" s="74">
        <v>112984</v>
      </c>
      <c r="E38" s="74">
        <v>51784</v>
      </c>
      <c r="F38" s="74">
        <v>259343</v>
      </c>
    </row>
    <row r="39" spans="1:6" x14ac:dyDescent="0.25">
      <c r="A39" s="29" t="s">
        <v>8</v>
      </c>
      <c r="B39" s="74">
        <v>54380.462500000009</v>
      </c>
      <c r="C39" s="74">
        <v>112685</v>
      </c>
      <c r="D39" s="74">
        <v>61735</v>
      </c>
      <c r="E39" s="74">
        <v>25619</v>
      </c>
      <c r="F39" s="74">
        <v>200039</v>
      </c>
    </row>
    <row r="40" spans="1:6" x14ac:dyDescent="0.25">
      <c r="A40" s="29" t="s">
        <v>9</v>
      </c>
      <c r="B40" s="74">
        <v>139617.14318181819</v>
      </c>
      <c r="C40" s="74">
        <v>199452</v>
      </c>
      <c r="D40" s="74">
        <v>170358</v>
      </c>
      <c r="E40" s="74">
        <v>99162</v>
      </c>
      <c r="F40" s="74">
        <v>468972</v>
      </c>
    </row>
    <row r="41" spans="1:6" x14ac:dyDescent="0.25">
      <c r="A41" s="29" t="s">
        <v>10</v>
      </c>
      <c r="B41" s="74">
        <v>64125.340681818176</v>
      </c>
      <c r="C41" s="74">
        <v>156435</v>
      </c>
      <c r="D41" s="74">
        <v>79439</v>
      </c>
      <c r="E41" s="74">
        <v>11701</v>
      </c>
      <c r="F41" s="74">
        <v>247575</v>
      </c>
    </row>
    <row r="42" spans="1:6" x14ac:dyDescent="0.25">
      <c r="A42" s="29" t="s">
        <v>11</v>
      </c>
      <c r="B42" s="74">
        <v>77293.34</v>
      </c>
      <c r="C42" s="74">
        <v>181167</v>
      </c>
      <c r="D42" s="74">
        <v>93944</v>
      </c>
      <c r="E42" s="74">
        <v>19635</v>
      </c>
      <c r="F42" s="74">
        <v>294746</v>
      </c>
    </row>
    <row r="43" spans="1:6" x14ac:dyDescent="0.25">
      <c r="A43" s="29" t="s">
        <v>86</v>
      </c>
      <c r="B43" s="74">
        <v>1091388.1818181819</v>
      </c>
      <c r="C43" s="74">
        <v>2103000</v>
      </c>
      <c r="D43" s="74">
        <v>1220000</v>
      </c>
      <c r="E43" s="74">
        <v>613000</v>
      </c>
      <c r="F43" s="74">
        <v>3936000</v>
      </c>
    </row>
    <row r="46" spans="1:6" x14ac:dyDescent="0.25">
      <c r="A46" s="28" t="s">
        <v>85</v>
      </c>
    </row>
    <row r="47" spans="1:6" x14ac:dyDescent="0.25">
      <c r="A47" s="29" t="s">
        <v>31</v>
      </c>
    </row>
    <row r="48" spans="1:6" x14ac:dyDescent="0.25">
      <c r="A48" s="29" t="s">
        <v>32</v>
      </c>
    </row>
    <row r="49" spans="1:22" x14ac:dyDescent="0.25">
      <c r="A49" s="29" t="s">
        <v>33</v>
      </c>
    </row>
    <row r="50" spans="1:22" x14ac:dyDescent="0.25">
      <c r="A50" s="29" t="s">
        <v>34</v>
      </c>
    </row>
    <row r="51" spans="1:22" x14ac:dyDescent="0.25">
      <c r="A51" s="29" t="s">
        <v>35</v>
      </c>
    </row>
    <row r="53" spans="1:22" x14ac:dyDescent="0.25">
      <c r="A53" s="28" t="s">
        <v>85</v>
      </c>
      <c r="B53" t="s">
        <v>117</v>
      </c>
    </row>
    <row r="54" spans="1:22" x14ac:dyDescent="0.25">
      <c r="A54" s="29" t="s">
        <v>61</v>
      </c>
      <c r="B54" s="6">
        <v>0.95461271885521881</v>
      </c>
    </row>
    <row r="55" spans="1:22" x14ac:dyDescent="0.25">
      <c r="A55" s="29" t="s">
        <v>62</v>
      </c>
      <c r="B55" s="6">
        <v>1.4100177025058276</v>
      </c>
    </row>
    <row r="56" spans="1:22" x14ac:dyDescent="0.25">
      <c r="A56" s="29" t="s">
        <v>63</v>
      </c>
      <c r="B56" s="6">
        <v>1.328166467171717</v>
      </c>
    </row>
    <row r="58" spans="1:22" x14ac:dyDescent="0.25">
      <c r="B58" s="28" t="s">
        <v>115</v>
      </c>
    </row>
    <row r="59" spans="1:22" x14ac:dyDescent="0.25">
      <c r="B59" t="s">
        <v>31</v>
      </c>
      <c r="D59" t="s">
        <v>32</v>
      </c>
      <c r="F59" t="s">
        <v>33</v>
      </c>
      <c r="H59" t="s">
        <v>34</v>
      </c>
      <c r="J59" t="s">
        <v>35</v>
      </c>
      <c r="M59" t="s">
        <v>31</v>
      </c>
      <c r="O59" t="s">
        <v>32</v>
      </c>
      <c r="Q59" t="s">
        <v>33</v>
      </c>
      <c r="S59" t="s">
        <v>34</v>
      </c>
      <c r="U59" t="s">
        <v>35</v>
      </c>
    </row>
    <row r="60" spans="1:22" x14ac:dyDescent="0.25">
      <c r="A60" s="28" t="s">
        <v>85</v>
      </c>
      <c r="B60" t="s">
        <v>90</v>
      </c>
      <c r="C60" t="s">
        <v>91</v>
      </c>
      <c r="D60" t="s">
        <v>90</v>
      </c>
      <c r="E60" t="s">
        <v>91</v>
      </c>
      <c r="F60" t="s">
        <v>90</v>
      </c>
      <c r="G60" t="s">
        <v>91</v>
      </c>
      <c r="H60" t="s">
        <v>90</v>
      </c>
      <c r="I60" t="s">
        <v>91</v>
      </c>
      <c r="J60" t="s">
        <v>90</v>
      </c>
      <c r="K60" t="s">
        <v>91</v>
      </c>
    </row>
    <row r="61" spans="1:22" x14ac:dyDescent="0.25">
      <c r="A61" s="29" t="s">
        <v>0</v>
      </c>
      <c r="B61" s="4">
        <v>14718.373181818182</v>
      </c>
      <c r="C61" s="74">
        <v>5318</v>
      </c>
      <c r="D61" s="4">
        <v>27778.107272727273</v>
      </c>
      <c r="E61" s="74">
        <v>7355</v>
      </c>
      <c r="F61" s="4">
        <v>24332.058409090911</v>
      </c>
      <c r="G61" s="74">
        <v>4600</v>
      </c>
      <c r="H61" s="4">
        <v>18480.148181818182</v>
      </c>
      <c r="I61" s="74">
        <v>1845</v>
      </c>
      <c r="J61" s="4">
        <v>31903.77931818182</v>
      </c>
      <c r="K61" s="74">
        <v>3921</v>
      </c>
      <c r="L61">
        <v>1</v>
      </c>
      <c r="M61" cm="1">
        <f t="array" ref="M61">IFERROR(INDEX($B$61:$K$72,$L61,MATCH(M$59,$B$59:$K$59,0)),0)</f>
        <v>14718.373181818182</v>
      </c>
      <c r="N61" cm="1">
        <f t="array" ref="N61">IFERROR(INDEX($B$61:$K$72,$L61,MATCH(M$59,$B$59:$K$59,0)+1),0)</f>
        <v>5318</v>
      </c>
      <c r="O61" cm="1">
        <f t="array" ref="O61">IFERROR(INDEX($B$61:$K$72,$L61,MATCH(O$59,$B$59:$K$59,0)),0)</f>
        <v>27778.107272727273</v>
      </c>
      <c r="P61" cm="1">
        <f t="array" ref="P61">IFERROR(INDEX($B$61:$K$72,$L61,MATCH(O$59,$B$59:$K$59,0)+1),0)</f>
        <v>7355</v>
      </c>
      <c r="Q61" cm="1">
        <f t="array" ref="Q61">IFERROR(INDEX($B$61:$K$72,$L61,MATCH(Q$59,$B$59:$K$59,0)),0)</f>
        <v>24332.058409090911</v>
      </c>
      <c r="R61" cm="1">
        <f t="array" ref="R61">IFERROR(INDEX($B$61:$K$72,$L61,MATCH(Q$59,$B$59:$K$59,0)+1),0)</f>
        <v>4600</v>
      </c>
      <c r="S61" cm="1">
        <f t="array" ref="S61">IFERROR(INDEX($B$61:$K$72,$L61,MATCH(S$59,$B$59:$K$59,0)),0)</f>
        <v>18480.148181818182</v>
      </c>
      <c r="T61" cm="1">
        <f t="array" ref="T61">IFERROR(INDEX($B$61:$K$72,$L61,MATCH(S$59,$B$59:$K$59,0)+1),0)</f>
        <v>1845</v>
      </c>
      <c r="U61" cm="1">
        <f t="array" ref="U61">IFERROR(INDEX($B$61:$K$72,$L61,MATCH(U$59,$B$59:$K$59,0)),0)</f>
        <v>31903.77931818182</v>
      </c>
      <c r="V61" cm="1">
        <f t="array" ref="V61">IFERROR(INDEX($B$61:$K$72,$L61,MATCH(U$59,$B$59:$K$59,0)+1),0)</f>
        <v>3921</v>
      </c>
    </row>
    <row r="62" spans="1:22" x14ac:dyDescent="0.25">
      <c r="A62" s="29" t="s">
        <v>1</v>
      </c>
      <c r="B62" s="4">
        <v>15749.374090909092</v>
      </c>
      <c r="C62" s="74">
        <v>4174</v>
      </c>
      <c r="D62" s="4">
        <v>11399.887954545455</v>
      </c>
      <c r="E62" s="74">
        <v>4939</v>
      </c>
      <c r="F62" s="4">
        <v>17542.59568181818</v>
      </c>
      <c r="G62" s="74">
        <v>4400</v>
      </c>
      <c r="H62" s="4">
        <v>14087.112727272728</v>
      </c>
      <c r="I62" s="74">
        <v>3861</v>
      </c>
      <c r="J62" s="4">
        <v>17407.792954545454</v>
      </c>
      <c r="K62" s="74">
        <v>4719</v>
      </c>
      <c r="L62">
        <v>2</v>
      </c>
      <c r="M62" cm="1">
        <f t="array" ref="M62">IFERROR(INDEX($B$61:$K$72,$L62,MATCH(M$59,$B$59:$K$59,0)),0)</f>
        <v>15749.374090909092</v>
      </c>
      <c r="N62" cm="1">
        <f t="array" ref="N62">IFERROR(INDEX($B$61:$K$72,$L62,MATCH(M$59,$B$59:$K$59,0)+1),0)</f>
        <v>4174</v>
      </c>
      <c r="O62" cm="1">
        <f t="array" ref="O62">IFERROR(INDEX($B$61:$K$72,$L62,MATCH(O$59,$B$59:$K$59,0)),0)</f>
        <v>11399.887954545455</v>
      </c>
      <c r="P62" cm="1">
        <f t="array" ref="P62">IFERROR(INDEX($B$61:$K$72,$L62,MATCH(O$59,$B$59:$K$59,0)+1),0)</f>
        <v>4939</v>
      </c>
      <c r="Q62" cm="1">
        <f t="array" ref="Q62">IFERROR(INDEX($B$61:$K$72,$L62,MATCH(Q$59,$B$59:$K$59,0)),0)</f>
        <v>17542.59568181818</v>
      </c>
      <c r="R62" cm="1">
        <f t="array" ref="R62">IFERROR(INDEX($B$61:$K$72,$L62,MATCH(Q$59,$B$59:$K$59,0)+1),0)</f>
        <v>4400</v>
      </c>
      <c r="S62" cm="1">
        <f t="array" ref="S62">IFERROR(INDEX($B$61:$K$72,$L62,MATCH(S$59,$B$59:$K$59,0)),0)</f>
        <v>14087.112727272728</v>
      </c>
      <c r="T62" cm="1">
        <f t="array" ref="T62">IFERROR(INDEX($B$61:$K$72,$L62,MATCH(S$59,$B$59:$K$59,0)+1),0)</f>
        <v>3861</v>
      </c>
      <c r="U62" cm="1">
        <f t="array" ref="U62">IFERROR(INDEX($B$61:$K$72,$L62,MATCH(U$59,$B$59:$K$59,0)),0)</f>
        <v>17407.792954545454</v>
      </c>
      <c r="V62" cm="1">
        <f t="array" ref="V62">IFERROR(INDEX($B$61:$K$72,$L62,MATCH(U$59,$B$59:$K$59,0)+1),0)</f>
        <v>4719</v>
      </c>
    </row>
    <row r="63" spans="1:22" x14ac:dyDescent="0.25">
      <c r="A63" s="29" t="s">
        <v>2</v>
      </c>
      <c r="B63" s="4">
        <v>23156.138863636363</v>
      </c>
      <c r="C63" s="74">
        <v>8196</v>
      </c>
      <c r="D63" s="4">
        <v>26640.429772727271</v>
      </c>
      <c r="E63" s="74">
        <v>7958</v>
      </c>
      <c r="F63" s="4">
        <v>19944.036363636362</v>
      </c>
      <c r="G63" s="74">
        <v>8705</v>
      </c>
      <c r="H63" s="4">
        <v>30876.117727272725</v>
      </c>
      <c r="I63" s="74">
        <v>9242</v>
      </c>
      <c r="J63" s="4">
        <v>31112.614999999998</v>
      </c>
      <c r="K63" s="74">
        <v>9004</v>
      </c>
      <c r="L63">
        <v>3</v>
      </c>
      <c r="M63" cm="1">
        <f t="array" ref="M63">IFERROR(INDEX($B$61:$K$72,$L63,MATCH(M$59,$B$59:$K$59,0)),0)</f>
        <v>23156.138863636363</v>
      </c>
      <c r="N63" cm="1">
        <f t="array" ref="N63">IFERROR(INDEX($B$61:$K$72,$L63,MATCH(M$59,$B$59:$K$59,0)+1),0)</f>
        <v>8196</v>
      </c>
      <c r="O63" cm="1">
        <f t="array" ref="O63">IFERROR(INDEX($B$61:$K$72,$L63,MATCH(O$59,$B$59:$K$59,0)),0)</f>
        <v>26640.429772727271</v>
      </c>
      <c r="P63" cm="1">
        <f t="array" ref="P63">IFERROR(INDEX($B$61:$K$72,$L63,MATCH(O$59,$B$59:$K$59,0)+1),0)</f>
        <v>7958</v>
      </c>
      <c r="Q63" cm="1">
        <f t="array" ref="Q63">IFERROR(INDEX($B$61:$K$72,$L63,MATCH(Q$59,$B$59:$K$59,0)),0)</f>
        <v>19944.036363636362</v>
      </c>
      <c r="R63" cm="1">
        <f t="array" ref="R63">IFERROR(INDEX($B$61:$K$72,$L63,MATCH(Q$59,$B$59:$K$59,0)+1),0)</f>
        <v>8705</v>
      </c>
      <c r="S63" cm="1">
        <f t="array" ref="S63">IFERROR(INDEX($B$61:$K$72,$L63,MATCH(S$59,$B$59:$K$59,0)),0)</f>
        <v>30876.117727272725</v>
      </c>
      <c r="T63" cm="1">
        <f t="array" ref="T63">IFERROR(INDEX($B$61:$K$72,$L63,MATCH(S$59,$B$59:$K$59,0)+1),0)</f>
        <v>9242</v>
      </c>
      <c r="U63" cm="1">
        <f t="array" ref="U63">IFERROR(INDEX($B$61:$K$72,$L63,MATCH(U$59,$B$59:$K$59,0)),0)</f>
        <v>31112.614999999998</v>
      </c>
      <c r="V63" cm="1">
        <f t="array" ref="V63">IFERROR(INDEX($B$61:$K$72,$L63,MATCH(U$59,$B$59:$K$59,0)+1),0)</f>
        <v>9004</v>
      </c>
    </row>
    <row r="64" spans="1:22" x14ac:dyDescent="0.25">
      <c r="A64" s="29" t="s">
        <v>3</v>
      </c>
      <c r="B64" s="4">
        <v>9745.5550000000003</v>
      </c>
      <c r="C64" s="74">
        <v>3148</v>
      </c>
      <c r="D64" s="4">
        <v>13800.268863636364</v>
      </c>
      <c r="E64" s="74">
        <v>1386</v>
      </c>
      <c r="F64" s="4">
        <v>10946.774545454546</v>
      </c>
      <c r="G64" s="74">
        <v>3400</v>
      </c>
      <c r="H64" s="4">
        <v>8468.0136363636357</v>
      </c>
      <c r="I64" s="74">
        <v>5414</v>
      </c>
      <c r="J64" s="4">
        <v>6420.4586363636363</v>
      </c>
      <c r="K64" s="74">
        <v>3744</v>
      </c>
      <c r="L64">
        <v>4</v>
      </c>
      <c r="M64" cm="1">
        <f t="array" ref="M64">IFERROR(INDEX($B$61:$K$72,$L64,MATCH(M$59,$B$59:$K$59,0)),0)</f>
        <v>9745.5550000000003</v>
      </c>
      <c r="N64" cm="1">
        <f t="array" ref="N64">IFERROR(INDEX($B$61:$K$72,$L64,MATCH(M$59,$B$59:$K$59,0)+1),0)</f>
        <v>3148</v>
      </c>
      <c r="O64" cm="1">
        <f t="array" ref="O64">IFERROR(INDEX($B$61:$K$72,$L64,MATCH(O$59,$B$59:$K$59,0)),0)</f>
        <v>13800.268863636364</v>
      </c>
      <c r="P64" cm="1">
        <f t="array" ref="P64">IFERROR(INDEX($B$61:$K$72,$L64,MATCH(O$59,$B$59:$K$59,0)+1),0)</f>
        <v>1386</v>
      </c>
      <c r="Q64" cm="1">
        <f t="array" ref="Q64">IFERROR(INDEX($B$61:$K$72,$L64,MATCH(Q$59,$B$59:$K$59,0)),0)</f>
        <v>10946.774545454546</v>
      </c>
      <c r="R64" cm="1">
        <f t="array" ref="R64">IFERROR(INDEX($B$61:$K$72,$L64,MATCH(Q$59,$B$59:$K$59,0)+1),0)</f>
        <v>3400</v>
      </c>
      <c r="S64" cm="1">
        <f t="array" ref="S64">IFERROR(INDEX($B$61:$K$72,$L64,MATCH(S$59,$B$59:$K$59,0)),0)</f>
        <v>8468.0136363636357</v>
      </c>
      <c r="T64" cm="1">
        <f t="array" ref="T64">IFERROR(INDEX($B$61:$K$72,$L64,MATCH(S$59,$B$59:$K$59,0)+1),0)</f>
        <v>5414</v>
      </c>
      <c r="U64" cm="1">
        <f t="array" ref="U64">IFERROR(INDEX($B$61:$K$72,$L64,MATCH(U$59,$B$59:$K$59,0)),0)</f>
        <v>6420.4586363636363</v>
      </c>
      <c r="V64" cm="1">
        <f t="array" ref="V64">IFERROR(INDEX($B$61:$K$72,$L64,MATCH(U$59,$B$59:$K$59,0)+1),0)</f>
        <v>3744</v>
      </c>
    </row>
    <row r="65" spans="1:22" x14ac:dyDescent="0.25">
      <c r="A65" s="29" t="s">
        <v>4</v>
      </c>
      <c r="B65" s="4">
        <v>12202.460227272726</v>
      </c>
      <c r="C65" s="74">
        <v>1374</v>
      </c>
      <c r="D65" s="4">
        <v>7910.7381818181821</v>
      </c>
      <c r="E65" s="74">
        <v>3206</v>
      </c>
      <c r="F65" s="4">
        <v>14048.925454545455</v>
      </c>
      <c r="G65" s="74">
        <v>2400</v>
      </c>
      <c r="H65" s="4">
        <v>19582.388863636363</v>
      </c>
      <c r="I65" s="74">
        <v>1594</v>
      </c>
      <c r="J65" s="4">
        <v>17934.413409090906</v>
      </c>
      <c r="K65" s="74">
        <v>3615</v>
      </c>
      <c r="L65">
        <v>5</v>
      </c>
      <c r="M65" cm="1">
        <f t="array" ref="M65">IFERROR(INDEX($B$61:$K$72,$L65,MATCH(M$59,$B$59:$K$59,0)),0)</f>
        <v>12202.460227272726</v>
      </c>
      <c r="N65" cm="1">
        <f t="array" ref="N65">IFERROR(INDEX($B$61:$K$72,$L65,MATCH(M$59,$B$59:$K$59,0)+1),0)</f>
        <v>1374</v>
      </c>
      <c r="O65" cm="1">
        <f t="array" ref="O65">IFERROR(INDEX($B$61:$K$72,$L65,MATCH(O$59,$B$59:$K$59,0)),0)</f>
        <v>7910.7381818181821</v>
      </c>
      <c r="P65" cm="1">
        <f t="array" ref="P65">IFERROR(INDEX($B$61:$K$72,$L65,MATCH(O$59,$B$59:$K$59,0)+1),0)</f>
        <v>3206</v>
      </c>
      <c r="Q65" cm="1">
        <f t="array" ref="Q65">IFERROR(INDEX($B$61:$K$72,$L65,MATCH(Q$59,$B$59:$K$59,0)),0)</f>
        <v>14048.925454545455</v>
      </c>
      <c r="R65" cm="1">
        <f t="array" ref="R65">IFERROR(INDEX($B$61:$K$72,$L65,MATCH(Q$59,$B$59:$K$59,0)+1),0)</f>
        <v>2400</v>
      </c>
      <c r="S65" cm="1">
        <f t="array" ref="S65">IFERROR(INDEX($B$61:$K$72,$L65,MATCH(S$59,$B$59:$K$59,0)),0)</f>
        <v>19582.388863636363</v>
      </c>
      <c r="T65" cm="1">
        <f t="array" ref="T65">IFERROR(INDEX($B$61:$K$72,$L65,MATCH(S$59,$B$59:$K$59,0)+1),0)</f>
        <v>1594</v>
      </c>
      <c r="U65" cm="1">
        <f t="array" ref="U65">IFERROR(INDEX($B$61:$K$72,$L65,MATCH(U$59,$B$59:$K$59,0)),0)</f>
        <v>17934.413409090906</v>
      </c>
      <c r="V65" cm="1">
        <f t="array" ref="V65">IFERROR(INDEX($B$61:$K$72,$L65,MATCH(U$59,$B$59:$K$59,0)+1),0)</f>
        <v>3615</v>
      </c>
    </row>
    <row r="66" spans="1:22" x14ac:dyDescent="0.25">
      <c r="A66" s="29" t="s">
        <v>5</v>
      </c>
      <c r="B66" s="4">
        <v>26951.440681818181</v>
      </c>
      <c r="C66" s="74">
        <v>7177</v>
      </c>
      <c r="D66" s="4">
        <v>30705.946136363636</v>
      </c>
      <c r="E66" s="74">
        <v>3359</v>
      </c>
      <c r="F66" s="4">
        <v>32349.905909090907</v>
      </c>
      <c r="G66" s="74">
        <v>10011</v>
      </c>
      <c r="H66" s="4">
        <v>36281.921818181814</v>
      </c>
      <c r="I66" s="74">
        <v>16722</v>
      </c>
      <c r="J66" s="4">
        <v>36934.44886363636</v>
      </c>
      <c r="K66" s="74">
        <v>12823</v>
      </c>
      <c r="L66">
        <v>6</v>
      </c>
      <c r="M66" cm="1">
        <f t="array" ref="M66">IFERROR(INDEX($B$61:$K$72,$L66,MATCH(M$59,$B$59:$K$59,0)),0)</f>
        <v>26951.440681818181</v>
      </c>
      <c r="N66" cm="1">
        <f t="array" ref="N66">IFERROR(INDEX($B$61:$K$72,$L66,MATCH(M$59,$B$59:$K$59,0)+1),0)</f>
        <v>7177</v>
      </c>
      <c r="O66" cm="1">
        <f t="array" ref="O66">IFERROR(INDEX($B$61:$K$72,$L66,MATCH(O$59,$B$59:$K$59,0)),0)</f>
        <v>30705.946136363636</v>
      </c>
      <c r="P66" cm="1">
        <f t="array" ref="P66">IFERROR(INDEX($B$61:$K$72,$L66,MATCH(O$59,$B$59:$K$59,0)+1),0)</f>
        <v>3359</v>
      </c>
      <c r="Q66" cm="1">
        <f t="array" ref="Q66">IFERROR(INDEX($B$61:$K$72,$L66,MATCH(Q$59,$B$59:$K$59,0)),0)</f>
        <v>32349.905909090907</v>
      </c>
      <c r="R66" cm="1">
        <f t="array" ref="R66">IFERROR(INDEX($B$61:$K$72,$L66,MATCH(Q$59,$B$59:$K$59,0)+1),0)</f>
        <v>10011</v>
      </c>
      <c r="S66" cm="1">
        <f t="array" ref="S66">IFERROR(INDEX($B$61:$K$72,$L66,MATCH(S$59,$B$59:$K$59,0)),0)</f>
        <v>36281.921818181814</v>
      </c>
      <c r="T66" cm="1">
        <f t="array" ref="T66">IFERROR(INDEX($B$61:$K$72,$L66,MATCH(S$59,$B$59:$K$59,0)+1),0)</f>
        <v>16722</v>
      </c>
      <c r="U66" cm="1">
        <f t="array" ref="U66">IFERROR(INDEX($B$61:$K$72,$L66,MATCH(U$59,$B$59:$K$59,0)),0)</f>
        <v>36934.44886363636</v>
      </c>
      <c r="V66" cm="1">
        <f t="array" ref="V66">IFERROR(INDEX($B$61:$K$72,$L66,MATCH(U$59,$B$59:$K$59,0)+1),0)</f>
        <v>12823</v>
      </c>
    </row>
    <row r="67" spans="1:22" x14ac:dyDescent="0.25">
      <c r="A67" s="29" t="s">
        <v>6</v>
      </c>
      <c r="B67" s="4">
        <v>15124.67090909091</v>
      </c>
      <c r="C67" s="74">
        <v>4062</v>
      </c>
      <c r="D67" s="4">
        <v>10570.070454545454</v>
      </c>
      <c r="E67" s="74">
        <v>4982</v>
      </c>
      <c r="F67" s="4">
        <v>16047.018181818181</v>
      </c>
      <c r="G67" s="74">
        <v>3805</v>
      </c>
      <c r="H67" s="4">
        <v>13598.70090909091</v>
      </c>
      <c r="I67" s="74">
        <v>2618</v>
      </c>
      <c r="J67" s="4">
        <v>11061.806363636364</v>
      </c>
      <c r="K67" s="74">
        <v>3558</v>
      </c>
      <c r="L67">
        <v>7</v>
      </c>
      <c r="M67" cm="1">
        <f t="array" ref="M67">IFERROR(INDEX($B$61:$K$72,$L67,MATCH(M$59,$B$59:$K$59,0)),0)</f>
        <v>15124.67090909091</v>
      </c>
      <c r="N67" cm="1">
        <f t="array" ref="N67">IFERROR(INDEX($B$61:$K$72,$L67,MATCH(M$59,$B$59:$K$59,0)+1),0)</f>
        <v>4062</v>
      </c>
      <c r="O67" cm="1">
        <f t="array" ref="O67">IFERROR(INDEX($B$61:$K$72,$L67,MATCH(O$59,$B$59:$K$59,0)),0)</f>
        <v>10570.070454545454</v>
      </c>
      <c r="P67" cm="1">
        <f t="array" ref="P67">IFERROR(INDEX($B$61:$K$72,$L67,MATCH(O$59,$B$59:$K$59,0)+1),0)</f>
        <v>4982</v>
      </c>
      <c r="Q67" cm="1">
        <f t="array" ref="Q67">IFERROR(INDEX($B$61:$K$72,$L67,MATCH(Q$59,$B$59:$K$59,0)),0)</f>
        <v>16047.018181818181</v>
      </c>
      <c r="R67" cm="1">
        <f t="array" ref="R67">IFERROR(INDEX($B$61:$K$72,$L67,MATCH(Q$59,$B$59:$K$59,0)+1),0)</f>
        <v>3805</v>
      </c>
      <c r="S67" cm="1">
        <f t="array" ref="S67">IFERROR(INDEX($B$61:$K$72,$L67,MATCH(S$59,$B$59:$K$59,0)),0)</f>
        <v>13598.70090909091</v>
      </c>
      <c r="T67" cm="1">
        <f t="array" ref="T67">IFERROR(INDEX($B$61:$K$72,$L67,MATCH(S$59,$B$59:$K$59,0)+1),0)</f>
        <v>2618</v>
      </c>
      <c r="U67" cm="1">
        <f t="array" ref="U67">IFERROR(INDEX($B$61:$K$72,$L67,MATCH(U$59,$B$59:$K$59,0)),0)</f>
        <v>11061.806363636364</v>
      </c>
      <c r="V67" cm="1">
        <f t="array" ref="V67">IFERROR(INDEX($B$61:$K$72,$L67,MATCH(U$59,$B$59:$K$59,0)+1),0)</f>
        <v>3558</v>
      </c>
    </row>
    <row r="68" spans="1:22" x14ac:dyDescent="0.25">
      <c r="A68" s="29" t="s">
        <v>7</v>
      </c>
      <c r="B68" s="4">
        <v>20616.151818181817</v>
      </c>
      <c r="C68" s="74">
        <v>3816</v>
      </c>
      <c r="D68" s="4">
        <v>13439.244318181818</v>
      </c>
      <c r="E68" s="74">
        <v>5464</v>
      </c>
      <c r="F68" s="4">
        <v>19472.594090909093</v>
      </c>
      <c r="G68" s="74">
        <v>6600</v>
      </c>
      <c r="H68" s="4">
        <v>18706.248636363634</v>
      </c>
      <c r="I68" s="74">
        <v>7736</v>
      </c>
      <c r="J68" s="4">
        <v>7923.1620454545455</v>
      </c>
      <c r="K68" s="74">
        <v>9594</v>
      </c>
      <c r="L68">
        <v>8</v>
      </c>
      <c r="M68" cm="1">
        <f t="array" ref="M68">IFERROR(INDEX($B$61:$K$72,$L68,MATCH(M$59,$B$59:$K$59,0)),0)</f>
        <v>20616.151818181817</v>
      </c>
      <c r="N68" cm="1">
        <f t="array" ref="N68">IFERROR(INDEX($B$61:$K$72,$L68,MATCH(M$59,$B$59:$K$59,0)+1),0)</f>
        <v>3816</v>
      </c>
      <c r="O68" cm="1">
        <f t="array" ref="O68">IFERROR(INDEX($B$61:$K$72,$L68,MATCH(O$59,$B$59:$K$59,0)),0)</f>
        <v>13439.244318181818</v>
      </c>
      <c r="P68" cm="1">
        <f t="array" ref="P68">IFERROR(INDEX($B$61:$K$72,$L68,MATCH(O$59,$B$59:$K$59,0)+1),0)</f>
        <v>5464</v>
      </c>
      <c r="Q68" cm="1">
        <f t="array" ref="Q68">IFERROR(INDEX($B$61:$K$72,$L68,MATCH(Q$59,$B$59:$K$59,0)),0)</f>
        <v>19472.594090909093</v>
      </c>
      <c r="R68" cm="1">
        <f t="array" ref="R68">IFERROR(INDEX($B$61:$K$72,$L68,MATCH(Q$59,$B$59:$K$59,0)+1),0)</f>
        <v>6600</v>
      </c>
      <c r="S68" cm="1">
        <f t="array" ref="S68">IFERROR(INDEX($B$61:$K$72,$L68,MATCH(S$59,$B$59:$K$59,0)),0)</f>
        <v>18706.248636363634</v>
      </c>
      <c r="T68" cm="1">
        <f t="array" ref="T68">IFERROR(INDEX($B$61:$K$72,$L68,MATCH(S$59,$B$59:$K$59,0)+1),0)</f>
        <v>7736</v>
      </c>
      <c r="U68" cm="1">
        <f t="array" ref="U68">IFERROR(INDEX($B$61:$K$72,$L68,MATCH(U$59,$B$59:$K$59,0)),0)</f>
        <v>7923.1620454545455</v>
      </c>
      <c r="V68" cm="1">
        <f t="array" ref="V68">IFERROR(INDEX($B$61:$K$72,$L68,MATCH(U$59,$B$59:$K$59,0)+1),0)</f>
        <v>9594</v>
      </c>
    </row>
    <row r="69" spans="1:22" x14ac:dyDescent="0.25">
      <c r="A69" s="29" t="s">
        <v>8</v>
      </c>
      <c r="B69" s="4">
        <v>11007.382954545456</v>
      </c>
      <c r="C69" s="74">
        <v>821</v>
      </c>
      <c r="D69" s="4">
        <v>17293.677727272727</v>
      </c>
      <c r="E69" s="74">
        <v>3406</v>
      </c>
      <c r="F69" s="4">
        <v>5193.7404545454547</v>
      </c>
      <c r="G69" s="74">
        <v>2001</v>
      </c>
      <c r="H69" s="4">
        <v>10423.882727272729</v>
      </c>
      <c r="I69" s="74">
        <v>594</v>
      </c>
      <c r="J69" s="4">
        <v>10461.778636363637</v>
      </c>
      <c r="K69" s="74">
        <v>3303</v>
      </c>
      <c r="L69">
        <v>9</v>
      </c>
      <c r="M69" cm="1">
        <f t="array" ref="M69">IFERROR(INDEX($B$61:$K$72,$L69,MATCH(M$59,$B$59:$K$59,0)),0)</f>
        <v>11007.382954545456</v>
      </c>
      <c r="N69" cm="1">
        <f t="array" ref="N69">IFERROR(INDEX($B$61:$K$72,$L69,MATCH(M$59,$B$59:$K$59,0)+1),0)</f>
        <v>821</v>
      </c>
      <c r="O69" cm="1">
        <f t="array" ref="O69">IFERROR(INDEX($B$61:$K$72,$L69,MATCH(O$59,$B$59:$K$59,0)),0)</f>
        <v>17293.677727272727</v>
      </c>
      <c r="P69" cm="1">
        <f t="array" ref="P69">IFERROR(INDEX($B$61:$K$72,$L69,MATCH(O$59,$B$59:$K$59,0)+1),0)</f>
        <v>3406</v>
      </c>
      <c r="Q69" cm="1">
        <f t="array" ref="Q69">IFERROR(INDEX($B$61:$K$72,$L69,MATCH(Q$59,$B$59:$K$59,0)),0)</f>
        <v>5193.7404545454547</v>
      </c>
      <c r="R69" cm="1">
        <f t="array" ref="R69">IFERROR(INDEX($B$61:$K$72,$L69,MATCH(Q$59,$B$59:$K$59,0)+1),0)</f>
        <v>2001</v>
      </c>
      <c r="S69" cm="1">
        <f t="array" ref="S69">IFERROR(INDEX($B$61:$K$72,$L69,MATCH(S$59,$B$59:$K$59,0)),0)</f>
        <v>10423.882727272729</v>
      </c>
      <c r="T69" cm="1">
        <f t="array" ref="T69">IFERROR(INDEX($B$61:$K$72,$L69,MATCH(S$59,$B$59:$K$59,0)+1),0)</f>
        <v>594</v>
      </c>
      <c r="U69" cm="1">
        <f t="array" ref="U69">IFERROR(INDEX($B$61:$K$72,$L69,MATCH(U$59,$B$59:$K$59,0)),0)</f>
        <v>10461.778636363637</v>
      </c>
      <c r="V69" cm="1">
        <f t="array" ref="V69">IFERROR(INDEX($B$61:$K$72,$L69,MATCH(U$59,$B$59:$K$59,0)+1),0)</f>
        <v>3303</v>
      </c>
    </row>
    <row r="70" spans="1:22" x14ac:dyDescent="0.25">
      <c r="A70" s="29" t="s">
        <v>9</v>
      </c>
      <c r="B70" s="4">
        <v>22461.854772727274</v>
      </c>
      <c r="C70" s="74">
        <v>12065</v>
      </c>
      <c r="D70" s="4">
        <v>26172.862045454545</v>
      </c>
      <c r="E70" s="74">
        <v>9156</v>
      </c>
      <c r="F70" s="4">
        <v>33630.810454545455</v>
      </c>
      <c r="G70" s="74">
        <v>9140</v>
      </c>
      <c r="H70" s="4">
        <v>26933.662499999999</v>
      </c>
      <c r="I70" s="74">
        <v>8844</v>
      </c>
      <c r="J70" s="4">
        <v>30417.953409090907</v>
      </c>
      <c r="K70" s="74">
        <v>5935</v>
      </c>
      <c r="L70">
        <v>10</v>
      </c>
      <c r="M70" cm="1">
        <f t="array" ref="M70">IFERROR(INDEX($B$61:$K$72,$L70,MATCH(M$59,$B$59:$K$59,0)),0)</f>
        <v>22461.854772727274</v>
      </c>
      <c r="N70" cm="1">
        <f t="array" ref="N70">IFERROR(INDEX($B$61:$K$72,$L70,MATCH(M$59,$B$59:$K$59,0)+1),0)</f>
        <v>12065</v>
      </c>
      <c r="O70" cm="1">
        <f t="array" ref="O70">IFERROR(INDEX($B$61:$K$72,$L70,MATCH(O$59,$B$59:$K$59,0)),0)</f>
        <v>26172.862045454545</v>
      </c>
      <c r="P70" cm="1">
        <f t="array" ref="P70">IFERROR(INDEX($B$61:$K$72,$L70,MATCH(O$59,$B$59:$K$59,0)+1),0)</f>
        <v>9156</v>
      </c>
      <c r="Q70" cm="1">
        <f t="array" ref="Q70">IFERROR(INDEX($B$61:$K$72,$L70,MATCH(Q$59,$B$59:$K$59,0)),0)</f>
        <v>33630.810454545455</v>
      </c>
      <c r="R70" cm="1">
        <f t="array" ref="R70">IFERROR(INDEX($B$61:$K$72,$L70,MATCH(Q$59,$B$59:$K$59,0)+1),0)</f>
        <v>9140</v>
      </c>
      <c r="S70" cm="1">
        <f t="array" ref="S70">IFERROR(INDEX($B$61:$K$72,$L70,MATCH(S$59,$B$59:$K$59,0)),0)</f>
        <v>26933.662499999999</v>
      </c>
      <c r="T70" cm="1">
        <f t="array" ref="T70">IFERROR(INDEX($B$61:$K$72,$L70,MATCH(S$59,$B$59:$K$59,0)+1),0)</f>
        <v>8844</v>
      </c>
      <c r="U70" cm="1">
        <f t="array" ref="U70">IFERROR(INDEX($B$61:$K$72,$L70,MATCH(U$59,$B$59:$K$59,0)),0)</f>
        <v>30417.953409090907</v>
      </c>
      <c r="V70" cm="1">
        <f t="array" ref="V70">IFERROR(INDEX($B$61:$K$72,$L70,MATCH(U$59,$B$59:$K$59,0)+1),0)</f>
        <v>5935</v>
      </c>
    </row>
    <row r="71" spans="1:22" x14ac:dyDescent="0.25">
      <c r="A71" s="29" t="s">
        <v>10</v>
      </c>
      <c r="B71" s="4">
        <v>5798.131136363636</v>
      </c>
      <c r="C71" s="74">
        <v>3447</v>
      </c>
      <c r="D71" s="4">
        <v>19222.517045454544</v>
      </c>
      <c r="E71" s="74">
        <v>1383</v>
      </c>
      <c r="F71" s="4">
        <v>13369.852045454545</v>
      </c>
      <c r="G71" s="74">
        <v>2601</v>
      </c>
      <c r="H71" s="4">
        <v>3129.1806818181822</v>
      </c>
      <c r="I71" s="74">
        <v>2928</v>
      </c>
      <c r="J71" s="4">
        <v>22605.659772727275</v>
      </c>
      <c r="K71" s="74">
        <v>2753</v>
      </c>
      <c r="L71">
        <v>11</v>
      </c>
      <c r="M71" cm="1">
        <f t="array" ref="M71">IFERROR(INDEX($B$61:$K$72,$L71,MATCH(M$59,$B$59:$K$59,0)),0)</f>
        <v>5798.131136363636</v>
      </c>
      <c r="N71" cm="1">
        <f t="array" ref="N71">IFERROR(INDEX($B$61:$K$72,$L71,MATCH(M$59,$B$59:$K$59,0)+1),0)</f>
        <v>3447</v>
      </c>
      <c r="O71" cm="1">
        <f t="array" ref="O71">IFERROR(INDEX($B$61:$K$72,$L71,MATCH(O$59,$B$59:$K$59,0)),0)</f>
        <v>19222.517045454544</v>
      </c>
      <c r="P71" cm="1">
        <f t="array" ref="P71">IFERROR(INDEX($B$61:$K$72,$L71,MATCH(O$59,$B$59:$K$59,0)+1),0)</f>
        <v>1383</v>
      </c>
      <c r="Q71" cm="1">
        <f t="array" ref="Q71">IFERROR(INDEX($B$61:$K$72,$L71,MATCH(Q$59,$B$59:$K$59,0)),0)</f>
        <v>13369.852045454545</v>
      </c>
      <c r="R71" cm="1">
        <f t="array" ref="R71">IFERROR(INDEX($B$61:$K$72,$L71,MATCH(Q$59,$B$59:$K$59,0)+1),0)</f>
        <v>2601</v>
      </c>
      <c r="S71" cm="1">
        <f t="array" ref="S71">IFERROR(INDEX($B$61:$K$72,$L71,MATCH(S$59,$B$59:$K$59,0)),0)</f>
        <v>3129.1806818181822</v>
      </c>
      <c r="T71" cm="1">
        <f t="array" ref="T71">IFERROR(INDEX($B$61:$K$72,$L71,MATCH(S$59,$B$59:$K$59,0)+1),0)</f>
        <v>2928</v>
      </c>
      <c r="U71" cm="1">
        <f t="array" ref="U71">IFERROR(INDEX($B$61:$K$72,$L71,MATCH(U$59,$B$59:$K$59,0)),0)</f>
        <v>22605.659772727275</v>
      </c>
      <c r="V71" cm="1">
        <f t="array" ref="V71">IFERROR(INDEX($B$61:$K$72,$L71,MATCH(U$59,$B$59:$K$59,0)+1),0)</f>
        <v>2753</v>
      </c>
    </row>
    <row r="72" spans="1:22" x14ac:dyDescent="0.25">
      <c r="A72" s="29" t="s">
        <v>11</v>
      </c>
      <c r="B72" s="4">
        <v>13303.554090909091</v>
      </c>
      <c r="C72" s="74">
        <v>1975</v>
      </c>
      <c r="D72" s="4">
        <v>16623.857045454544</v>
      </c>
      <c r="E72" s="74">
        <v>2698</v>
      </c>
      <c r="F72" s="4">
        <v>13168.751363636364</v>
      </c>
      <c r="G72" s="74">
        <v>3472</v>
      </c>
      <c r="H72" s="4">
        <v>19311.081818181818</v>
      </c>
      <c r="I72" s="74">
        <v>4102</v>
      </c>
      <c r="J72" s="4">
        <v>14886.09568181818</v>
      </c>
      <c r="K72" s="74">
        <v>4865</v>
      </c>
      <c r="L72">
        <v>12</v>
      </c>
      <c r="M72" cm="1">
        <f t="array" ref="M72">IFERROR(INDEX($B$61:$K$72,$L72,MATCH(M$59,$B$59:$K$59,0)),0)</f>
        <v>13303.554090909091</v>
      </c>
      <c r="N72" cm="1">
        <f t="array" ref="N72">IFERROR(INDEX($B$61:$K$72,$L72,MATCH(M$59,$B$59:$K$59,0)+1),0)</f>
        <v>1975</v>
      </c>
      <c r="O72" cm="1">
        <f t="array" ref="O72">IFERROR(INDEX($B$61:$K$72,$L72,MATCH(O$59,$B$59:$K$59,0)),0)</f>
        <v>16623.857045454544</v>
      </c>
      <c r="P72" cm="1">
        <f t="array" ref="P72">IFERROR(INDEX($B$61:$K$72,$L72,MATCH(O$59,$B$59:$K$59,0)+1),0)</f>
        <v>2698</v>
      </c>
      <c r="Q72" cm="1">
        <f t="array" ref="Q72">IFERROR(INDEX($B$61:$K$72,$L72,MATCH(Q$59,$B$59:$K$59,0)),0)</f>
        <v>13168.751363636364</v>
      </c>
      <c r="R72" cm="1">
        <f t="array" ref="R72">IFERROR(INDEX($B$61:$K$72,$L72,MATCH(Q$59,$B$59:$K$59,0)+1),0)</f>
        <v>3472</v>
      </c>
      <c r="S72" cm="1">
        <f t="array" ref="S72">IFERROR(INDEX($B$61:$K$72,$L72,MATCH(S$59,$B$59:$K$59,0)),0)</f>
        <v>19311.081818181818</v>
      </c>
      <c r="T72" cm="1">
        <f t="array" ref="T72">IFERROR(INDEX($B$61:$K$72,$L72,MATCH(S$59,$B$59:$K$59,0)+1),0)</f>
        <v>4102</v>
      </c>
      <c r="U72" cm="1">
        <f t="array" ref="U72">IFERROR(INDEX($B$61:$K$72,$L72,MATCH(U$59,$B$59:$K$59,0)),0)</f>
        <v>14886.09568181818</v>
      </c>
      <c r="V72" cm="1">
        <f t="array" ref="V72">IFERROR(INDEX($B$61:$K$72,$L72,MATCH(U$59,$B$59:$K$59,0)+1),0)</f>
        <v>4865</v>
      </c>
    </row>
  </sheetData>
  <phoneticPr fontId="3" type="noConversion"/>
  <pageMargins left="0.7" right="0.7" top="0.75" bottom="0.75" header="0.3" footer="0.3"/>
  <pageSetup paperSize="9" orientation="portrait" horizontalDpi="1200" verticalDpi="1200"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1D180-E2B5-4B2C-A3A2-215414F51B1D}">
  <dimension ref="A1:J16"/>
  <sheetViews>
    <sheetView zoomScaleNormal="100" workbookViewId="0">
      <selection sqref="A1:B1"/>
    </sheetView>
  </sheetViews>
  <sheetFormatPr defaultRowHeight="15" x14ac:dyDescent="0.25"/>
  <cols>
    <col min="1" max="1" width="12.7109375" bestFit="1" customWidth="1"/>
    <col min="2" max="2" width="12.5703125" bestFit="1" customWidth="1"/>
    <col min="3" max="3" width="14.28515625" customWidth="1"/>
    <col min="4" max="4" width="2.85546875" customWidth="1"/>
    <col min="5" max="5" width="16.7109375" customWidth="1"/>
    <col min="6" max="6" width="12.140625" customWidth="1"/>
    <col min="7" max="7" width="14.42578125" customWidth="1"/>
    <col min="8" max="8" width="15.28515625" customWidth="1"/>
    <col min="9" max="9" width="8" bestFit="1" customWidth="1"/>
    <col min="12" max="12" width="13" customWidth="1"/>
    <col min="13" max="13" width="14.42578125" customWidth="1"/>
    <col min="14" max="14" width="17.7109375" customWidth="1"/>
  </cols>
  <sheetData>
    <row r="1" spans="1:10" ht="30.6" customHeight="1" x14ac:dyDescent="0.25">
      <c r="A1" s="73" t="s">
        <v>80</v>
      </c>
      <c r="B1" s="73"/>
      <c r="C1" s="40" t="s">
        <v>79</v>
      </c>
      <c r="E1" s="37" t="s">
        <v>71</v>
      </c>
      <c r="F1" s="39" t="s">
        <v>82</v>
      </c>
      <c r="G1" s="39" t="s">
        <v>83</v>
      </c>
      <c r="H1" s="57" t="s">
        <v>114</v>
      </c>
      <c r="I1" s="38" t="s">
        <v>75</v>
      </c>
    </row>
    <row r="2" spans="1:10" x14ac:dyDescent="0.25">
      <c r="A2" s="42" t="s">
        <v>77</v>
      </c>
      <c r="B2" s="36">
        <v>9.3000000000000007</v>
      </c>
      <c r="C2" s="35">
        <v>25.05</v>
      </c>
      <c r="E2" s="12" t="s">
        <v>61</v>
      </c>
      <c r="F2" s="32">
        <v>75000</v>
      </c>
      <c r="G2" s="32">
        <v>18</v>
      </c>
      <c r="H2" s="32">
        <v>18000</v>
      </c>
      <c r="I2" s="43">
        <v>0.1</v>
      </c>
      <c r="J2" s="41" t="s">
        <v>84</v>
      </c>
    </row>
    <row r="3" spans="1:10" x14ac:dyDescent="0.25">
      <c r="A3" s="42" t="s">
        <v>129</v>
      </c>
      <c r="B3" s="36">
        <v>7.1</v>
      </c>
      <c r="C3" s="35">
        <v>17.2</v>
      </c>
      <c r="E3" s="12" t="s">
        <v>62</v>
      </c>
      <c r="F3" s="32">
        <v>65000</v>
      </c>
      <c r="G3" s="32">
        <v>15</v>
      </c>
      <c r="H3" s="32">
        <v>15000</v>
      </c>
      <c r="I3" s="43">
        <v>7.0000000000000007E-2</v>
      </c>
      <c r="J3" s="41" t="s">
        <v>84</v>
      </c>
    </row>
    <row r="4" spans="1:10" x14ac:dyDescent="0.25">
      <c r="A4" s="42" t="s">
        <v>78</v>
      </c>
      <c r="B4" s="36">
        <v>5.7</v>
      </c>
      <c r="C4" s="35">
        <v>20.75</v>
      </c>
      <c r="E4" s="12" t="s">
        <v>63</v>
      </c>
      <c r="F4" s="32">
        <v>60000</v>
      </c>
      <c r="G4" s="32">
        <v>10</v>
      </c>
      <c r="H4" s="32">
        <v>13000</v>
      </c>
      <c r="I4" s="43">
        <v>7.0000000000000007E-2</v>
      </c>
      <c r="J4" s="41" t="s">
        <v>84</v>
      </c>
    </row>
    <row r="6" spans="1:10" ht="30" x14ac:dyDescent="0.25">
      <c r="A6" s="37" t="s">
        <v>131</v>
      </c>
      <c r="B6" s="39" t="s">
        <v>133</v>
      </c>
      <c r="C6" s="39" t="s">
        <v>132</v>
      </c>
      <c r="D6" s="1"/>
      <c r="E6" s="39" t="s">
        <v>81</v>
      </c>
    </row>
    <row r="7" spans="1:10" x14ac:dyDescent="0.25">
      <c r="A7" s="26" t="s">
        <v>25</v>
      </c>
      <c r="B7" s="32">
        <v>7.55</v>
      </c>
      <c r="C7" s="33">
        <v>20</v>
      </c>
      <c r="D7" s="24"/>
      <c r="E7" s="32">
        <v>3.18</v>
      </c>
    </row>
    <row r="8" spans="1:10" ht="30" x14ac:dyDescent="0.25">
      <c r="A8" s="26" t="s">
        <v>26</v>
      </c>
      <c r="B8" s="32">
        <v>12.45</v>
      </c>
      <c r="C8" s="33">
        <v>33</v>
      </c>
      <c r="D8" s="24"/>
      <c r="E8" s="39" t="s">
        <v>134</v>
      </c>
    </row>
    <row r="9" spans="1:10" x14ac:dyDescent="0.25">
      <c r="A9" s="27" t="s">
        <v>27</v>
      </c>
      <c r="B9" s="32">
        <v>190</v>
      </c>
      <c r="C9" s="33">
        <v>1000</v>
      </c>
      <c r="D9" s="24"/>
      <c r="E9" s="34">
        <v>100000</v>
      </c>
    </row>
    <row r="11" spans="1:10" x14ac:dyDescent="0.25">
      <c r="A11" s="37" t="s">
        <v>104</v>
      </c>
      <c r="B11" s="38" t="s">
        <v>70</v>
      </c>
      <c r="C11" s="38" t="s">
        <v>67</v>
      </c>
    </row>
    <row r="12" spans="1:10" x14ac:dyDescent="0.25">
      <c r="A12" s="15">
        <v>1</v>
      </c>
      <c r="B12" s="13" t="s">
        <v>31</v>
      </c>
      <c r="C12" s="31">
        <v>3364</v>
      </c>
    </row>
    <row r="13" spans="1:10" x14ac:dyDescent="0.25">
      <c r="A13" s="15">
        <v>2</v>
      </c>
      <c r="B13" s="13" t="s">
        <v>32</v>
      </c>
      <c r="C13" s="31">
        <v>3644</v>
      </c>
    </row>
    <row r="14" spans="1:10" x14ac:dyDescent="0.25">
      <c r="A14" s="15">
        <v>3</v>
      </c>
      <c r="B14" s="13" t="s">
        <v>33</v>
      </c>
      <c r="C14" s="31">
        <v>3975</v>
      </c>
    </row>
    <row r="15" spans="1:10" x14ac:dyDescent="0.25">
      <c r="A15" s="15">
        <v>4</v>
      </c>
      <c r="B15" s="13" t="s">
        <v>34</v>
      </c>
      <c r="C15" s="31">
        <v>3096</v>
      </c>
    </row>
    <row r="16" spans="1:10" x14ac:dyDescent="0.25">
      <c r="A16" s="15">
        <v>5</v>
      </c>
      <c r="B16" s="13" t="s">
        <v>35</v>
      </c>
      <c r="C16" s="31">
        <v>3739</v>
      </c>
    </row>
  </sheetData>
  <mergeCells count="1">
    <mergeCell ref="A1:B1"/>
  </mergeCells>
  <phoneticPr fontId="3"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EA11-CE07-49B2-962D-B98C2889D2F1}">
  <dimension ref="A2"/>
  <sheetViews>
    <sheetView workbookViewId="0"/>
  </sheetViews>
  <sheetFormatPr defaultRowHeight="15" x14ac:dyDescent="0.25"/>
  <sheetData>
    <row r="2" spans="1:1" x14ac:dyDescent="0.25">
      <c r="A2" s="5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Routes</vt:lpstr>
      <vt:lpstr>Processing</vt:lpstr>
      <vt:lpstr>Data</vt:lpstr>
      <vt:lpstr>Control</vt:lpstr>
      <vt:lpstr>Input Value</vt:lpstr>
      <vt:lpstr>Resources</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2022-12-24T12:49:30Z</dcterms:created>
  <dcterms:modified xsi:type="dcterms:W3CDTF">2026-09-18T10:08:28Z</dcterms:modified>
</cp:coreProperties>
</file>