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aab220_ic_ac_uk/Documents/Documents/Schoolwork/Imperial/Masters/Data/SWA Validation codes/"/>
    </mc:Choice>
  </mc:AlternateContent>
  <xr:revisionPtr revIDLastSave="1046" documentId="8_{F163D579-BB5D-444F-B50C-9DAD21C007E4}" xr6:coauthVersionLast="47" xr6:coauthVersionMax="47" xr10:uidLastSave="{99E366BA-9FF2-4FFA-9C50-8F3C2697E1AB}"/>
  <bookViews>
    <workbookView xWindow="28680" yWindow="-7995" windowWidth="29040" windowHeight="15840" firstSheet="1" activeTab="4" xr2:uid="{FE6C5993-EEEE-4715-912B-662AA103E90E}"/>
  </bookViews>
  <sheets>
    <sheet name="Initial recorded values" sheetId="1" r:id="rId1"/>
    <sheet name="Stress-strain YM values" sheetId="2" r:id="rId2"/>
    <sheet name="Muscle moments (2)" sheetId="5" r:id="rId3"/>
    <sheet name="Muscle moments" sheetId="3" r:id="rId4"/>
    <sheet name=" (graphed)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4" l="1"/>
  <c r="I39" i="4"/>
  <c r="I40" i="4"/>
  <c r="I41" i="4"/>
  <c r="I42" i="4"/>
  <c r="I37" i="4"/>
  <c r="F27" i="5"/>
  <c r="G9" i="5"/>
  <c r="G8" i="5"/>
  <c r="G4" i="5"/>
  <c r="G5" i="5"/>
  <c r="G6" i="5"/>
  <c r="G7" i="5"/>
  <c r="D13" i="5"/>
  <c r="D11" i="5"/>
  <c r="H27" i="5"/>
  <c r="F31" i="5"/>
  <c r="H31" i="5" s="1"/>
  <c r="D31" i="5"/>
  <c r="G31" i="5" s="1"/>
  <c r="F30" i="5"/>
  <c r="H30" i="5" s="1"/>
  <c r="D30" i="5"/>
  <c r="G30" i="5" s="1"/>
  <c r="F29" i="5"/>
  <c r="H29" i="5" s="1"/>
  <c r="D29" i="5"/>
  <c r="G29" i="5" s="1"/>
  <c r="F28" i="5"/>
  <c r="H28" i="5" s="1"/>
  <c r="D28" i="5"/>
  <c r="G28" i="5" s="1"/>
  <c r="D27" i="5"/>
  <c r="G27" i="5" s="1"/>
  <c r="F26" i="5"/>
  <c r="H26" i="5" s="1"/>
  <c r="D26" i="5"/>
  <c r="G26" i="5" s="1"/>
  <c r="F25" i="5"/>
  <c r="H25" i="5" s="1"/>
  <c r="D25" i="5"/>
  <c r="G25" i="5" s="1"/>
  <c r="F24" i="5"/>
  <c r="H24" i="5" s="1"/>
  <c r="D24" i="5"/>
  <c r="G24" i="5" s="1"/>
  <c r="F23" i="5"/>
  <c r="H23" i="5" s="1"/>
  <c r="D23" i="5"/>
  <c r="G23" i="5" s="1"/>
  <c r="F22" i="5"/>
  <c r="H22" i="5" s="1"/>
  <c r="D22" i="5"/>
  <c r="G22" i="5" s="1"/>
  <c r="F21" i="5"/>
  <c r="H21" i="5" s="1"/>
  <c r="D21" i="5"/>
  <c r="G21" i="5" s="1"/>
  <c r="F20" i="5"/>
  <c r="H20" i="5" s="1"/>
  <c r="D20" i="5"/>
  <c r="G20" i="5" s="1"/>
  <c r="F19" i="5"/>
  <c r="H19" i="5" s="1"/>
  <c r="D19" i="5"/>
  <c r="G19" i="5" s="1"/>
  <c r="F18" i="5"/>
  <c r="H18" i="5" s="1"/>
  <c r="D18" i="5"/>
  <c r="G18" i="5" s="1"/>
  <c r="D15" i="5"/>
  <c r="D14" i="5"/>
  <c r="D12" i="5"/>
  <c r="D18" i="4"/>
  <c r="G18" i="4" s="1"/>
  <c r="F18" i="4"/>
  <c r="H18" i="4" s="1"/>
  <c r="D19" i="4"/>
  <c r="G19" i="4" s="1"/>
  <c r="F19" i="4"/>
  <c r="H19" i="4" s="1"/>
  <c r="D20" i="4"/>
  <c r="G20" i="4" s="1"/>
  <c r="F20" i="4"/>
  <c r="H20" i="4" s="1"/>
  <c r="D21" i="4"/>
  <c r="F21" i="4"/>
  <c r="G21" i="4"/>
  <c r="H21" i="4"/>
  <c r="D22" i="4"/>
  <c r="F22" i="4"/>
  <c r="G22" i="4"/>
  <c r="H22" i="4"/>
  <c r="D23" i="4"/>
  <c r="G23" i="4" s="1"/>
  <c r="F23" i="4"/>
  <c r="H23" i="4"/>
  <c r="D24" i="4"/>
  <c r="F24" i="4"/>
  <c r="G24" i="4"/>
  <c r="H24" i="4"/>
  <c r="D25" i="4"/>
  <c r="F25" i="4"/>
  <c r="G25" i="4"/>
  <c r="H25" i="4"/>
  <c r="D26" i="4"/>
  <c r="F26" i="4"/>
  <c r="G26" i="4"/>
  <c r="H26" i="4"/>
  <c r="D27" i="4"/>
  <c r="F27" i="4"/>
  <c r="G27" i="4"/>
  <c r="H27" i="4"/>
  <c r="D28" i="4"/>
  <c r="F28" i="4"/>
  <c r="G28" i="4"/>
  <c r="H28" i="4"/>
  <c r="D29" i="4"/>
  <c r="F29" i="4"/>
  <c r="G29" i="4"/>
  <c r="H29" i="4"/>
  <c r="D30" i="4"/>
  <c r="F30" i="4"/>
  <c r="G30" i="4"/>
  <c r="H30" i="4"/>
  <c r="D31" i="4"/>
  <c r="F31" i="4"/>
  <c r="G31" i="4"/>
  <c r="H31" i="4"/>
  <c r="D11" i="4"/>
  <c r="D12" i="4"/>
  <c r="D13" i="4"/>
  <c r="D14" i="4"/>
  <c r="D15" i="4"/>
  <c r="D13" i="3"/>
  <c r="D11" i="3"/>
  <c r="D12" i="3"/>
  <c r="D14" i="3"/>
  <c r="D15" i="3"/>
  <c r="F20" i="3"/>
  <c r="H20" i="3" s="1"/>
  <c r="F21" i="3"/>
  <c r="H21" i="3" s="1"/>
  <c r="F22" i="3"/>
  <c r="H22" i="3" s="1"/>
  <c r="F23" i="3"/>
  <c r="H23" i="3" s="1"/>
  <c r="F24" i="3"/>
  <c r="H24" i="3" s="1"/>
  <c r="F25" i="3"/>
  <c r="H25" i="3" s="1"/>
  <c r="F26" i="3"/>
  <c r="H26" i="3" s="1"/>
  <c r="F27" i="3"/>
  <c r="F28" i="3"/>
  <c r="H28" i="3" s="1"/>
  <c r="F29" i="3"/>
  <c r="H29" i="3" s="1"/>
  <c r="F30" i="3"/>
  <c r="H30" i="3" s="1"/>
  <c r="F31" i="3"/>
  <c r="H31" i="3" s="1"/>
  <c r="D20" i="3"/>
  <c r="G20" i="3" s="1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F19" i="3"/>
  <c r="H19" i="3" s="1"/>
  <c r="F18" i="3"/>
  <c r="H18" i="3" s="1"/>
  <c r="D19" i="3"/>
  <c r="G19" i="3" s="1"/>
  <c r="D18" i="3"/>
  <c r="G18" i="3" s="1"/>
  <c r="D8" i="2"/>
  <c r="D58" i="2"/>
  <c r="D59" i="2"/>
  <c r="D60" i="2"/>
  <c r="D61" i="2"/>
  <c r="D62" i="2"/>
  <c r="D63" i="2"/>
  <c r="D64" i="2"/>
  <c r="D65" i="2"/>
  <c r="D66" i="2"/>
  <c r="D71" i="2"/>
  <c r="D72" i="2"/>
  <c r="D76" i="2"/>
  <c r="D77" i="2"/>
  <c r="D78" i="2"/>
  <c r="D79" i="2"/>
  <c r="D80" i="2"/>
  <c r="D81" i="2"/>
  <c r="D82" i="2"/>
  <c r="D83" i="2"/>
  <c r="D84" i="2"/>
  <c r="D85" i="2"/>
  <c r="D86" i="2"/>
  <c r="D70" i="2"/>
  <c r="D57" i="2"/>
  <c r="D46" i="2"/>
  <c r="D47" i="2"/>
  <c r="D48" i="2"/>
  <c r="D49" i="2"/>
  <c r="D50" i="2"/>
  <c r="D51" i="2"/>
  <c r="D52" i="2"/>
  <c r="D53" i="2"/>
  <c r="D45" i="2"/>
  <c r="D32" i="2"/>
  <c r="D33" i="2"/>
  <c r="D34" i="2"/>
  <c r="D35" i="2"/>
  <c r="D36" i="2"/>
  <c r="D37" i="2"/>
  <c r="D38" i="2"/>
  <c r="D39" i="2"/>
  <c r="D40" i="2"/>
  <c r="D41" i="2"/>
  <c r="D31" i="2"/>
  <c r="D22" i="2"/>
  <c r="D23" i="2"/>
  <c r="D24" i="2"/>
  <c r="D25" i="2"/>
  <c r="D26" i="2"/>
  <c r="D27" i="2"/>
  <c r="D21" i="2"/>
  <c r="D9" i="2"/>
  <c r="D10" i="2"/>
  <c r="D11" i="2"/>
  <c r="D12" i="2"/>
  <c r="D13" i="2"/>
  <c r="D14" i="2"/>
  <c r="D15" i="2"/>
  <c r="D16" i="2"/>
  <c r="D17" i="2"/>
  <c r="C86" i="2"/>
  <c r="E86" i="2" s="1"/>
  <c r="C85" i="2"/>
  <c r="E85" i="2" s="1"/>
  <c r="C84" i="2"/>
  <c r="E84" i="2" s="1"/>
  <c r="C83" i="2"/>
  <c r="E83" i="2" s="1"/>
  <c r="C82" i="2"/>
  <c r="E82" i="2" s="1"/>
  <c r="C81" i="2"/>
  <c r="E81" i="2" s="1"/>
  <c r="C80" i="2"/>
  <c r="E80" i="2" s="1"/>
  <c r="C79" i="2"/>
  <c r="E79" i="2" s="1"/>
  <c r="C78" i="2"/>
  <c r="E78" i="2" s="1"/>
  <c r="C77" i="2"/>
  <c r="E77" i="2" s="1"/>
  <c r="C76" i="2"/>
  <c r="E76" i="2" s="1"/>
  <c r="C72" i="2"/>
  <c r="E72" i="2" s="1"/>
  <c r="C71" i="2"/>
  <c r="E71" i="2" s="1"/>
  <c r="C70" i="2"/>
  <c r="E70" i="2" s="1"/>
  <c r="C66" i="2"/>
  <c r="E66" i="2" s="1"/>
  <c r="C65" i="2"/>
  <c r="E65" i="2" s="1"/>
  <c r="C64" i="2"/>
  <c r="E64" i="2" s="1"/>
  <c r="C63" i="2"/>
  <c r="E63" i="2" s="1"/>
  <c r="C62" i="2"/>
  <c r="E62" i="2" s="1"/>
  <c r="C61" i="2"/>
  <c r="E61" i="2" s="1"/>
  <c r="C60" i="2"/>
  <c r="E60" i="2" s="1"/>
  <c r="C59" i="2"/>
  <c r="E59" i="2" s="1"/>
  <c r="C58" i="2"/>
  <c r="E58" i="2" s="1"/>
  <c r="C57" i="2"/>
  <c r="E57" i="2" s="1"/>
  <c r="C53" i="2"/>
  <c r="E53" i="2" s="1"/>
  <c r="C52" i="2"/>
  <c r="E52" i="2" s="1"/>
  <c r="C51" i="2"/>
  <c r="E51" i="2" s="1"/>
  <c r="C50" i="2"/>
  <c r="E50" i="2" s="1"/>
  <c r="C49" i="2"/>
  <c r="E49" i="2" s="1"/>
  <c r="C48" i="2"/>
  <c r="E48" i="2" s="1"/>
  <c r="C47" i="2"/>
  <c r="E47" i="2" s="1"/>
  <c r="C46" i="2"/>
  <c r="E46" i="2" s="1"/>
  <c r="C45" i="2"/>
  <c r="E45" i="2" s="1"/>
  <c r="C41" i="2"/>
  <c r="E41" i="2" s="1"/>
  <c r="C40" i="2"/>
  <c r="E40" i="2" s="1"/>
  <c r="C39" i="2"/>
  <c r="E39" i="2" s="1"/>
  <c r="C38" i="2"/>
  <c r="E38" i="2" s="1"/>
  <c r="C37" i="2"/>
  <c r="E37" i="2" s="1"/>
  <c r="C36" i="2"/>
  <c r="E36" i="2" s="1"/>
  <c r="C35" i="2"/>
  <c r="E35" i="2" s="1"/>
  <c r="C34" i="2"/>
  <c r="E34" i="2" s="1"/>
  <c r="C33" i="2"/>
  <c r="E33" i="2" s="1"/>
  <c r="C32" i="2"/>
  <c r="E32" i="2" s="1"/>
  <c r="C31" i="2"/>
  <c r="E31" i="2" s="1"/>
  <c r="C27" i="2"/>
  <c r="E27" i="2" s="1"/>
  <c r="C26" i="2"/>
  <c r="E26" i="2" s="1"/>
  <c r="C25" i="2"/>
  <c r="E25" i="2" s="1"/>
  <c r="C24" i="2"/>
  <c r="E24" i="2" s="1"/>
  <c r="C23" i="2"/>
  <c r="E23" i="2" s="1"/>
  <c r="C22" i="2"/>
  <c r="E22" i="2" s="1"/>
  <c r="C21" i="2"/>
  <c r="E21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4" i="1"/>
  <c r="C75" i="1"/>
  <c r="C76" i="1"/>
  <c r="C77" i="1"/>
  <c r="C78" i="1"/>
  <c r="C79" i="1"/>
  <c r="C80" i="1"/>
  <c r="C81" i="1"/>
  <c r="C82" i="1"/>
  <c r="C73" i="1"/>
  <c r="C72" i="1"/>
  <c r="C71" i="1"/>
  <c r="C67" i="1"/>
  <c r="C66" i="1"/>
  <c r="C65" i="1"/>
  <c r="C54" i="1"/>
  <c r="C55" i="1"/>
  <c r="C56" i="1"/>
  <c r="C57" i="1"/>
  <c r="C58" i="1"/>
  <c r="C59" i="1"/>
  <c r="C60" i="1"/>
  <c r="C61" i="1"/>
  <c r="C53" i="1"/>
  <c r="C52" i="1"/>
  <c r="C42" i="1"/>
  <c r="C43" i="1"/>
  <c r="C44" i="1"/>
  <c r="C45" i="1"/>
  <c r="C46" i="1"/>
  <c r="C47" i="1"/>
  <c r="C48" i="1"/>
  <c r="C41" i="1"/>
  <c r="C40" i="1"/>
  <c r="C33" i="1"/>
  <c r="C34" i="1"/>
  <c r="C35" i="1"/>
  <c r="C36" i="1"/>
  <c r="C32" i="1"/>
  <c r="C31" i="1"/>
  <c r="C30" i="1"/>
  <c r="C29" i="1"/>
  <c r="C28" i="1"/>
  <c r="C27" i="1"/>
  <c r="C26" i="1"/>
  <c r="C16" i="1"/>
  <c r="C17" i="1"/>
  <c r="C18" i="1"/>
  <c r="C19" i="1"/>
  <c r="C20" i="1"/>
  <c r="C21" i="1"/>
  <c r="C22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<sst xmlns="http://schemas.openxmlformats.org/spreadsheetml/2006/main" count="332" uniqueCount="101">
  <si>
    <t>P50 Thick, 9.75s</t>
  </si>
  <si>
    <t>Distance (mm)</t>
  </si>
  <si>
    <t>Force (kg)</t>
  </si>
  <si>
    <t>N Force</t>
  </si>
  <si>
    <t>P50 Thick, 2.57s</t>
  </si>
  <si>
    <t>P50 Thin, 7.84s</t>
  </si>
  <si>
    <t>P50 Thin, 2.52s</t>
  </si>
  <si>
    <t>Si30, 5.33s</t>
  </si>
  <si>
    <t>Si30, 1.13s</t>
  </si>
  <si>
    <t>Si10, 6.13s</t>
  </si>
  <si>
    <t>Thick surface area = 99.412 mm2
Thin surface area = 49.142 mm2
Original length =  30.9 mm
g = 9.81</t>
  </si>
  <si>
    <t>note: P50 is 3d printed aglius with shore hardness 50, Si 30 silicone SH30, Si10 silicone SH 10</t>
  </si>
  <si>
    <t>P50 Thick, 0.974mm/s, 0.03/s</t>
  </si>
  <si>
    <t>Force</t>
  </si>
  <si>
    <t>Strain (change length/orig)</t>
  </si>
  <si>
    <t>Stress (Force/99.142)</t>
  </si>
  <si>
    <t>865kPa</t>
  </si>
  <si>
    <t>P50 Thick, 4.18 mm/s, 0.14/s</t>
  </si>
  <si>
    <t>346kPa</t>
  </si>
  <si>
    <t>916kPa</t>
  </si>
  <si>
    <t>1.5MPa</t>
  </si>
  <si>
    <t>2.1MPa</t>
  </si>
  <si>
    <t>P50 Thin, 1.91 mm/s, 0.06/s</t>
  </si>
  <si>
    <t>Stress (Force/49.142)</t>
  </si>
  <si>
    <t>854kPa</t>
  </si>
  <si>
    <t>P50 Thin, 7.54 mm/s, 0.24/s</t>
  </si>
  <si>
    <t>438kPa</t>
  </si>
  <si>
    <t>1.6MPa</t>
  </si>
  <si>
    <t>2.8MPa</t>
  </si>
  <si>
    <t>Si30, 3.56 mm/s, 0.12/s</t>
  </si>
  <si>
    <t>42kPa</t>
  </si>
  <si>
    <t>Si10, 3.83 mm/s, 0.12/s</t>
  </si>
  <si>
    <t>23kPa</t>
  </si>
  <si>
    <t>Variables</t>
  </si>
  <si>
    <t>d1</t>
  </si>
  <si>
    <t>d2</t>
  </si>
  <si>
    <t>Relax Gape Force 50%</t>
  </si>
  <si>
    <t>Relax Gape Force 50% LB</t>
  </si>
  <si>
    <t>Relax Gape Force 100%</t>
  </si>
  <si>
    <t>Relax Gape Force 50% UB</t>
  </si>
  <si>
    <t>Clench Gape Force</t>
  </si>
  <si>
    <t>Relax Gape Force 100% LB</t>
  </si>
  <si>
    <t>Full Mass</t>
  </si>
  <si>
    <t>Relax Gape Force 100% UB</t>
  </si>
  <si>
    <t>Bone Mass</t>
  </si>
  <si>
    <t>Clench UB</t>
  </si>
  <si>
    <t>Print mass</t>
  </si>
  <si>
    <t>Clench LB</t>
  </si>
  <si>
    <t>Target Moments</t>
  </si>
  <si>
    <t>Relaxed 50%</t>
  </si>
  <si>
    <t>Bone</t>
  </si>
  <si>
    <t>Clenched</t>
  </si>
  <si>
    <t>Relaxed 100%</t>
  </si>
  <si>
    <t>Relaxed</t>
  </si>
  <si>
    <t>Full</t>
  </si>
  <si>
    <t xml:space="preserve">Vertical </t>
  </si>
  <si>
    <t>Top</t>
  </si>
  <si>
    <t>Rotational force (kg)</t>
  </si>
  <si>
    <t>Gaping Applied Force (N)</t>
  </si>
  <si>
    <t>Extremity Force (kg)</t>
  </si>
  <si>
    <t>Extremity Applied Force (N)</t>
  </si>
  <si>
    <t>Gaping Total Moment</t>
  </si>
  <si>
    <t>Extremity Total Moment</t>
  </si>
  <si>
    <t>Consider?</t>
  </si>
  <si>
    <t>Reasonings</t>
  </si>
  <si>
    <t>P50 (thick short)</t>
  </si>
  <si>
    <t>Clench</t>
  </si>
  <si>
    <t>Good realxed value but too hard to open for that</t>
  </si>
  <si>
    <t>P30</t>
  </si>
  <si>
    <t>1 Clench</t>
  </si>
  <si>
    <t xml:space="preserve">Good realxed value but too hard to open for that, closest for clenched </t>
  </si>
  <si>
    <t>Si30</t>
  </si>
  <si>
    <t>Good realxed value but too hard to open for that and others better for clenched</t>
  </si>
  <si>
    <t>P50 (thick long)</t>
  </si>
  <si>
    <t>Good force but too open</t>
  </si>
  <si>
    <t>P50 (thin short)</t>
  </si>
  <si>
    <t>nice movement but measuremnts don’t correspond</t>
  </si>
  <si>
    <t>P50 (thin long)</t>
  </si>
  <si>
    <t xml:space="preserve">relax </t>
  </si>
  <si>
    <t xml:space="preserve">Ok value for relax maybe?? Easy movement </t>
  </si>
  <si>
    <t>Ok value for clench but too open</t>
  </si>
  <si>
    <t>346-2100 kPa for thcik AG50</t>
  </si>
  <si>
    <t>Too open</t>
  </si>
  <si>
    <t>1 relax</t>
  </si>
  <si>
    <t>Ok movement, ok measurements</t>
  </si>
  <si>
    <t>42kPa for Si30 - target 11kPa</t>
  </si>
  <si>
    <t>Ok measurements but movement too bouncy</t>
  </si>
  <si>
    <t>Si10</t>
  </si>
  <si>
    <t>Too open, bad measurements</t>
  </si>
  <si>
    <t>Prioritising force over stiffness as I am getting stiffness in the ballpark but force is more important</t>
  </si>
  <si>
    <t>Keeping the localisation of p30 is nice</t>
  </si>
  <si>
    <t>relax</t>
  </si>
  <si>
    <t>Ok rest position, good movement. Ok measurements</t>
  </si>
  <si>
    <t>Bone/print Mass</t>
  </si>
  <si>
    <t>min</t>
  </si>
  <si>
    <t>max</t>
  </si>
  <si>
    <t>P50 Thick, low rate</t>
  </si>
  <si>
    <t>P50 Thick, high rate</t>
  </si>
  <si>
    <t>P50 Thin, low rate</t>
  </si>
  <si>
    <t>P50 Thin, high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</si>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</sst>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2" fillId="2" borderId="0" xfId="0" applyFont="1" applyFill="1"/>
    <xf numFmtId="0" fontId="0" fillId="2" borderId="0" xfId="0" applyFill="1"/>
    <xf numFmtId="3" fontId="0" fillId="0" borderId="0" xfId="0" applyNumberFormat="1"/>
    <xf numFmtId="0" fontId="3" fillId="0" borderId="0" xfId="0" applyFont="1" applyAlignment="1">
      <alignment vertical="center"/>
    </xf>
    <xf numFmtId="0" fontId="0" fillId="3" borderId="0" xfId="0" applyFill="1"/>
    <xf numFmtId="3" fontId="0" fillId="3" borderId="0" xfId="0" applyNumberFormat="1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2" xfId="0" applyFill="1" applyBorder="1" applyAlignment="1">
      <alignment horizontal="left" wrapText="1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80927384077005E-2"/>
          <c:y val="0.14116907261592301"/>
          <c:w val="0.88380796150481189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119812726111932E-2"/>
                  <c:y val="-5.94852547608453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 recorded values'!$A$3:$A$12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9.5</c:v>
                </c:pt>
              </c:numCache>
            </c:numRef>
          </c:xVal>
          <c:yVal>
            <c:numRef>
              <c:f>'Initial recorded values'!$C$3:$C$12</c:f>
              <c:numCache>
                <c:formatCode>General</c:formatCode>
                <c:ptCount val="10"/>
                <c:pt idx="0">
                  <c:v>3.4335</c:v>
                </c:pt>
                <c:pt idx="1">
                  <c:v>8.7309000000000001</c:v>
                </c:pt>
                <c:pt idx="2">
                  <c:v>11.575799999999999</c:v>
                </c:pt>
                <c:pt idx="3">
                  <c:v>13.243500000000001</c:v>
                </c:pt>
                <c:pt idx="4">
                  <c:v>15.597900000000001</c:v>
                </c:pt>
                <c:pt idx="5">
                  <c:v>16.480799999999999</c:v>
                </c:pt>
                <c:pt idx="6">
                  <c:v>18.933299999999999</c:v>
                </c:pt>
                <c:pt idx="7">
                  <c:v>21.680099999999999</c:v>
                </c:pt>
                <c:pt idx="8">
                  <c:v>24.034500000000001</c:v>
                </c:pt>
                <c:pt idx="9">
                  <c:v>24.721200000000003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7-4432-AC60-DD7E5C1F6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00016"/>
        <c:axId val="1520588976"/>
      </c:scatterChart>
      <c:valAx>
        <c:axId val="152060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88976"/>
        <c:crosses val="autoZero"/>
        <c:crossBetween val="midCat"/>
      </c:valAx>
      <c:valAx>
        <c:axId val="15205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0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'Stress-strain YM values'!$D$31:$D$41</c:f>
              <c:numCache>
                <c:formatCode>General</c:formatCode>
                <c:ptCount val="11"/>
                <c:pt idx="0">
                  <c:v>3.236245954692557E-2</c:v>
                </c:pt>
                <c:pt idx="1">
                  <c:v>6.4724919093851141E-2</c:v>
                </c:pt>
                <c:pt idx="2">
                  <c:v>0.11326860841423948</c:v>
                </c:pt>
                <c:pt idx="3">
                  <c:v>0.16181229773462785</c:v>
                </c:pt>
                <c:pt idx="4">
                  <c:v>0.1941747572815534</c:v>
                </c:pt>
                <c:pt idx="5">
                  <c:v>0.25889967637540456</c:v>
                </c:pt>
                <c:pt idx="6">
                  <c:v>0.3236245954692557</c:v>
                </c:pt>
                <c:pt idx="7">
                  <c:v>0.35598705501618122</c:v>
                </c:pt>
                <c:pt idx="8">
                  <c:v>0.4045307443365696</c:v>
                </c:pt>
                <c:pt idx="9">
                  <c:v>0.45307443365695793</c:v>
                </c:pt>
                <c:pt idx="10">
                  <c:v>0.4854368932038835</c:v>
                </c:pt>
              </c:numCache>
            </c:numRef>
          </c:xVal>
          <c:yVal>
            <c:numRef>
              <c:f>'Stress-strain YM values'!$E$31:$E$41</c:f>
              <c:numCache>
                <c:formatCode>General</c:formatCode>
                <c:ptCount val="11"/>
                <c:pt idx="0">
                  <c:v>32938.219852671857</c:v>
                </c:pt>
                <c:pt idx="1">
                  <c:v>70867.079076960639</c:v>
                </c:pt>
                <c:pt idx="2">
                  <c:v>119775.34491880673</c:v>
                </c:pt>
                <c:pt idx="3">
                  <c:v>158702.33201741893</c:v>
                </c:pt>
                <c:pt idx="4">
                  <c:v>191640.55187009077</c:v>
                </c:pt>
                <c:pt idx="5">
                  <c:v>219588.1323511457</c:v>
                </c:pt>
                <c:pt idx="6">
                  <c:v>289457.08355378296</c:v>
                </c:pt>
                <c:pt idx="7">
                  <c:v>316406.53616051446</c:v>
                </c:pt>
                <c:pt idx="8">
                  <c:v>341359.73301859922</c:v>
                </c:pt>
                <c:pt idx="9">
                  <c:v>370305.44137397746</c:v>
                </c:pt>
                <c:pt idx="10">
                  <c:v>393262.38248341542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F-48DC-8A9E-E0FBD761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90240"/>
        <c:axId val="1641009440"/>
      </c:scatterChart>
      <c:valAx>
        <c:axId val="16409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9440"/>
        <c:crosses val="autoZero"/>
        <c:crossBetween val="midCat"/>
      </c:valAx>
      <c:valAx>
        <c:axId val="16410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'Stress-strain YM values'!$D$45:$D$53</c:f>
              <c:numCache>
                <c:formatCode>General</c:formatCode>
                <c:ptCount val="9"/>
                <c:pt idx="0">
                  <c:v>0.25889967637540456</c:v>
                </c:pt>
                <c:pt idx="1">
                  <c:v>0.35598705501618122</c:v>
                </c:pt>
                <c:pt idx="2">
                  <c:v>0.4045307443365696</c:v>
                </c:pt>
                <c:pt idx="3">
                  <c:v>0.45307443365695793</c:v>
                </c:pt>
                <c:pt idx="4">
                  <c:v>0.51779935275080913</c:v>
                </c:pt>
                <c:pt idx="5">
                  <c:v>0.55016181229773464</c:v>
                </c:pt>
                <c:pt idx="6">
                  <c:v>0.58252427184466027</c:v>
                </c:pt>
                <c:pt idx="7">
                  <c:v>0.59870550161812297</c:v>
                </c:pt>
                <c:pt idx="8">
                  <c:v>0.61488673139158578</c:v>
                </c:pt>
              </c:numCache>
            </c:numRef>
          </c:xVal>
          <c:yVal>
            <c:numRef>
              <c:f>'Stress-strain YM values'!$E$45:$E$53</c:f>
              <c:numCache>
                <c:formatCode>General</c:formatCode>
                <c:ptCount val="9"/>
                <c:pt idx="0">
                  <c:v>27947.580481054905</c:v>
                </c:pt>
                <c:pt idx="1">
                  <c:v>59887.672459403366</c:v>
                </c:pt>
                <c:pt idx="2">
                  <c:v>110792.19404989624</c:v>
                </c:pt>
                <c:pt idx="3">
                  <c:v>251528.22432949417</c:v>
                </c:pt>
                <c:pt idx="4">
                  <c:v>323393.4312807782</c:v>
                </c:pt>
                <c:pt idx="5">
                  <c:v>387273.61523747514</c:v>
                </c:pt>
                <c:pt idx="6">
                  <c:v>481097.63542387373</c:v>
                </c:pt>
                <c:pt idx="7">
                  <c:v>554959.09812380443</c:v>
                </c:pt>
                <c:pt idx="8">
                  <c:v>584902.93435350619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F-4759-8AD3-D95EFD2C4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02240"/>
        <c:axId val="1640996000"/>
      </c:scatterChart>
      <c:valAx>
        <c:axId val="164100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96000"/>
        <c:crosses val="autoZero"/>
        <c:crossBetween val="midCat"/>
      </c:valAx>
      <c:valAx>
        <c:axId val="16409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4443350831146106E-2"/>
                  <c:y val="-1.2550723155329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'Stress-strain YM values'!$D$57:$D$66</c:f>
              <c:numCache>
                <c:formatCode>General</c:formatCode>
                <c:ptCount val="10"/>
                <c:pt idx="0">
                  <c:v>0.22653721682847897</c:v>
                </c:pt>
                <c:pt idx="1">
                  <c:v>0.30744336569579289</c:v>
                </c:pt>
                <c:pt idx="2">
                  <c:v>0.3236245954692557</c:v>
                </c:pt>
                <c:pt idx="3">
                  <c:v>0.38834951456310679</c:v>
                </c:pt>
                <c:pt idx="4">
                  <c:v>0.43689320388349517</c:v>
                </c:pt>
                <c:pt idx="5">
                  <c:v>0.4854368932038835</c:v>
                </c:pt>
                <c:pt idx="6">
                  <c:v>0.53398058252427183</c:v>
                </c:pt>
                <c:pt idx="7">
                  <c:v>0.55016181229773464</c:v>
                </c:pt>
                <c:pt idx="8">
                  <c:v>0.58252427184466027</c:v>
                </c:pt>
                <c:pt idx="9">
                  <c:v>0.61488673139158578</c:v>
                </c:pt>
              </c:numCache>
            </c:numRef>
          </c:xVal>
          <c:yVal>
            <c:numRef>
              <c:f>'Stress-strain YM values'!$E$57:$E$66</c:f>
              <c:numCache>
                <c:formatCode>General</c:formatCode>
                <c:ptCount val="10"/>
                <c:pt idx="0">
                  <c:v>7421.1736700893671</c:v>
                </c:pt>
                <c:pt idx="1">
                  <c:v>11379.132960803698</c:v>
                </c:pt>
                <c:pt idx="2">
                  <c:v>12863.367694821571</c:v>
                </c:pt>
                <c:pt idx="3">
                  <c:v>14842.347340178734</c:v>
                </c:pt>
                <c:pt idx="4">
                  <c:v>17810.81680821448</c:v>
                </c:pt>
                <c:pt idx="5">
                  <c:v>19789.796453571649</c:v>
                </c:pt>
                <c:pt idx="6">
                  <c:v>21768.776098928814</c:v>
                </c:pt>
                <c:pt idx="7">
                  <c:v>23747.755744285976</c:v>
                </c:pt>
                <c:pt idx="8">
                  <c:v>25726.735389643141</c:v>
                </c:pt>
                <c:pt idx="9">
                  <c:v>27705.715035000307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C-49D7-A1F5-A88FFE73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04640"/>
        <c:axId val="1641011360"/>
      </c:scatterChart>
      <c:valAx>
        <c:axId val="164100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11360"/>
        <c:crosses val="autoZero"/>
        <c:crossBetween val="midCat"/>
      </c:valAx>
      <c:valAx>
        <c:axId val="16410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'Stress-strain YM values'!$D$70:$D$72</c:f>
            </c:numRef>
          </c:xVal>
          <c:yVal>
            <c:numRef>
              <c:f>'Stress-strain YM values'!$E$70:$E$72</c:f>
            </c:numRef>
          </c:yVal>
          <c:smooth val="0"/>
          <c:extLst>
            <c:ext xmlns:c16="http://schemas.microsoft.com/office/drawing/2014/chart" uri="{C3380CC4-5D6E-409C-BE32-E72D297353CC}">
              <c16:uniqueId val="{00000000-D627-43CC-8220-C035494D4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05600"/>
        <c:axId val="1641007040"/>
      </c:scatterChart>
      <c:valAx>
        <c:axId val="16410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7040"/>
        <c:crosses val="autoZero"/>
        <c:crossBetween val="midCat"/>
      </c:valAx>
      <c:valAx>
        <c:axId val="16410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'Stress-strain YM values'!$D$76:$D$86</c:f>
              <c:numCache>
                <c:formatCode>General</c:formatCode>
                <c:ptCount val="11"/>
                <c:pt idx="0">
                  <c:v>0.1941747572815534</c:v>
                </c:pt>
                <c:pt idx="1">
                  <c:v>0.25889967637540456</c:v>
                </c:pt>
                <c:pt idx="2">
                  <c:v>0.27508090614886732</c:v>
                </c:pt>
                <c:pt idx="3">
                  <c:v>0.3236245954692557</c:v>
                </c:pt>
                <c:pt idx="4">
                  <c:v>0.38834951456310679</c:v>
                </c:pt>
                <c:pt idx="5">
                  <c:v>0.45307443365695793</c:v>
                </c:pt>
                <c:pt idx="6">
                  <c:v>0.4854368932038835</c:v>
                </c:pt>
                <c:pt idx="7">
                  <c:v>0.55016181229773464</c:v>
                </c:pt>
                <c:pt idx="8">
                  <c:v>0.69579288025889974</c:v>
                </c:pt>
                <c:pt idx="9">
                  <c:v>0.74433656957928807</c:v>
                </c:pt>
                <c:pt idx="10">
                  <c:v>0.76051779935275088</c:v>
                </c:pt>
              </c:numCache>
            </c:numRef>
          </c:xVal>
          <c:yVal>
            <c:numRef>
              <c:f>'Stress-strain YM values'!$E$76:$E$86</c:f>
              <c:numCache>
                <c:formatCode>General</c:formatCode>
                <c:ptCount val="11"/>
                <c:pt idx="0">
                  <c:v>4947.4491133929123</c:v>
                </c:pt>
                <c:pt idx="1">
                  <c:v>6926.4287587500767</c:v>
                </c:pt>
                <c:pt idx="2">
                  <c:v>7915.9185814286593</c:v>
                </c:pt>
                <c:pt idx="3">
                  <c:v>8905.4084041072401</c:v>
                </c:pt>
                <c:pt idx="4">
                  <c:v>9400.1533154465324</c:v>
                </c:pt>
                <c:pt idx="5">
                  <c:v>10389.643138125113</c:v>
                </c:pt>
                <c:pt idx="6">
                  <c:v>12368.622783482278</c:v>
                </c:pt>
                <c:pt idx="7">
                  <c:v>13852.857517500153</c:v>
                </c:pt>
                <c:pt idx="8">
                  <c:v>14842.347340178734</c:v>
                </c:pt>
                <c:pt idx="9">
                  <c:v>17316.07189687519</c:v>
                </c:pt>
                <c:pt idx="10">
                  <c:v>17810.81680821448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A-477A-8CCD-DCE1A9F2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630912"/>
        <c:axId val="1416626592"/>
      </c:scatterChart>
      <c:valAx>
        <c:axId val="14166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26592"/>
        <c:crosses val="autoZero"/>
        <c:crossBetween val="midCat"/>
      </c:valAx>
      <c:valAx>
        <c:axId val="14166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63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 (graphed)'!$G$18:$G$31</c:f>
              <c:numCache>
                <c:formatCode>General</c:formatCode>
                <c:ptCount val="14"/>
                <c:pt idx="0">
                  <c:v>259.96499999999997</c:v>
                </c:pt>
                <c:pt idx="1">
                  <c:v>407.11500000000001</c:v>
                </c:pt>
                <c:pt idx="2">
                  <c:v>370.32750000000004</c:v>
                </c:pt>
                <c:pt idx="3">
                  <c:v>149.60249999999999</c:v>
                </c:pt>
                <c:pt idx="4">
                  <c:v>223.17750000000001</c:v>
                </c:pt>
                <c:pt idx="5">
                  <c:v>149.60249999999999</c:v>
                </c:pt>
                <c:pt idx="6">
                  <c:v>90.742500000000007</c:v>
                </c:pt>
                <c:pt idx="7">
                  <c:v>186.39000000000001</c:v>
                </c:pt>
                <c:pt idx="8">
                  <c:v>39.24</c:v>
                </c:pt>
                <c:pt idx="9">
                  <c:v>296.7525</c:v>
                </c:pt>
                <c:pt idx="10">
                  <c:v>76.027500000000003</c:v>
                </c:pt>
                <c:pt idx="11">
                  <c:v>39.24</c:v>
                </c:pt>
                <c:pt idx="12">
                  <c:v>46.597500000000004</c:v>
                </c:pt>
                <c:pt idx="13">
                  <c:v>223.17750000000001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C-4E68-973E-77F58DDF8B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 (graphed)'!$H$18:$H$31</c:f>
              <c:numCache>
                <c:formatCode>General</c:formatCode>
                <c:ptCount val="14"/>
                <c:pt idx="0">
                  <c:v>2540.7899999999995</c:v>
                </c:pt>
                <c:pt idx="1">
                  <c:v>4453.74</c:v>
                </c:pt>
                <c:pt idx="2">
                  <c:v>2982.24</c:v>
                </c:pt>
                <c:pt idx="3">
                  <c:v>1510.74</c:v>
                </c:pt>
                <c:pt idx="4">
                  <c:v>2982.24</c:v>
                </c:pt>
                <c:pt idx="5">
                  <c:v>1069.29</c:v>
                </c:pt>
                <c:pt idx="6">
                  <c:v>407.11500000000001</c:v>
                </c:pt>
                <c:pt idx="7">
                  <c:v>1363.5900000000001</c:v>
                </c:pt>
                <c:pt idx="8">
                  <c:v>223.17750000000001</c:v>
                </c:pt>
                <c:pt idx="9">
                  <c:v>1069.29</c:v>
                </c:pt>
                <c:pt idx="10">
                  <c:v>370.32750000000004</c:v>
                </c:pt>
                <c:pt idx="11">
                  <c:v>39.24</c:v>
                </c:pt>
                <c:pt idx="12">
                  <c:v>186.39000000000001</c:v>
                </c:pt>
                <c:pt idx="13">
                  <c:v>922.14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C-4E68-973E-77F58DDF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195272"/>
        <c:axId val="1221197320"/>
      </c:barChart>
      <c:catAx>
        <c:axId val="1221195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97320"/>
        <c:crosses val="autoZero"/>
        <c:auto val="1"/>
        <c:lblAlgn val="ctr"/>
        <c:lblOffset val="100"/>
        <c:noMultiLvlLbl val="0"/>
      </c:catAx>
      <c:valAx>
        <c:axId val="122119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83044249041603"/>
          <c:y val="2.5428331875182269E-2"/>
          <c:w val="0.87116955750958391"/>
          <c:h val="0.68528506853310001"/>
        </c:manualLayout>
      </c:layout>
      <c:lineChart>
        <c:grouping val="standard"/>
        <c:varyColors val="0"/>
        <c:ser>
          <c:idx val="0"/>
          <c:order val="0"/>
          <c:tx>
            <c:strRef>
              <c:f>' (graphed)'!$G$36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 (graphed)'!$F$37:$F$42</c:f>
              <c:strCache>
                <c:ptCount val="6"/>
                <c:pt idx="0">
                  <c:v>P50 Thick, low rate</c:v>
                </c:pt>
                <c:pt idx="1">
                  <c:v>P50 Thick, high rate</c:v>
                </c:pt>
                <c:pt idx="2">
                  <c:v>P50 Thin, low rate</c:v>
                </c:pt>
                <c:pt idx="3">
                  <c:v>P50 Thin, high rate</c:v>
                </c:pt>
                <c:pt idx="4">
                  <c:v>Si30</c:v>
                </c:pt>
                <c:pt idx="5">
                  <c:v>Si10</c:v>
                </c:pt>
              </c:strCache>
            </c:strRef>
          </c:cat>
          <c:val>
            <c:numRef>
              <c:f>' (graphed)'!$G$37:$G$42</c:f>
              <c:numCache>
                <c:formatCode>General</c:formatCode>
                <c:ptCount val="6"/>
                <c:pt idx="0" formatCode="#,##0">
                  <c:v>865</c:v>
                </c:pt>
                <c:pt idx="1">
                  <c:v>346</c:v>
                </c:pt>
                <c:pt idx="2">
                  <c:v>854</c:v>
                </c:pt>
                <c:pt idx="3">
                  <c:v>438</c:v>
                </c:pt>
                <c:pt idx="4">
                  <c:v>42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C-4F7C-A2B2-972A18CB93AB}"/>
            </c:ext>
          </c:extLst>
        </c:ser>
        <c:ser>
          <c:idx val="1"/>
          <c:order val="1"/>
          <c:tx>
            <c:strRef>
              <c:f>' (graphed)'!$H$36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 (graphed)'!$F$37:$F$42</c:f>
              <c:strCache>
                <c:ptCount val="6"/>
                <c:pt idx="0">
                  <c:v>P50 Thick, low rate</c:v>
                </c:pt>
                <c:pt idx="1">
                  <c:v>P50 Thick, high rate</c:v>
                </c:pt>
                <c:pt idx="2">
                  <c:v>P50 Thin, low rate</c:v>
                </c:pt>
                <c:pt idx="3">
                  <c:v>P50 Thin, high rate</c:v>
                </c:pt>
                <c:pt idx="4">
                  <c:v>Si30</c:v>
                </c:pt>
                <c:pt idx="5">
                  <c:v>Si10</c:v>
                </c:pt>
              </c:strCache>
            </c:strRef>
          </c:cat>
          <c:val>
            <c:numRef>
              <c:f>' (graphed)'!$H$37:$H$42</c:f>
              <c:numCache>
                <c:formatCode>General</c:formatCode>
                <c:ptCount val="6"/>
                <c:pt idx="0">
                  <c:v>865</c:v>
                </c:pt>
                <c:pt idx="1">
                  <c:v>2100</c:v>
                </c:pt>
                <c:pt idx="2">
                  <c:v>854</c:v>
                </c:pt>
                <c:pt idx="3">
                  <c:v>2800</c:v>
                </c:pt>
                <c:pt idx="4">
                  <c:v>42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C-4F7C-A2B2-972A18CB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1">
                  <a:lumMod val="75000"/>
                </a:schemeClr>
              </a:solidFill>
              <a:ln w="9525" cap="sq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smooth val="0"/>
        <c:axId val="1279781743"/>
        <c:axId val="1279784143"/>
      </c:lineChart>
      <c:catAx>
        <c:axId val="12797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84143"/>
        <c:crosses val="autoZero"/>
        <c:auto val="1"/>
        <c:lblAlgn val="ctr"/>
        <c:lblOffset val="100"/>
        <c:noMultiLvlLbl val="0"/>
      </c:catAx>
      <c:valAx>
        <c:axId val="12797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 recorded values'!$A$16:$A$22</c:f>
              <c:numCache>
                <c:formatCode>General</c:formatCode>
                <c:ptCount val="7"/>
                <c:pt idx="0">
                  <c:v>1.5</c:v>
                </c:pt>
                <c:pt idx="1">
                  <c:v>3.5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11</c:v>
                </c:pt>
                <c:pt idx="6">
                  <c:v>11.5</c:v>
                </c:pt>
              </c:numCache>
            </c:numRef>
          </c:xVal>
          <c:yVal>
            <c:numRef>
              <c:f>'Initial recorded values'!$C$16:$C$22</c:f>
              <c:numCache>
                <c:formatCode>General</c:formatCode>
                <c:ptCount val="7"/>
                <c:pt idx="0">
                  <c:v>0.68670000000000009</c:v>
                </c:pt>
                <c:pt idx="1">
                  <c:v>2.1091500000000001</c:v>
                </c:pt>
                <c:pt idx="2">
                  <c:v>6.4255500000000003</c:v>
                </c:pt>
                <c:pt idx="3">
                  <c:v>13.783050000000001</c:v>
                </c:pt>
                <c:pt idx="4">
                  <c:v>24.672150000000002</c:v>
                </c:pt>
                <c:pt idx="5">
                  <c:v>31.539149999999999</c:v>
                </c:pt>
                <c:pt idx="6">
                  <c:v>35.8065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7-40E2-8A5F-DB3CF1178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79263"/>
        <c:axId val="1293996224"/>
      </c:scatterChart>
      <c:valAx>
        <c:axId val="14738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96224"/>
        <c:crosses val="autoZero"/>
        <c:crossBetween val="midCat"/>
      </c:valAx>
      <c:valAx>
        <c:axId val="12939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 recorded values'!$A$26:$A$36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3.5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12.5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'Initial recorded values'!$C$26:$C$36</c:f>
              <c:numCache>
                <c:formatCode>General</c:formatCode>
                <c:ptCount val="11"/>
                <c:pt idx="0">
                  <c:v>1.6186500000000001</c:v>
                </c:pt>
                <c:pt idx="1">
                  <c:v>3.4825499999999998</c:v>
                </c:pt>
                <c:pt idx="2">
                  <c:v>5.8860000000000001</c:v>
                </c:pt>
                <c:pt idx="3">
                  <c:v>7.7989500000000005</c:v>
                </c:pt>
                <c:pt idx="4">
                  <c:v>9.4176000000000002</c:v>
                </c:pt>
                <c:pt idx="5">
                  <c:v>10.791000000000002</c:v>
                </c:pt>
                <c:pt idx="6">
                  <c:v>14.224500000000001</c:v>
                </c:pt>
                <c:pt idx="7">
                  <c:v>15.54885</c:v>
                </c:pt>
                <c:pt idx="8">
                  <c:v>16.775100000000002</c:v>
                </c:pt>
                <c:pt idx="9">
                  <c:v>18.19755</c:v>
                </c:pt>
                <c:pt idx="10">
                  <c:v>19.325700000000001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0-4C86-851D-1F6FFA55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18256"/>
        <c:axId val="1469008911"/>
      </c:scatterChart>
      <c:valAx>
        <c:axId val="15206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8911"/>
        <c:crosses val="autoZero"/>
        <c:crossBetween val="midCat"/>
      </c:valAx>
      <c:valAx>
        <c:axId val="146900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back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 recorded values'!$A$40:$A$48</c:f>
              <c:numCache>
                <c:formatCode>General</c:formatCode>
                <c:ptCount val="9"/>
                <c:pt idx="0">
                  <c:v>8</c:v>
                </c:pt>
                <c:pt idx="1">
                  <c:v>11</c:v>
                </c:pt>
                <c:pt idx="2">
                  <c:v>12.5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18.5</c:v>
                </c:pt>
                <c:pt idx="8">
                  <c:v>19</c:v>
                </c:pt>
              </c:numCache>
            </c:numRef>
          </c:xVal>
          <c:yVal>
            <c:numRef>
              <c:f>'Initial recorded values'!$C$40:$C$48</c:f>
              <c:numCache>
                <c:formatCode>General</c:formatCode>
                <c:ptCount val="9"/>
                <c:pt idx="0">
                  <c:v>1.3734000000000002</c:v>
                </c:pt>
                <c:pt idx="1">
                  <c:v>2.9430000000000001</c:v>
                </c:pt>
                <c:pt idx="2">
                  <c:v>5.4445500000000004</c:v>
                </c:pt>
                <c:pt idx="3">
                  <c:v>12.360600000000002</c:v>
                </c:pt>
                <c:pt idx="4">
                  <c:v>15.892200000000003</c:v>
                </c:pt>
                <c:pt idx="5">
                  <c:v>19.031400000000001</c:v>
                </c:pt>
                <c:pt idx="6">
                  <c:v>23.642100000000003</c:v>
                </c:pt>
                <c:pt idx="7">
                  <c:v>27.271799999999999</c:v>
                </c:pt>
                <c:pt idx="8">
                  <c:v>28.743300000000001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0-4631-942D-553BCCD3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08431"/>
        <c:axId val="1468998831"/>
      </c:scatterChart>
      <c:valAx>
        <c:axId val="14690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98831"/>
        <c:crosses val="autoZero"/>
        <c:crossBetween val="midCat"/>
      </c:valAx>
      <c:valAx>
        <c:axId val="14689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 recorded values'!$A$52:$A$61</c:f>
              <c:numCache>
                <c:formatCode>General</c:formatCode>
                <c:ptCount val="10"/>
                <c:pt idx="0">
                  <c:v>7</c:v>
                </c:pt>
                <c:pt idx="1">
                  <c:v>9.5</c:v>
                </c:pt>
                <c:pt idx="2">
                  <c:v>10</c:v>
                </c:pt>
                <c:pt idx="3">
                  <c:v>12</c:v>
                </c:pt>
                <c:pt idx="4">
                  <c:v>13.5</c:v>
                </c:pt>
                <c:pt idx="5">
                  <c:v>15</c:v>
                </c:pt>
                <c:pt idx="6">
                  <c:v>16.5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'Initial recorded values'!$C$52:$C$61</c:f>
              <c:numCache>
                <c:formatCode>General</c:formatCode>
                <c:ptCount val="10"/>
                <c:pt idx="0">
                  <c:v>0.73575000000000002</c:v>
                </c:pt>
                <c:pt idx="1">
                  <c:v>1.1281500000000002</c:v>
                </c:pt>
                <c:pt idx="2">
                  <c:v>1.2753000000000001</c:v>
                </c:pt>
                <c:pt idx="3">
                  <c:v>1.4715</c:v>
                </c:pt>
                <c:pt idx="4">
                  <c:v>1.7658</c:v>
                </c:pt>
                <c:pt idx="5">
                  <c:v>1.9620000000000002</c:v>
                </c:pt>
                <c:pt idx="6">
                  <c:v>2.1582000000000003</c:v>
                </c:pt>
                <c:pt idx="7">
                  <c:v>2.3544</c:v>
                </c:pt>
                <c:pt idx="8">
                  <c:v>2.5506000000000002</c:v>
                </c:pt>
                <c:pt idx="9">
                  <c:v>2.7468000000000004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4529-83F0-37B625784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17776"/>
        <c:axId val="1520589456"/>
      </c:scatterChart>
      <c:valAx>
        <c:axId val="15206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589456"/>
        <c:crosses val="autoZero"/>
        <c:crossBetween val="midCat"/>
      </c:valAx>
      <c:valAx>
        <c:axId val="15205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1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071423808738815E-4"/>
                  <c:y val="5.27406021923626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 recorded values'!$A$65:$A$67</c:f>
              <c:numCache>
                <c:formatCode>General</c:formatCode>
                <c:ptCount val="3"/>
                <c:pt idx="0">
                  <c:v>18.5</c:v>
                </c:pt>
                <c:pt idx="1">
                  <c:v>18.899999999999999</c:v>
                </c:pt>
                <c:pt idx="2">
                  <c:v>19</c:v>
                </c:pt>
              </c:numCache>
            </c:numRef>
          </c:xVal>
          <c:yVal>
            <c:numRef>
              <c:f>'Initial recorded values'!$C$65:$C$67</c:f>
              <c:numCache>
                <c:formatCode>General</c:formatCode>
                <c:ptCount val="3"/>
                <c:pt idx="0">
                  <c:v>0.73575000000000002</c:v>
                </c:pt>
                <c:pt idx="1">
                  <c:v>1.5696000000000001</c:v>
                </c:pt>
                <c:pt idx="2">
                  <c:v>1.9620000000000002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3-49CE-93A2-7DC07993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86943"/>
        <c:axId val="1473887423"/>
      </c:scatterChart>
      <c:valAx>
        <c:axId val="14738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7423"/>
        <c:crosses val="autoZero"/>
        <c:crossBetween val="midCat"/>
      </c:valAx>
      <c:valAx>
        <c:axId val="14738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7259215548876067E-2"/>
                  <c:y val="-1.37479755565151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 recorded values'!$A$71:$A$82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8.5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21.5</c:v>
                </c:pt>
                <c:pt idx="10">
                  <c:v>23</c:v>
                </c:pt>
                <c:pt idx="11">
                  <c:v>23.5</c:v>
                </c:pt>
              </c:numCache>
            </c:numRef>
          </c:xVal>
          <c:yVal>
            <c:numRef>
              <c:f>'Initial recorded values'!$C$71:$C$82</c:f>
              <c:numCache>
                <c:formatCode>General</c:formatCode>
                <c:ptCount val="12"/>
                <c:pt idx="0">
                  <c:v>0</c:v>
                </c:pt>
                <c:pt idx="1">
                  <c:v>0.49050000000000005</c:v>
                </c:pt>
                <c:pt idx="2">
                  <c:v>0.68670000000000009</c:v>
                </c:pt>
                <c:pt idx="3">
                  <c:v>0.78480000000000005</c:v>
                </c:pt>
                <c:pt idx="4">
                  <c:v>0.88290000000000002</c:v>
                </c:pt>
                <c:pt idx="5">
                  <c:v>0.93195000000000006</c:v>
                </c:pt>
                <c:pt idx="6">
                  <c:v>1.0300499999999999</c:v>
                </c:pt>
                <c:pt idx="7">
                  <c:v>1.2262500000000001</c:v>
                </c:pt>
                <c:pt idx="8">
                  <c:v>1.3734000000000002</c:v>
                </c:pt>
                <c:pt idx="9">
                  <c:v>1.4715</c:v>
                </c:pt>
                <c:pt idx="10">
                  <c:v>1.71675</c:v>
                </c:pt>
                <c:pt idx="11">
                  <c:v>1.7658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2-4E3A-8EBF-083F45C7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882623"/>
        <c:axId val="1473886943"/>
      </c:scatterChart>
      <c:valAx>
        <c:axId val="14738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6943"/>
        <c:crosses val="autoZero"/>
        <c:crossBetween val="midCat"/>
      </c:valAx>
      <c:valAx>
        <c:axId val="147388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'Stress-strain YM values'!$D$8:$D$17</c:f>
              <c:numCache>
                <c:formatCode>General</c:formatCode>
                <c:ptCount val="10"/>
                <c:pt idx="0">
                  <c:v>3.236245954692557E-2</c:v>
                </c:pt>
                <c:pt idx="1">
                  <c:v>9.7087378640776698E-2</c:v>
                </c:pt>
                <c:pt idx="2">
                  <c:v>0.11326860841423948</c:v>
                </c:pt>
                <c:pt idx="3">
                  <c:v>0.12944983818770228</c:v>
                </c:pt>
                <c:pt idx="4">
                  <c:v>0.16181229773462785</c:v>
                </c:pt>
                <c:pt idx="5">
                  <c:v>0.17799352750809061</c:v>
                </c:pt>
                <c:pt idx="6">
                  <c:v>0.22653721682847897</c:v>
                </c:pt>
                <c:pt idx="7">
                  <c:v>0.25889967637540456</c:v>
                </c:pt>
                <c:pt idx="8">
                  <c:v>0.29126213592233013</c:v>
                </c:pt>
                <c:pt idx="9">
                  <c:v>0.30744336569579289</c:v>
                </c:pt>
              </c:numCache>
            </c:numRef>
          </c:xVal>
          <c:yVal>
            <c:numRef>
              <c:f>'Stress-strain YM values'!$E$8:$E$17</c:f>
              <c:numCache>
                <c:formatCode>General</c:formatCode>
                <c:ptCount val="10"/>
                <c:pt idx="0">
                  <c:v>34632.14379375038</c:v>
                </c:pt>
                <c:pt idx="1">
                  <c:v>88064.594218393831</c:v>
                </c:pt>
                <c:pt idx="2">
                  <c:v>116759.7990760727</c:v>
                </c:pt>
                <c:pt idx="3">
                  <c:v>133581.12606160861</c:v>
                </c:pt>
                <c:pt idx="4">
                  <c:v>157328.88180589461</c:v>
                </c:pt>
                <c:pt idx="5">
                  <c:v>166234.29021000181</c:v>
                </c:pt>
                <c:pt idx="6">
                  <c:v>190971.53577696637</c:v>
                </c:pt>
                <c:pt idx="7">
                  <c:v>218677.25081196669</c:v>
                </c:pt>
                <c:pt idx="8">
                  <c:v>242425.00655625269</c:v>
                </c:pt>
                <c:pt idx="9">
                  <c:v>249351.43531500277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4E-4829-9463-87690F6D6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996000"/>
        <c:axId val="1640996480"/>
      </c:scatterChart>
      <c:valAx>
        <c:axId val="164099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96480"/>
        <c:crosses val="autoZero"/>
        <c:crossBetween val="midCat"/>
      </c:valAx>
      <c:valAx>
        <c:axId val="16409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9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'Stress-strain YM values'!$D$21:$D$27</c:f>
              <c:numCache>
                <c:formatCode>General</c:formatCode>
                <c:ptCount val="7"/>
                <c:pt idx="0">
                  <c:v>4.8543689320388349E-2</c:v>
                </c:pt>
                <c:pt idx="1">
                  <c:v>0.11326860841423948</c:v>
                </c:pt>
                <c:pt idx="2">
                  <c:v>0.1941747572815534</c:v>
                </c:pt>
                <c:pt idx="3">
                  <c:v>0.25889967637540456</c:v>
                </c:pt>
                <c:pt idx="4">
                  <c:v>0.3236245954692557</c:v>
                </c:pt>
                <c:pt idx="5">
                  <c:v>0.35598705501618122</c:v>
                </c:pt>
                <c:pt idx="6">
                  <c:v>0.37216828478964403</c:v>
                </c:pt>
              </c:numCache>
            </c:numRef>
          </c:xVal>
          <c:yVal>
            <c:numRef>
              <c:f>'Stress-strain YM values'!$E$21:$E$27</c:f>
              <c:numCache>
                <c:formatCode>General</c:formatCode>
                <c:ptCount val="7"/>
                <c:pt idx="0">
                  <c:v>6926.4287587500767</c:v>
                </c:pt>
                <c:pt idx="1">
                  <c:v>21274.03118758952</c:v>
                </c:pt>
                <c:pt idx="2">
                  <c:v>64811.583385447142</c:v>
                </c:pt>
                <c:pt idx="3">
                  <c:v>139023.32008634083</c:v>
                </c:pt>
                <c:pt idx="4">
                  <c:v>248856.69040366347</c:v>
                </c:pt>
                <c:pt idx="5">
                  <c:v>318120.9779911642</c:v>
                </c:pt>
                <c:pt idx="6">
                  <c:v>361163.78527768253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4-47B0-A530-1DD803CD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06560"/>
        <c:axId val="1640989760"/>
      </c:scatterChart>
      <c:valAx>
        <c:axId val="164100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89760"/>
        <c:crosses val="autoZero"/>
        <c:crossBetween val="midCat"/>
      </c:valAx>
      <c:valAx>
        <c:axId val="16409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0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71437</xdr:rowOff>
    </xdr:from>
    <xdr:to>
      <xdr:col>10</xdr:col>
      <xdr:colOff>209550</xdr:colOff>
      <xdr:row>11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97D0F8-D615-F68E-721A-22450C04B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576262</xdr:colOff>
      <xdr:row>13</xdr:row>
      <xdr:rowOff>66675</xdr:rowOff>
    </xdr:from>
    <xdr:to>
      <xdr:col>10</xdr:col>
      <xdr:colOff>200025</xdr:colOff>
      <xdr:row>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868AD9-8F56-07CD-947F-9DD303819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24</xdr:row>
      <xdr:rowOff>52387</xdr:rowOff>
    </xdr:from>
    <xdr:to>
      <xdr:col>10</xdr:col>
      <xdr:colOff>304800</xdr:colOff>
      <xdr:row>36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57C99-9D61-82A2-1366-B98025539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547687</xdr:colOff>
      <xdr:row>37</xdr:row>
      <xdr:rowOff>28574</xdr:rowOff>
    </xdr:from>
    <xdr:to>
      <xdr:col>10</xdr:col>
      <xdr:colOff>314325</xdr:colOff>
      <xdr:row>48</xdr:row>
      <xdr:rowOff>23811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5E41CB-CF80-348A-AE6B-30CCAB80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438150</xdr:colOff>
      <xdr:row>49</xdr:row>
      <xdr:rowOff>47624</xdr:rowOff>
    </xdr:from>
    <xdr:to>
      <xdr:col>10</xdr:col>
      <xdr:colOff>114300</xdr:colOff>
      <xdr:row>61</xdr:row>
      <xdr:rowOff>23811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863EA5-E415-F6AB-0D02-E07167BB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438150</xdr:colOff>
      <xdr:row>62</xdr:row>
      <xdr:rowOff>47625</xdr:rowOff>
    </xdr:from>
    <xdr:to>
      <xdr:col>10</xdr:col>
      <xdr:colOff>295275</xdr:colOff>
      <xdr:row>68</xdr:row>
      <xdr:rowOff>133351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0555622-1613-5A8C-FEE2-C771BA66C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428625</xdr:colOff>
      <xdr:row>69</xdr:row>
      <xdr:rowOff>100012</xdr:rowOff>
    </xdr:from>
    <xdr:to>
      <xdr:col>10</xdr:col>
      <xdr:colOff>228600</xdr:colOff>
      <xdr:row>81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4951E30-0F1E-9E41-9A9C-24D98B04C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6</xdr:row>
      <xdr:rowOff>52387</xdr:rowOff>
    </xdr:from>
    <xdr:to>
      <xdr:col>13</xdr:col>
      <xdr:colOff>276225</xdr:colOff>
      <xdr:row>16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8ADC5B-0D04-DE68-904A-C17439048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19</xdr:row>
      <xdr:rowOff>80962</xdr:rowOff>
    </xdr:from>
    <xdr:to>
      <xdr:col>13</xdr:col>
      <xdr:colOff>352425</xdr:colOff>
      <xdr:row>27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426F9B-A492-318A-CE4E-02A6F3FB5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29</xdr:row>
      <xdr:rowOff>138112</xdr:rowOff>
    </xdr:from>
    <xdr:to>
      <xdr:col>13</xdr:col>
      <xdr:colOff>438150</xdr:colOff>
      <xdr:row>41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5C9266-1FB4-2B01-4B3A-90E76FEC1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43</xdr:row>
      <xdr:rowOff>100012</xdr:rowOff>
    </xdr:from>
    <xdr:to>
      <xdr:col>13</xdr:col>
      <xdr:colOff>457200</xdr:colOff>
      <xdr:row>53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1B96FB7-FD86-65FC-0620-49D296E80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161925</xdr:colOff>
      <xdr:row>55</xdr:row>
      <xdr:rowOff>61912</xdr:rowOff>
    </xdr:from>
    <xdr:to>
      <xdr:col>13</xdr:col>
      <xdr:colOff>466725</xdr:colOff>
      <xdr:row>66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8AF689-F958-10F9-4C05-2EE744AC8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95250</xdr:colOff>
      <xdr:row>68</xdr:row>
      <xdr:rowOff>9525</xdr:rowOff>
    </xdr:from>
    <xdr:to>
      <xdr:col>13</xdr:col>
      <xdr:colOff>400050</xdr:colOff>
      <xdr:row>72</xdr:row>
      <xdr:rowOff>666750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0015694-A596-4827-F034-39B2576A6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</xdr:colOff>
      <xdr:row>74</xdr:row>
      <xdr:rowOff>90487</xdr:rowOff>
    </xdr:from>
    <xdr:to>
      <xdr:col>13</xdr:col>
      <xdr:colOff>371475</xdr:colOff>
      <xdr:row>86</xdr:row>
      <xdr:rowOff>38100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59192C5-D5E7-3798-1E14-C53670AD0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57150</xdr:rowOff>
    </xdr:from>
    <xdr:to>
      <xdr:col>18</xdr:col>
      <xdr:colOff>361950</xdr:colOff>
      <xdr:row>21</xdr:row>
      <xdr:rowOff>38100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BDC361C-363C-A9D7-96C6-42D809A79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857250</xdr:colOff>
      <xdr:row>32</xdr:row>
      <xdr:rowOff>23311</xdr:rowOff>
    </xdr:from>
    <xdr:to>
      <xdr:col>10</xdr:col>
      <xdr:colOff>467227</xdr:colOff>
      <xdr:row>46</xdr:row>
      <xdr:rowOff>99511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CB8812-D04E-1ECC-8F26-77AC8FD98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C0CF-8A6E-4A1F-A613-53C4414AB99E}">
  <dimension ref="A1:C82"/>
  <sheetViews>
    <sheetView topLeftCell="A55" workbookViewId="0">
      <selection activeCell="Q14" sqref="Q14"/>
    </sheetView>
  </sheetViews>
  <sheetFormatPr defaultRowHeight="15"/>
  <cols>
    <col min="1" max="1" width="25.28515625" customWidth="1"/>
    <col min="2" max="2" width="14.28515625" customWidth="1"/>
  </cols>
  <sheetData>
    <row r="1" spans="1:3" s="5" customFormat="1" ht="24">
      <c r="A1" s="4" t="s">
        <v>0</v>
      </c>
    </row>
    <row r="2" spans="1:3">
      <c r="A2" s="1" t="s">
        <v>1</v>
      </c>
      <c r="B2" s="1" t="s">
        <v>2</v>
      </c>
      <c r="C2" s="3" t="s">
        <v>3</v>
      </c>
    </row>
    <row r="3" spans="1:3">
      <c r="A3" s="2">
        <v>1</v>
      </c>
      <c r="B3" s="2">
        <v>0.35</v>
      </c>
      <c r="C3">
        <f>B3*9.81</f>
        <v>3.4335</v>
      </c>
    </row>
    <row r="4" spans="1:3">
      <c r="A4" s="2">
        <v>3</v>
      </c>
      <c r="B4" s="2">
        <v>0.89</v>
      </c>
      <c r="C4">
        <f t="shared" ref="C4:C12" si="0">B4*9.81</f>
        <v>8.7309000000000001</v>
      </c>
    </row>
    <row r="5" spans="1:3">
      <c r="A5" s="2">
        <v>3.5</v>
      </c>
      <c r="B5" s="2">
        <v>1.18</v>
      </c>
      <c r="C5">
        <f t="shared" si="0"/>
        <v>11.575799999999999</v>
      </c>
    </row>
    <row r="6" spans="1:3">
      <c r="A6" s="2">
        <v>4</v>
      </c>
      <c r="B6" s="2">
        <v>1.35</v>
      </c>
      <c r="C6">
        <f t="shared" si="0"/>
        <v>13.243500000000001</v>
      </c>
    </row>
    <row r="7" spans="1:3">
      <c r="A7" s="2">
        <v>5</v>
      </c>
      <c r="B7" s="2">
        <v>1.59</v>
      </c>
      <c r="C7">
        <f t="shared" si="0"/>
        <v>15.597900000000001</v>
      </c>
    </row>
    <row r="8" spans="1:3">
      <c r="A8" s="2">
        <v>5.5</v>
      </c>
      <c r="B8" s="2">
        <v>1.68</v>
      </c>
      <c r="C8">
        <f t="shared" si="0"/>
        <v>16.480799999999999</v>
      </c>
    </row>
    <row r="9" spans="1:3">
      <c r="A9" s="2">
        <v>7</v>
      </c>
      <c r="B9" s="2">
        <v>1.93</v>
      </c>
      <c r="C9">
        <f t="shared" si="0"/>
        <v>18.933299999999999</v>
      </c>
    </row>
    <row r="10" spans="1:3">
      <c r="A10" s="2">
        <v>8</v>
      </c>
      <c r="B10" s="2">
        <v>2.21</v>
      </c>
      <c r="C10">
        <f t="shared" si="0"/>
        <v>21.680099999999999</v>
      </c>
    </row>
    <row r="11" spans="1:3">
      <c r="A11" s="2">
        <v>9</v>
      </c>
      <c r="B11" s="2">
        <v>2.4500000000000002</v>
      </c>
      <c r="C11">
        <f t="shared" si="0"/>
        <v>24.034500000000001</v>
      </c>
    </row>
    <row r="12" spans="1:3">
      <c r="A12" s="2">
        <v>9.5</v>
      </c>
      <c r="B12" s="2">
        <v>2.52</v>
      </c>
      <c r="C12">
        <f t="shared" si="0"/>
        <v>24.721200000000003</v>
      </c>
    </row>
    <row r="14" spans="1:3" s="5" customFormat="1" ht="24">
      <c r="A14" s="4" t="s">
        <v>4</v>
      </c>
    </row>
    <row r="15" spans="1:3">
      <c r="A15" s="1" t="s">
        <v>1</v>
      </c>
      <c r="B15" s="1" t="s">
        <v>2</v>
      </c>
      <c r="C15" s="3" t="s">
        <v>3</v>
      </c>
    </row>
    <row r="16" spans="1:3">
      <c r="A16" s="2">
        <v>1.5</v>
      </c>
      <c r="B16" s="2">
        <v>7.0000000000000007E-2</v>
      </c>
      <c r="C16">
        <f t="shared" ref="C16:C22" si="1">B16*9.81</f>
        <v>0.68670000000000009</v>
      </c>
    </row>
    <row r="17" spans="1:3">
      <c r="A17" s="2">
        <v>3.5</v>
      </c>
      <c r="B17" s="2">
        <v>0.215</v>
      </c>
      <c r="C17">
        <f t="shared" si="1"/>
        <v>2.1091500000000001</v>
      </c>
    </row>
    <row r="18" spans="1:3">
      <c r="A18" s="2">
        <v>6</v>
      </c>
      <c r="B18" s="2">
        <v>0.65500000000000003</v>
      </c>
      <c r="C18">
        <f t="shared" si="1"/>
        <v>6.4255500000000003</v>
      </c>
    </row>
    <row r="19" spans="1:3">
      <c r="A19" s="2">
        <v>8</v>
      </c>
      <c r="B19" s="2">
        <v>1.405</v>
      </c>
      <c r="C19">
        <f t="shared" si="1"/>
        <v>13.783050000000001</v>
      </c>
    </row>
    <row r="20" spans="1:3">
      <c r="A20" s="2">
        <v>10</v>
      </c>
      <c r="B20" s="2">
        <v>2.5150000000000001</v>
      </c>
      <c r="C20">
        <f t="shared" si="1"/>
        <v>24.672150000000002</v>
      </c>
    </row>
    <row r="21" spans="1:3">
      <c r="A21" s="2">
        <v>11</v>
      </c>
      <c r="B21" s="2">
        <v>3.2149999999999999</v>
      </c>
      <c r="C21">
        <f t="shared" si="1"/>
        <v>31.539149999999999</v>
      </c>
    </row>
    <row r="22" spans="1:3">
      <c r="A22" s="2">
        <v>11.5</v>
      </c>
      <c r="B22" s="2">
        <v>3.65</v>
      </c>
      <c r="C22">
        <f t="shared" si="1"/>
        <v>35.8065</v>
      </c>
    </row>
    <row r="23" spans="1:3">
      <c r="A23" s="2"/>
      <c r="B23" s="2"/>
    </row>
    <row r="24" spans="1:3" s="5" customFormat="1" ht="24">
      <c r="A24" s="4" t="s">
        <v>5</v>
      </c>
    </row>
    <row r="25" spans="1:3">
      <c r="A25" s="1" t="s">
        <v>1</v>
      </c>
      <c r="B25" s="1" t="s">
        <v>2</v>
      </c>
      <c r="C25" s="3" t="s">
        <v>3</v>
      </c>
    </row>
    <row r="26" spans="1:3">
      <c r="A26" s="2">
        <v>1</v>
      </c>
      <c r="B26" s="2">
        <v>0.16500000000000001</v>
      </c>
      <c r="C26">
        <f t="shared" ref="C26:C36" si="2">B26*9.81</f>
        <v>1.6186500000000001</v>
      </c>
    </row>
    <row r="27" spans="1:3">
      <c r="A27" s="2">
        <v>2</v>
      </c>
      <c r="B27" s="2">
        <v>0.35499999999999998</v>
      </c>
      <c r="C27">
        <f t="shared" si="2"/>
        <v>3.4825499999999998</v>
      </c>
    </row>
    <row r="28" spans="1:3">
      <c r="A28" s="2">
        <v>3.5</v>
      </c>
      <c r="B28" s="2">
        <v>0.6</v>
      </c>
      <c r="C28">
        <f t="shared" si="2"/>
        <v>5.8860000000000001</v>
      </c>
    </row>
    <row r="29" spans="1:3">
      <c r="A29" s="2">
        <v>5</v>
      </c>
      <c r="B29" s="2">
        <v>0.79500000000000004</v>
      </c>
      <c r="C29">
        <f t="shared" si="2"/>
        <v>7.7989500000000005</v>
      </c>
    </row>
    <row r="30" spans="1:3">
      <c r="A30" s="2">
        <v>6</v>
      </c>
      <c r="B30" s="2">
        <v>0.96</v>
      </c>
      <c r="C30">
        <f t="shared" si="2"/>
        <v>9.4176000000000002</v>
      </c>
    </row>
    <row r="31" spans="1:3">
      <c r="A31" s="2">
        <v>8</v>
      </c>
      <c r="B31" s="2">
        <v>1.1000000000000001</v>
      </c>
      <c r="C31">
        <f t="shared" si="2"/>
        <v>10.791000000000002</v>
      </c>
    </row>
    <row r="32" spans="1:3">
      <c r="A32" s="2">
        <v>10</v>
      </c>
      <c r="B32" s="2">
        <v>1.45</v>
      </c>
      <c r="C32">
        <f t="shared" si="2"/>
        <v>14.224500000000001</v>
      </c>
    </row>
    <row r="33" spans="1:3">
      <c r="A33" s="2">
        <v>11</v>
      </c>
      <c r="B33" s="2">
        <v>1.585</v>
      </c>
      <c r="C33">
        <f t="shared" si="2"/>
        <v>15.54885</v>
      </c>
    </row>
    <row r="34" spans="1:3">
      <c r="A34" s="2">
        <v>12.5</v>
      </c>
      <c r="B34" s="2">
        <v>1.71</v>
      </c>
      <c r="C34">
        <f t="shared" si="2"/>
        <v>16.775100000000002</v>
      </c>
    </row>
    <row r="35" spans="1:3">
      <c r="A35" s="2">
        <v>14</v>
      </c>
      <c r="B35" s="2">
        <v>1.855</v>
      </c>
      <c r="C35">
        <f t="shared" si="2"/>
        <v>18.19755</v>
      </c>
    </row>
    <row r="36" spans="1:3">
      <c r="A36" s="2">
        <v>15</v>
      </c>
      <c r="B36" s="2">
        <v>1.97</v>
      </c>
      <c r="C36">
        <f t="shared" si="2"/>
        <v>19.325700000000001</v>
      </c>
    </row>
    <row r="38" spans="1:3" s="5" customFormat="1" ht="24">
      <c r="A38" s="4" t="s">
        <v>6</v>
      </c>
    </row>
    <row r="39" spans="1:3">
      <c r="A39" s="1" t="s">
        <v>1</v>
      </c>
      <c r="B39" s="1" t="s">
        <v>2</v>
      </c>
      <c r="C39" s="3" t="s">
        <v>3</v>
      </c>
    </row>
    <row r="40" spans="1:3">
      <c r="A40" s="2">
        <v>8</v>
      </c>
      <c r="B40" s="2">
        <v>0.14000000000000001</v>
      </c>
      <c r="C40">
        <f t="shared" ref="C40:C48" si="3">B40*9.81</f>
        <v>1.3734000000000002</v>
      </c>
    </row>
    <row r="41" spans="1:3">
      <c r="A41" s="2">
        <v>11</v>
      </c>
      <c r="B41" s="2">
        <v>0.3</v>
      </c>
      <c r="C41">
        <f t="shared" si="3"/>
        <v>2.9430000000000001</v>
      </c>
    </row>
    <row r="42" spans="1:3">
      <c r="A42" s="2">
        <v>12.5</v>
      </c>
      <c r="B42" s="2">
        <v>0.55500000000000005</v>
      </c>
      <c r="C42">
        <f t="shared" si="3"/>
        <v>5.4445500000000004</v>
      </c>
    </row>
    <row r="43" spans="1:3">
      <c r="A43" s="2">
        <v>14</v>
      </c>
      <c r="B43" s="2">
        <v>1.26</v>
      </c>
      <c r="C43">
        <f t="shared" si="3"/>
        <v>12.360600000000002</v>
      </c>
    </row>
    <row r="44" spans="1:3">
      <c r="A44" s="2">
        <v>16</v>
      </c>
      <c r="B44" s="2">
        <v>1.62</v>
      </c>
      <c r="C44">
        <f t="shared" si="3"/>
        <v>15.892200000000003</v>
      </c>
    </row>
    <row r="45" spans="1:3">
      <c r="A45" s="2">
        <v>17</v>
      </c>
      <c r="B45" s="2">
        <v>1.94</v>
      </c>
      <c r="C45">
        <f t="shared" si="3"/>
        <v>19.031400000000001</v>
      </c>
    </row>
    <row r="46" spans="1:3">
      <c r="A46" s="2">
        <v>18</v>
      </c>
      <c r="B46" s="2">
        <v>2.41</v>
      </c>
      <c r="C46">
        <f t="shared" si="3"/>
        <v>23.642100000000003</v>
      </c>
    </row>
    <row r="47" spans="1:3">
      <c r="A47" s="2">
        <v>18.5</v>
      </c>
      <c r="B47" s="2">
        <v>2.78</v>
      </c>
      <c r="C47">
        <f t="shared" si="3"/>
        <v>27.271799999999999</v>
      </c>
    </row>
    <row r="48" spans="1:3">
      <c r="A48" s="2">
        <v>19</v>
      </c>
      <c r="B48" s="2">
        <v>2.93</v>
      </c>
      <c r="C48">
        <f t="shared" si="3"/>
        <v>28.743300000000001</v>
      </c>
    </row>
    <row r="50" spans="1:3" s="5" customFormat="1" ht="24">
      <c r="A50" s="4" t="s">
        <v>7</v>
      </c>
    </row>
    <row r="51" spans="1:3">
      <c r="A51" s="1" t="s">
        <v>1</v>
      </c>
      <c r="B51" s="1" t="s">
        <v>2</v>
      </c>
      <c r="C51" s="3" t="s">
        <v>3</v>
      </c>
    </row>
    <row r="52" spans="1:3">
      <c r="A52" s="2">
        <v>7</v>
      </c>
      <c r="B52" s="2">
        <v>7.4999999999999997E-2</v>
      </c>
      <c r="C52">
        <f t="shared" ref="C52:C61" si="4">B52*9.81</f>
        <v>0.73575000000000002</v>
      </c>
    </row>
    <row r="53" spans="1:3">
      <c r="A53" s="2">
        <v>9.5</v>
      </c>
      <c r="B53" s="2">
        <v>0.115</v>
      </c>
      <c r="C53">
        <f t="shared" si="4"/>
        <v>1.1281500000000002</v>
      </c>
    </row>
    <row r="54" spans="1:3">
      <c r="A54" s="2">
        <v>10</v>
      </c>
      <c r="B54" s="2">
        <v>0.13</v>
      </c>
      <c r="C54">
        <f t="shared" si="4"/>
        <v>1.2753000000000001</v>
      </c>
    </row>
    <row r="55" spans="1:3">
      <c r="A55" s="2">
        <v>12</v>
      </c>
      <c r="B55" s="2">
        <v>0.15</v>
      </c>
      <c r="C55">
        <f t="shared" si="4"/>
        <v>1.4715</v>
      </c>
    </row>
    <row r="56" spans="1:3">
      <c r="A56" s="2">
        <v>13.5</v>
      </c>
      <c r="B56" s="2">
        <v>0.18</v>
      </c>
      <c r="C56">
        <f t="shared" si="4"/>
        <v>1.7658</v>
      </c>
    </row>
    <row r="57" spans="1:3">
      <c r="A57" s="2">
        <v>15</v>
      </c>
      <c r="B57" s="2">
        <v>0.2</v>
      </c>
      <c r="C57">
        <f t="shared" si="4"/>
        <v>1.9620000000000002</v>
      </c>
    </row>
    <row r="58" spans="1:3">
      <c r="A58" s="2">
        <v>16.5</v>
      </c>
      <c r="B58" s="2">
        <v>0.22</v>
      </c>
      <c r="C58">
        <f t="shared" si="4"/>
        <v>2.1582000000000003</v>
      </c>
    </row>
    <row r="59" spans="1:3">
      <c r="A59" s="2">
        <v>17</v>
      </c>
      <c r="B59" s="2">
        <v>0.24</v>
      </c>
      <c r="C59">
        <f t="shared" si="4"/>
        <v>2.3544</v>
      </c>
    </row>
    <row r="60" spans="1:3">
      <c r="A60" s="2">
        <v>18</v>
      </c>
      <c r="B60" s="2">
        <v>0.26</v>
      </c>
      <c r="C60">
        <f t="shared" si="4"/>
        <v>2.5506000000000002</v>
      </c>
    </row>
    <row r="61" spans="1:3">
      <c r="A61" s="2">
        <v>19</v>
      </c>
      <c r="B61" s="2">
        <v>0.28000000000000003</v>
      </c>
      <c r="C61">
        <f t="shared" si="4"/>
        <v>2.7468000000000004</v>
      </c>
    </row>
    <row r="63" spans="1:3" s="5" customFormat="1" ht="24">
      <c r="A63" s="4" t="s">
        <v>8</v>
      </c>
    </row>
    <row r="64" spans="1:3">
      <c r="A64" s="1" t="s">
        <v>1</v>
      </c>
      <c r="B64" s="1" t="s">
        <v>2</v>
      </c>
      <c r="C64" s="3" t="s">
        <v>3</v>
      </c>
    </row>
    <row r="65" spans="1:3">
      <c r="A65" s="2">
        <v>18.5</v>
      </c>
      <c r="B65" s="2">
        <v>7.4999999999999997E-2</v>
      </c>
      <c r="C65">
        <f t="shared" ref="C65:C67" si="5">B65*9.81</f>
        <v>0.73575000000000002</v>
      </c>
    </row>
    <row r="66" spans="1:3">
      <c r="A66" s="2">
        <v>18.899999999999999</v>
      </c>
      <c r="B66" s="2">
        <v>0.16</v>
      </c>
      <c r="C66">
        <f t="shared" si="5"/>
        <v>1.5696000000000001</v>
      </c>
    </row>
    <row r="67" spans="1:3">
      <c r="A67" s="2">
        <v>19</v>
      </c>
      <c r="B67" s="2">
        <v>0.2</v>
      </c>
      <c r="C67">
        <f t="shared" si="5"/>
        <v>1.9620000000000002</v>
      </c>
    </row>
    <row r="69" spans="1:3" s="5" customFormat="1" ht="24">
      <c r="A69" s="4" t="s">
        <v>9</v>
      </c>
    </row>
    <row r="70" spans="1:3">
      <c r="A70" s="1" t="s">
        <v>1</v>
      </c>
      <c r="B70" s="1" t="s">
        <v>2</v>
      </c>
      <c r="C70" s="3" t="s">
        <v>3</v>
      </c>
    </row>
    <row r="71" spans="1:3">
      <c r="A71" s="2">
        <v>0</v>
      </c>
      <c r="B71" s="2">
        <v>0</v>
      </c>
      <c r="C71">
        <f t="shared" ref="C71:C82" si="6">B71*9.81</f>
        <v>0</v>
      </c>
    </row>
    <row r="72" spans="1:3">
      <c r="A72" s="2">
        <v>6</v>
      </c>
      <c r="B72" s="2">
        <v>0.05</v>
      </c>
      <c r="C72">
        <f t="shared" si="6"/>
        <v>0.49050000000000005</v>
      </c>
    </row>
    <row r="73" spans="1:3">
      <c r="A73" s="2">
        <v>8</v>
      </c>
      <c r="B73" s="2">
        <v>7.0000000000000007E-2</v>
      </c>
      <c r="C73">
        <f t="shared" si="6"/>
        <v>0.68670000000000009</v>
      </c>
    </row>
    <row r="74" spans="1:3">
      <c r="A74" s="2">
        <v>8.5</v>
      </c>
      <c r="B74" s="2">
        <v>0.08</v>
      </c>
      <c r="C74">
        <f t="shared" si="6"/>
        <v>0.78480000000000005</v>
      </c>
    </row>
    <row r="75" spans="1:3">
      <c r="A75" s="2">
        <v>10</v>
      </c>
      <c r="B75" s="2">
        <v>0.09</v>
      </c>
      <c r="C75">
        <f t="shared" si="6"/>
        <v>0.88290000000000002</v>
      </c>
    </row>
    <row r="76" spans="1:3">
      <c r="A76" s="2">
        <v>12</v>
      </c>
      <c r="B76" s="2">
        <v>9.5000000000000001E-2</v>
      </c>
      <c r="C76">
        <f t="shared" si="6"/>
        <v>0.93195000000000006</v>
      </c>
    </row>
    <row r="77" spans="1:3">
      <c r="A77" s="2">
        <v>14</v>
      </c>
      <c r="B77" s="2">
        <v>0.105</v>
      </c>
      <c r="C77">
        <f t="shared" si="6"/>
        <v>1.0300499999999999</v>
      </c>
    </row>
    <row r="78" spans="1:3">
      <c r="A78" s="2">
        <v>15</v>
      </c>
      <c r="B78" s="2">
        <v>0.125</v>
      </c>
      <c r="C78">
        <f t="shared" si="6"/>
        <v>1.2262500000000001</v>
      </c>
    </row>
    <row r="79" spans="1:3">
      <c r="A79" s="2">
        <v>17</v>
      </c>
      <c r="B79" s="2">
        <v>0.14000000000000001</v>
      </c>
      <c r="C79">
        <f t="shared" si="6"/>
        <v>1.3734000000000002</v>
      </c>
    </row>
    <row r="80" spans="1:3">
      <c r="A80" s="2">
        <v>21.5</v>
      </c>
      <c r="B80" s="2">
        <v>0.15</v>
      </c>
      <c r="C80">
        <f t="shared" si="6"/>
        <v>1.4715</v>
      </c>
    </row>
    <row r="81" spans="1:3">
      <c r="A81" s="2">
        <v>23</v>
      </c>
      <c r="B81" s="2">
        <v>0.17499999999999999</v>
      </c>
      <c r="C81">
        <f t="shared" si="6"/>
        <v>1.71675</v>
      </c>
    </row>
    <row r="82" spans="1:3">
      <c r="A82" s="2">
        <v>23.5</v>
      </c>
      <c r="B82" s="2">
        <v>0.18</v>
      </c>
      <c r="C82">
        <f t="shared" si="6"/>
        <v>1.7658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519D-F3A4-4EA3-9D25-B0335A71E939}">
  <dimension ref="A1:R86"/>
  <sheetViews>
    <sheetView topLeftCell="A42" zoomScale="85" zoomScaleNormal="85" workbookViewId="0">
      <selection activeCell="Q42" sqref="Q42"/>
    </sheetView>
  </sheetViews>
  <sheetFormatPr defaultRowHeight="15"/>
  <cols>
    <col min="1" max="1" width="17.140625" customWidth="1"/>
    <col min="2" max="2" width="17.28515625" hidden="1" customWidth="1"/>
    <col min="3" max="3" width="9.140625" hidden="1" customWidth="1"/>
    <col min="4" max="4" width="26.7109375" customWidth="1"/>
    <col min="5" max="5" width="20.140625" customWidth="1"/>
    <col min="19" max="19" width="10.28515625" customWidth="1"/>
    <col min="20" max="20" width="9.140625" customWidth="1"/>
  </cols>
  <sheetData>
    <row r="1" spans="1:17">
      <c r="A1" s="16" t="s">
        <v>10</v>
      </c>
      <c r="B1" s="17"/>
      <c r="C1" s="17"/>
      <c r="D1" s="18"/>
      <c r="H1" t="s">
        <v>11</v>
      </c>
    </row>
    <row r="2" spans="1:17">
      <c r="A2" s="19"/>
      <c r="B2" s="20"/>
      <c r="C2" s="20"/>
      <c r="D2" s="21"/>
    </row>
    <row r="3" spans="1:17">
      <c r="A3" s="19"/>
      <c r="B3" s="20"/>
      <c r="C3" s="20"/>
      <c r="D3" s="21"/>
    </row>
    <row r="4" spans="1:17" ht="15.75" thickBot="1">
      <c r="A4" s="22"/>
      <c r="B4" s="23"/>
      <c r="C4" s="23"/>
      <c r="D4" s="24"/>
    </row>
    <row r="6" spans="1:17" s="5" customFormat="1" ht="24">
      <c r="A6" s="4" t="s">
        <v>12</v>
      </c>
    </row>
    <row r="7" spans="1:17">
      <c r="A7" s="1" t="s">
        <v>1</v>
      </c>
      <c r="B7" s="1" t="s">
        <v>2</v>
      </c>
      <c r="C7" s="3" t="s">
        <v>13</v>
      </c>
      <c r="D7" s="3" t="s">
        <v>14</v>
      </c>
      <c r="E7" s="3" t="s">
        <v>15</v>
      </c>
    </row>
    <row r="8" spans="1:17">
      <c r="A8" s="2">
        <v>1</v>
      </c>
      <c r="B8" s="2">
        <v>0.35</v>
      </c>
      <c r="C8">
        <f>B8*9.81</f>
        <v>3.4335</v>
      </c>
      <c r="D8">
        <f t="shared" ref="D8:D17" si="0">A8/30.9</f>
        <v>3.236245954692557E-2</v>
      </c>
      <c r="E8">
        <f>C8/0.000099142</f>
        <v>34632.14379375038</v>
      </c>
    </row>
    <row r="9" spans="1:17">
      <c r="A9" s="2">
        <v>3</v>
      </c>
      <c r="B9" s="2">
        <v>0.89</v>
      </c>
      <c r="C9">
        <f t="shared" ref="C9:C17" si="1">B9*9.81</f>
        <v>8.7309000000000001</v>
      </c>
      <c r="D9">
        <f t="shared" si="0"/>
        <v>9.7087378640776698E-2</v>
      </c>
      <c r="E9">
        <f t="shared" ref="E9:E17" si="2">C9/0.000099142</f>
        <v>88064.594218393831</v>
      </c>
    </row>
    <row r="10" spans="1:17">
      <c r="A10" s="2">
        <v>3.5</v>
      </c>
      <c r="B10" s="2">
        <v>1.18</v>
      </c>
      <c r="C10">
        <f t="shared" si="1"/>
        <v>11.575799999999999</v>
      </c>
      <c r="D10">
        <f t="shared" si="0"/>
        <v>0.11326860841423948</v>
      </c>
      <c r="E10">
        <f t="shared" si="2"/>
        <v>116759.7990760727</v>
      </c>
    </row>
    <row r="11" spans="1:17">
      <c r="A11" s="2">
        <v>4</v>
      </c>
      <c r="B11" s="2">
        <v>1.35</v>
      </c>
      <c r="C11">
        <f t="shared" si="1"/>
        <v>13.243500000000001</v>
      </c>
      <c r="D11">
        <f t="shared" si="0"/>
        <v>0.12944983818770228</v>
      </c>
      <c r="E11">
        <f t="shared" si="2"/>
        <v>133581.12606160861</v>
      </c>
    </row>
    <row r="12" spans="1:17">
      <c r="A12" s="2">
        <v>5</v>
      </c>
      <c r="B12" s="2">
        <v>1.59</v>
      </c>
      <c r="C12">
        <f t="shared" si="1"/>
        <v>15.597900000000001</v>
      </c>
      <c r="D12">
        <f t="shared" si="0"/>
        <v>0.16181229773462785</v>
      </c>
      <c r="E12">
        <f t="shared" si="2"/>
        <v>157328.88180589461</v>
      </c>
    </row>
    <row r="13" spans="1:17">
      <c r="A13" s="2">
        <v>5.5</v>
      </c>
      <c r="B13" s="2">
        <v>1.68</v>
      </c>
      <c r="C13">
        <f t="shared" si="1"/>
        <v>16.480799999999999</v>
      </c>
      <c r="D13">
        <f t="shared" si="0"/>
        <v>0.17799352750809061</v>
      </c>
      <c r="E13">
        <f t="shared" si="2"/>
        <v>166234.29021000181</v>
      </c>
    </row>
    <row r="14" spans="1:17">
      <c r="A14" s="2">
        <v>7</v>
      </c>
      <c r="B14" s="2">
        <v>1.93</v>
      </c>
      <c r="C14">
        <f t="shared" si="1"/>
        <v>18.933299999999999</v>
      </c>
      <c r="D14">
        <f t="shared" si="0"/>
        <v>0.22653721682847897</v>
      </c>
      <c r="E14">
        <f t="shared" si="2"/>
        <v>190971.53577696637</v>
      </c>
    </row>
    <row r="15" spans="1:17">
      <c r="A15" s="2">
        <v>8</v>
      </c>
      <c r="B15" s="2">
        <v>2.21</v>
      </c>
      <c r="C15">
        <f t="shared" si="1"/>
        <v>21.680099999999999</v>
      </c>
      <c r="D15">
        <f t="shared" si="0"/>
        <v>0.25889967637540456</v>
      </c>
      <c r="E15">
        <f t="shared" si="2"/>
        <v>218677.25081196669</v>
      </c>
    </row>
    <row r="16" spans="1:17">
      <c r="A16" s="2">
        <v>9</v>
      </c>
      <c r="B16" s="2">
        <v>2.4500000000000002</v>
      </c>
      <c r="C16">
        <f t="shared" si="1"/>
        <v>24.034500000000001</v>
      </c>
      <c r="D16">
        <f t="shared" si="0"/>
        <v>0.29126213592233013</v>
      </c>
      <c r="E16">
        <f t="shared" si="2"/>
        <v>242425.00655625269</v>
      </c>
      <c r="O16" s="6">
        <v>865415</v>
      </c>
      <c r="Q16" s="7"/>
    </row>
    <row r="17" spans="1:18">
      <c r="A17" s="2">
        <v>9.5</v>
      </c>
      <c r="B17" s="2">
        <v>2.52</v>
      </c>
      <c r="C17">
        <f t="shared" si="1"/>
        <v>24.721200000000003</v>
      </c>
      <c r="D17">
        <f t="shared" si="0"/>
        <v>0.30744336569579289</v>
      </c>
      <c r="E17">
        <f t="shared" si="2"/>
        <v>249351.43531500277</v>
      </c>
      <c r="O17" s="9" t="s">
        <v>16</v>
      </c>
    </row>
    <row r="19" spans="1:18" s="5" customFormat="1" ht="24">
      <c r="A19" s="4" t="s">
        <v>17</v>
      </c>
    </row>
    <row r="20" spans="1:18">
      <c r="A20" s="1" t="s">
        <v>1</v>
      </c>
      <c r="B20" s="1" t="s">
        <v>2</v>
      </c>
      <c r="C20" s="3" t="s">
        <v>3</v>
      </c>
      <c r="D20" s="3" t="s">
        <v>14</v>
      </c>
      <c r="E20" s="3" t="s">
        <v>15</v>
      </c>
    </row>
    <row r="21" spans="1:18">
      <c r="A21" s="2">
        <v>1.5</v>
      </c>
      <c r="B21" s="2">
        <v>7.0000000000000007E-2</v>
      </c>
      <c r="C21">
        <f t="shared" ref="C21:C27" si="3">B21*9.81</f>
        <v>0.68670000000000009</v>
      </c>
      <c r="D21">
        <f t="shared" ref="D21:D27" si="4">A21/30.9</f>
        <v>4.8543689320388349E-2</v>
      </c>
      <c r="E21">
        <f>C21/0.000099142</f>
        <v>6926.4287587500767</v>
      </c>
    </row>
    <row r="22" spans="1:18">
      <c r="A22" s="2">
        <v>3.5</v>
      </c>
      <c r="B22" s="2">
        <v>0.215</v>
      </c>
      <c r="C22">
        <f t="shared" si="3"/>
        <v>2.1091500000000001</v>
      </c>
      <c r="D22">
        <f t="shared" si="4"/>
        <v>0.11326860841423948</v>
      </c>
      <c r="E22">
        <f t="shared" ref="E22:E27" si="5">C22/0.000099142</f>
        <v>21274.03118758952</v>
      </c>
    </row>
    <row r="23" spans="1:18">
      <c r="A23" s="2">
        <v>6</v>
      </c>
      <c r="B23" s="2">
        <v>0.65500000000000003</v>
      </c>
      <c r="C23">
        <f t="shared" si="3"/>
        <v>6.4255500000000003</v>
      </c>
      <c r="D23">
        <f t="shared" si="4"/>
        <v>0.1941747572815534</v>
      </c>
      <c r="E23">
        <f t="shared" si="5"/>
        <v>64811.583385447142</v>
      </c>
    </row>
    <row r="24" spans="1:18">
      <c r="A24" s="2">
        <v>8</v>
      </c>
      <c r="B24" s="2">
        <v>1.405</v>
      </c>
      <c r="C24">
        <f t="shared" si="3"/>
        <v>13.783050000000001</v>
      </c>
      <c r="D24">
        <f t="shared" si="4"/>
        <v>0.25889967637540456</v>
      </c>
      <c r="E24">
        <f t="shared" si="5"/>
        <v>139023.32008634083</v>
      </c>
    </row>
    <row r="25" spans="1:18">
      <c r="A25" s="2">
        <v>10</v>
      </c>
      <c r="B25" s="2">
        <v>2.5150000000000001</v>
      </c>
      <c r="C25">
        <f t="shared" si="3"/>
        <v>24.672150000000002</v>
      </c>
      <c r="D25">
        <f t="shared" si="4"/>
        <v>0.3236245954692557</v>
      </c>
      <c r="E25">
        <f t="shared" si="5"/>
        <v>248856.69040366347</v>
      </c>
      <c r="O25">
        <v>0.1</v>
      </c>
      <c r="P25">
        <v>0.2</v>
      </c>
      <c r="Q25">
        <v>0.3</v>
      </c>
      <c r="R25">
        <v>0.4</v>
      </c>
    </row>
    <row r="26" spans="1:18">
      <c r="A26" s="2">
        <v>11</v>
      </c>
      <c r="B26" s="2">
        <v>3.2149999999999999</v>
      </c>
      <c r="C26">
        <f t="shared" si="3"/>
        <v>31.539149999999999</v>
      </c>
      <c r="D26">
        <f t="shared" si="4"/>
        <v>0.35598705501618122</v>
      </c>
      <c r="E26">
        <f t="shared" si="5"/>
        <v>318120.9779911642</v>
      </c>
      <c r="O26">
        <v>316573</v>
      </c>
      <c r="P26">
        <v>916573</v>
      </c>
      <c r="Q26">
        <v>1516476</v>
      </c>
      <c r="R26">
        <v>2116573</v>
      </c>
    </row>
    <row r="27" spans="1:18">
      <c r="A27" s="2">
        <v>11.5</v>
      </c>
      <c r="B27" s="2">
        <v>3.65</v>
      </c>
      <c r="C27">
        <f t="shared" si="3"/>
        <v>35.8065</v>
      </c>
      <c r="D27">
        <f t="shared" si="4"/>
        <v>0.37216828478964403</v>
      </c>
      <c r="E27">
        <f t="shared" si="5"/>
        <v>361163.78527768253</v>
      </c>
      <c r="O27" s="8" t="s">
        <v>18</v>
      </c>
      <c r="P27" s="8" t="s">
        <v>19</v>
      </c>
      <c r="Q27" s="8" t="s">
        <v>20</v>
      </c>
      <c r="R27" s="8" t="s">
        <v>21</v>
      </c>
    </row>
    <row r="28" spans="1:18">
      <c r="A28" s="2"/>
      <c r="B28" s="2"/>
    </row>
    <row r="29" spans="1:18" s="5" customFormat="1" ht="24">
      <c r="A29" s="4" t="s">
        <v>22</v>
      </c>
    </row>
    <row r="30" spans="1:18">
      <c r="A30" s="1" t="s">
        <v>1</v>
      </c>
      <c r="B30" s="1" t="s">
        <v>2</v>
      </c>
      <c r="C30" s="3" t="s">
        <v>3</v>
      </c>
      <c r="D30" s="3" t="s">
        <v>14</v>
      </c>
      <c r="E30" s="3" t="s">
        <v>23</v>
      </c>
    </row>
    <row r="31" spans="1:18">
      <c r="A31" s="2">
        <v>1</v>
      </c>
      <c r="B31" s="2">
        <v>0.16500000000000001</v>
      </c>
      <c r="C31">
        <f t="shared" ref="C31:C41" si="6">B31*9.81</f>
        <v>1.6186500000000001</v>
      </c>
      <c r="D31">
        <f t="shared" ref="D31:D41" si="7">A31/30.9</f>
        <v>3.236245954692557E-2</v>
      </c>
      <c r="E31">
        <f>C31/0.000049142</f>
        <v>32938.219852671857</v>
      </c>
    </row>
    <row r="32" spans="1:18">
      <c r="A32" s="2">
        <v>2</v>
      </c>
      <c r="B32" s="2">
        <v>0.35499999999999998</v>
      </c>
      <c r="C32">
        <f t="shared" si="6"/>
        <v>3.4825499999999998</v>
      </c>
      <c r="D32">
        <f t="shared" si="7"/>
        <v>6.4724919093851141E-2</v>
      </c>
      <c r="E32">
        <f t="shared" ref="E32:E40" si="8">C32/0.000049142</f>
        <v>70867.079076960639</v>
      </c>
    </row>
    <row r="33" spans="1:15">
      <c r="A33" s="2">
        <v>3.5</v>
      </c>
      <c r="B33" s="2">
        <v>0.6</v>
      </c>
      <c r="C33">
        <f t="shared" si="6"/>
        <v>5.8860000000000001</v>
      </c>
      <c r="D33">
        <f t="shared" si="7"/>
        <v>0.11326860841423948</v>
      </c>
      <c r="E33">
        <f t="shared" si="8"/>
        <v>119775.34491880673</v>
      </c>
    </row>
    <row r="34" spans="1:15">
      <c r="A34" s="2">
        <v>5</v>
      </c>
      <c r="B34" s="2">
        <v>0.79500000000000004</v>
      </c>
      <c r="C34">
        <f t="shared" si="6"/>
        <v>7.7989500000000005</v>
      </c>
      <c r="D34">
        <f t="shared" si="7"/>
        <v>0.16181229773462785</v>
      </c>
      <c r="E34">
        <f t="shared" si="8"/>
        <v>158702.33201741893</v>
      </c>
    </row>
    <row r="35" spans="1:15">
      <c r="A35" s="2">
        <v>6</v>
      </c>
      <c r="B35" s="2">
        <v>0.96</v>
      </c>
      <c r="C35">
        <f t="shared" si="6"/>
        <v>9.4176000000000002</v>
      </c>
      <c r="D35">
        <f t="shared" si="7"/>
        <v>0.1941747572815534</v>
      </c>
      <c r="E35">
        <f t="shared" si="8"/>
        <v>191640.55187009077</v>
      </c>
    </row>
    <row r="36" spans="1:15">
      <c r="A36" s="2">
        <v>8</v>
      </c>
      <c r="B36" s="2">
        <v>1.1000000000000001</v>
      </c>
      <c r="C36">
        <f t="shared" si="6"/>
        <v>10.791000000000002</v>
      </c>
      <c r="D36">
        <f t="shared" si="7"/>
        <v>0.25889967637540456</v>
      </c>
      <c r="E36">
        <f t="shared" si="8"/>
        <v>219588.1323511457</v>
      </c>
    </row>
    <row r="37" spans="1:15">
      <c r="A37" s="2">
        <v>10</v>
      </c>
      <c r="B37" s="2">
        <v>1.45</v>
      </c>
      <c r="C37">
        <f t="shared" si="6"/>
        <v>14.224500000000001</v>
      </c>
      <c r="D37">
        <f t="shared" si="7"/>
        <v>0.3236245954692557</v>
      </c>
      <c r="E37">
        <f t="shared" si="8"/>
        <v>289457.08355378296</v>
      </c>
    </row>
    <row r="38" spans="1:15">
      <c r="A38" s="2">
        <v>11</v>
      </c>
      <c r="B38" s="2">
        <v>1.585</v>
      </c>
      <c r="C38">
        <f t="shared" si="6"/>
        <v>15.54885</v>
      </c>
      <c r="D38">
        <f t="shared" si="7"/>
        <v>0.35598705501618122</v>
      </c>
      <c r="E38">
        <f t="shared" si="8"/>
        <v>316406.53616051446</v>
      </c>
    </row>
    <row r="39" spans="1:15">
      <c r="A39" s="2">
        <v>12.5</v>
      </c>
      <c r="B39" s="2">
        <v>1.71</v>
      </c>
      <c r="C39">
        <f t="shared" si="6"/>
        <v>16.775100000000002</v>
      </c>
      <c r="D39">
        <f t="shared" si="7"/>
        <v>0.4045307443365696</v>
      </c>
      <c r="E39">
        <f t="shared" si="8"/>
        <v>341359.73301859922</v>
      </c>
    </row>
    <row r="40" spans="1:15">
      <c r="A40" s="2">
        <v>14</v>
      </c>
      <c r="B40" s="2">
        <v>1.855</v>
      </c>
      <c r="C40">
        <f t="shared" si="6"/>
        <v>18.19755</v>
      </c>
      <c r="D40">
        <f t="shared" si="7"/>
        <v>0.45307443365695793</v>
      </c>
      <c r="E40">
        <f t="shared" si="8"/>
        <v>370305.44137397746</v>
      </c>
      <c r="O40" s="6">
        <v>854857</v>
      </c>
    </row>
    <row r="41" spans="1:15">
      <c r="A41" s="2">
        <v>15</v>
      </c>
      <c r="B41" s="2">
        <v>1.97</v>
      </c>
      <c r="C41">
        <f t="shared" si="6"/>
        <v>19.325700000000001</v>
      </c>
      <c r="D41">
        <f t="shared" si="7"/>
        <v>0.4854368932038835</v>
      </c>
      <c r="E41">
        <f>C41/0.000049142</f>
        <v>393262.38248341542</v>
      </c>
      <c r="O41" s="9" t="s">
        <v>24</v>
      </c>
    </row>
    <row r="43" spans="1:15" s="5" customFormat="1" ht="24">
      <c r="A43" s="4" t="s">
        <v>25</v>
      </c>
    </row>
    <row r="44" spans="1:15">
      <c r="A44" s="1" t="s">
        <v>1</v>
      </c>
      <c r="B44" s="1" t="s">
        <v>2</v>
      </c>
      <c r="C44" s="3" t="s">
        <v>3</v>
      </c>
      <c r="D44" s="3" t="s">
        <v>14</v>
      </c>
      <c r="E44" s="3" t="s">
        <v>23</v>
      </c>
    </row>
    <row r="45" spans="1:15">
      <c r="A45" s="2">
        <v>8</v>
      </c>
      <c r="B45" s="2">
        <v>0.14000000000000001</v>
      </c>
      <c r="C45">
        <f t="shared" ref="C45:C53" si="9">B45*9.81</f>
        <v>1.3734000000000002</v>
      </c>
      <c r="D45">
        <f t="shared" ref="D45:D53" si="10">A45/30.9</f>
        <v>0.25889967637540456</v>
      </c>
      <c r="E45">
        <f>C45/0.000049142</f>
        <v>27947.580481054905</v>
      </c>
    </row>
    <row r="46" spans="1:15">
      <c r="A46" s="2">
        <v>11</v>
      </c>
      <c r="B46" s="2">
        <v>0.3</v>
      </c>
      <c r="C46">
        <f t="shared" si="9"/>
        <v>2.9430000000000001</v>
      </c>
      <c r="D46">
        <f t="shared" si="10"/>
        <v>0.35598705501618122</v>
      </c>
      <c r="E46">
        <f t="shared" ref="E46:E53" si="11">C46/0.000049142</f>
        <v>59887.672459403366</v>
      </c>
    </row>
    <row r="47" spans="1:15">
      <c r="A47" s="2">
        <v>12.5</v>
      </c>
      <c r="B47" s="2">
        <v>0.55500000000000005</v>
      </c>
      <c r="C47">
        <f t="shared" si="9"/>
        <v>5.4445500000000004</v>
      </c>
      <c r="D47">
        <f t="shared" si="10"/>
        <v>0.4045307443365696</v>
      </c>
      <c r="E47">
        <f t="shared" si="11"/>
        <v>110792.19404989624</v>
      </c>
    </row>
    <row r="48" spans="1:15">
      <c r="A48" s="2">
        <v>14</v>
      </c>
      <c r="B48" s="2">
        <v>1.26</v>
      </c>
      <c r="C48">
        <f t="shared" si="9"/>
        <v>12.360600000000002</v>
      </c>
      <c r="D48">
        <f t="shared" si="10"/>
        <v>0.45307443365695793</v>
      </c>
      <c r="E48">
        <f t="shared" si="11"/>
        <v>251528.22432949417</v>
      </c>
    </row>
    <row r="49" spans="1:17">
      <c r="A49" s="2">
        <v>16</v>
      </c>
      <c r="B49" s="2">
        <v>1.62</v>
      </c>
      <c r="C49">
        <f t="shared" si="9"/>
        <v>15.892200000000003</v>
      </c>
      <c r="D49">
        <f t="shared" si="10"/>
        <v>0.51779935275080913</v>
      </c>
      <c r="E49">
        <f t="shared" si="11"/>
        <v>323393.4312807782</v>
      </c>
    </row>
    <row r="50" spans="1:17">
      <c r="A50" s="2">
        <v>17</v>
      </c>
      <c r="B50" s="2">
        <v>1.94</v>
      </c>
      <c r="C50">
        <f t="shared" si="9"/>
        <v>19.031400000000001</v>
      </c>
      <c r="D50">
        <f t="shared" si="10"/>
        <v>0.55016181229773464</v>
      </c>
      <c r="E50">
        <f t="shared" si="11"/>
        <v>387273.61523747514</v>
      </c>
    </row>
    <row r="51" spans="1:17">
      <c r="A51" s="2">
        <v>18</v>
      </c>
      <c r="B51" s="2">
        <v>2.41</v>
      </c>
      <c r="C51">
        <f t="shared" si="9"/>
        <v>23.642100000000003</v>
      </c>
      <c r="D51">
        <f t="shared" si="10"/>
        <v>0.58252427184466027</v>
      </c>
      <c r="E51">
        <f t="shared" si="11"/>
        <v>481097.63542387373</v>
      </c>
      <c r="O51">
        <v>0.2</v>
      </c>
      <c r="P51">
        <v>0.4</v>
      </c>
      <c r="Q51">
        <v>0.6</v>
      </c>
    </row>
    <row r="52" spans="1:17">
      <c r="A52" s="2">
        <v>18.5</v>
      </c>
      <c r="B52" s="2">
        <v>2.78</v>
      </c>
      <c r="C52">
        <f t="shared" si="9"/>
        <v>27.271799999999999</v>
      </c>
      <c r="D52">
        <f t="shared" si="10"/>
        <v>0.59870550161812297</v>
      </c>
      <c r="E52">
        <f t="shared" si="11"/>
        <v>554959.09812380443</v>
      </c>
      <c r="O52">
        <v>438553</v>
      </c>
      <c r="P52">
        <v>1638553</v>
      </c>
      <c r="Q52">
        <v>2838553</v>
      </c>
    </row>
    <row r="53" spans="1:17">
      <c r="A53" s="2">
        <v>19</v>
      </c>
      <c r="B53" s="2">
        <v>2.93</v>
      </c>
      <c r="C53">
        <f t="shared" si="9"/>
        <v>28.743300000000001</v>
      </c>
      <c r="D53">
        <f t="shared" si="10"/>
        <v>0.61488673139158578</v>
      </c>
      <c r="E53">
        <f t="shared" si="11"/>
        <v>584902.93435350619</v>
      </c>
      <c r="O53" s="8" t="s">
        <v>26</v>
      </c>
      <c r="P53" s="8" t="s">
        <v>27</v>
      </c>
      <c r="Q53" s="8" t="s">
        <v>28</v>
      </c>
    </row>
    <row r="55" spans="1:17" s="5" customFormat="1" ht="24">
      <c r="A55" s="4" t="s">
        <v>29</v>
      </c>
    </row>
    <row r="56" spans="1:17">
      <c r="A56" s="1" t="s">
        <v>1</v>
      </c>
      <c r="B56" s="1" t="s">
        <v>2</v>
      </c>
      <c r="C56" s="3" t="s">
        <v>3</v>
      </c>
      <c r="D56" s="3" t="s">
        <v>14</v>
      </c>
      <c r="E56" s="3" t="s">
        <v>15</v>
      </c>
    </row>
    <row r="57" spans="1:17">
      <c r="A57" s="2">
        <v>7</v>
      </c>
      <c r="B57" s="2">
        <v>7.4999999999999997E-2</v>
      </c>
      <c r="C57">
        <f t="shared" ref="C57:C66" si="12">B57*9.81</f>
        <v>0.73575000000000002</v>
      </c>
      <c r="D57">
        <f t="shared" ref="D57:D66" si="13">A57/30.9</f>
        <v>0.22653721682847897</v>
      </c>
      <c r="E57">
        <f>C57/0.000099142</f>
        <v>7421.1736700893671</v>
      </c>
    </row>
    <row r="58" spans="1:17">
      <c r="A58" s="2">
        <v>9.5</v>
      </c>
      <c r="B58" s="2">
        <v>0.115</v>
      </c>
      <c r="C58">
        <f t="shared" si="12"/>
        <v>1.1281500000000002</v>
      </c>
      <c r="D58">
        <f t="shared" si="13"/>
        <v>0.30744336569579289</v>
      </c>
      <c r="E58">
        <f t="shared" ref="E58:E66" si="14">C58/0.000099142</f>
        <v>11379.132960803698</v>
      </c>
    </row>
    <row r="59" spans="1:17">
      <c r="A59" s="2">
        <v>10</v>
      </c>
      <c r="B59" s="2">
        <v>0.13</v>
      </c>
      <c r="C59">
        <f t="shared" si="12"/>
        <v>1.2753000000000001</v>
      </c>
      <c r="D59">
        <f t="shared" si="13"/>
        <v>0.3236245954692557</v>
      </c>
      <c r="E59">
        <f t="shared" si="14"/>
        <v>12863.367694821571</v>
      </c>
    </row>
    <row r="60" spans="1:17">
      <c r="A60" s="2">
        <v>12</v>
      </c>
      <c r="B60" s="2">
        <v>0.15</v>
      </c>
      <c r="C60">
        <f t="shared" si="12"/>
        <v>1.4715</v>
      </c>
      <c r="D60">
        <f t="shared" si="13"/>
        <v>0.38834951456310679</v>
      </c>
      <c r="E60">
        <f t="shared" si="14"/>
        <v>14842.347340178734</v>
      </c>
    </row>
    <row r="61" spans="1:17">
      <c r="A61" s="2">
        <v>13.5</v>
      </c>
      <c r="B61" s="2">
        <v>0.18</v>
      </c>
      <c r="C61">
        <f t="shared" si="12"/>
        <v>1.7658</v>
      </c>
      <c r="D61">
        <f t="shared" si="13"/>
        <v>0.43689320388349517</v>
      </c>
      <c r="E61">
        <f t="shared" si="14"/>
        <v>17810.81680821448</v>
      </c>
    </row>
    <row r="62" spans="1:17">
      <c r="A62" s="2">
        <v>15</v>
      </c>
      <c r="B62" s="2">
        <v>0.2</v>
      </c>
      <c r="C62">
        <f t="shared" si="12"/>
        <v>1.9620000000000002</v>
      </c>
      <c r="D62">
        <f t="shared" si="13"/>
        <v>0.4854368932038835</v>
      </c>
      <c r="E62">
        <f t="shared" si="14"/>
        <v>19789.796453571649</v>
      </c>
    </row>
    <row r="63" spans="1:17">
      <c r="A63" s="2">
        <v>16.5</v>
      </c>
      <c r="B63" s="2">
        <v>0.22</v>
      </c>
      <c r="C63">
        <f t="shared" si="12"/>
        <v>2.1582000000000003</v>
      </c>
      <c r="D63">
        <f t="shared" si="13"/>
        <v>0.53398058252427183</v>
      </c>
      <c r="E63">
        <f t="shared" si="14"/>
        <v>21768.776098928814</v>
      </c>
    </row>
    <row r="64" spans="1:17">
      <c r="A64" s="2">
        <v>17</v>
      </c>
      <c r="B64" s="2">
        <v>0.24</v>
      </c>
      <c r="C64">
        <f t="shared" si="12"/>
        <v>2.3544</v>
      </c>
      <c r="D64">
        <f t="shared" si="13"/>
        <v>0.55016181229773464</v>
      </c>
      <c r="E64">
        <f t="shared" si="14"/>
        <v>23747.755744285976</v>
      </c>
    </row>
    <row r="65" spans="1:15">
      <c r="A65" s="2">
        <v>18</v>
      </c>
      <c r="B65" s="2">
        <v>0.26</v>
      </c>
      <c r="C65">
        <f t="shared" si="12"/>
        <v>2.5506000000000002</v>
      </c>
      <c r="D65">
        <f t="shared" si="13"/>
        <v>0.58252427184466027</v>
      </c>
      <c r="E65">
        <f t="shared" si="14"/>
        <v>25726.735389643141</v>
      </c>
      <c r="O65">
        <v>41819</v>
      </c>
    </row>
    <row r="66" spans="1:15">
      <c r="A66" s="2">
        <v>19</v>
      </c>
      <c r="B66" s="2">
        <v>0.28000000000000003</v>
      </c>
      <c r="C66">
        <f t="shared" si="12"/>
        <v>2.7468000000000004</v>
      </c>
      <c r="D66">
        <f t="shared" si="13"/>
        <v>0.61488673139158578</v>
      </c>
      <c r="E66">
        <f t="shared" si="14"/>
        <v>27705.715035000307</v>
      </c>
      <c r="O66" s="8" t="s">
        <v>30</v>
      </c>
    </row>
    <row r="68" spans="1:15" s="5" customFormat="1" ht="24" hidden="1">
      <c r="A68" s="4" t="s">
        <v>8</v>
      </c>
    </row>
    <row r="69" spans="1:15" hidden="1">
      <c r="A69" s="1" t="s">
        <v>1</v>
      </c>
      <c r="B69" s="1" t="s">
        <v>2</v>
      </c>
      <c r="C69" s="3" t="s">
        <v>3</v>
      </c>
      <c r="D69" s="3" t="s">
        <v>14</v>
      </c>
      <c r="E69" s="3" t="s">
        <v>15</v>
      </c>
    </row>
    <row r="70" spans="1:15" hidden="1">
      <c r="A70" s="2">
        <v>18.5</v>
      </c>
      <c r="B70" s="2">
        <v>7.4999999999999997E-2</v>
      </c>
      <c r="C70">
        <f t="shared" ref="C70:C72" si="15">B70*9.81</f>
        <v>0.73575000000000002</v>
      </c>
      <c r="D70">
        <f>A70/30.9</f>
        <v>0.59870550161812297</v>
      </c>
      <c r="E70">
        <f>C70/0.000099142</f>
        <v>7421.1736700893671</v>
      </c>
    </row>
    <row r="71" spans="1:15" hidden="1">
      <c r="A71" s="2">
        <v>18.899999999999999</v>
      </c>
      <c r="B71" s="2">
        <v>0.16</v>
      </c>
      <c r="C71">
        <f t="shared" si="15"/>
        <v>1.5696000000000001</v>
      </c>
      <c r="D71">
        <f>A71/30.9</f>
        <v>0.61165048543689315</v>
      </c>
      <c r="E71">
        <f t="shared" ref="E71:E72" si="16">C71/0.000099142</f>
        <v>15831.837162857319</v>
      </c>
    </row>
    <row r="72" spans="1:15" hidden="1">
      <c r="A72" s="2">
        <v>19</v>
      </c>
      <c r="B72" s="2">
        <v>0.2</v>
      </c>
      <c r="C72">
        <f t="shared" si="15"/>
        <v>1.9620000000000002</v>
      </c>
      <c r="D72">
        <f>A72/30.9</f>
        <v>0.61488673139158578</v>
      </c>
      <c r="E72">
        <f t="shared" si="16"/>
        <v>19789.796453571649</v>
      </c>
    </row>
    <row r="73" spans="1:15" ht="56.25" hidden="1" customHeight="1"/>
    <row r="74" spans="1:15" s="5" customFormat="1" ht="24">
      <c r="A74" s="4" t="s">
        <v>31</v>
      </c>
    </row>
    <row r="75" spans="1:15">
      <c r="A75" s="1" t="s">
        <v>1</v>
      </c>
      <c r="B75" s="1" t="s">
        <v>2</v>
      </c>
      <c r="C75" s="3" t="s">
        <v>3</v>
      </c>
      <c r="D75" s="3" t="s">
        <v>14</v>
      </c>
      <c r="E75" s="3" t="s">
        <v>15</v>
      </c>
    </row>
    <row r="76" spans="1:15">
      <c r="A76" s="2">
        <v>6</v>
      </c>
      <c r="B76" s="2">
        <v>0.05</v>
      </c>
      <c r="C76">
        <f t="shared" ref="C76:C86" si="17">B76*9.81</f>
        <v>0.49050000000000005</v>
      </c>
      <c r="D76">
        <f t="shared" ref="D76:D86" si="18">A76/30.9</f>
        <v>0.1941747572815534</v>
      </c>
      <c r="E76">
        <f>C76/0.000099142</f>
        <v>4947.4491133929123</v>
      </c>
    </row>
    <row r="77" spans="1:15">
      <c r="A77" s="2">
        <v>8</v>
      </c>
      <c r="B77" s="2">
        <v>7.0000000000000007E-2</v>
      </c>
      <c r="C77">
        <f t="shared" si="17"/>
        <v>0.68670000000000009</v>
      </c>
      <c r="D77">
        <f t="shared" si="18"/>
        <v>0.25889967637540456</v>
      </c>
      <c r="E77">
        <f t="shared" ref="E77:E86" si="19">C77/0.000099142</f>
        <v>6926.4287587500767</v>
      </c>
    </row>
    <row r="78" spans="1:15">
      <c r="A78" s="2">
        <v>8.5</v>
      </c>
      <c r="B78" s="2">
        <v>0.08</v>
      </c>
      <c r="C78">
        <f t="shared" si="17"/>
        <v>0.78480000000000005</v>
      </c>
      <c r="D78">
        <f t="shared" si="18"/>
        <v>0.27508090614886732</v>
      </c>
      <c r="E78">
        <f t="shared" si="19"/>
        <v>7915.9185814286593</v>
      </c>
    </row>
    <row r="79" spans="1:15">
      <c r="A79" s="2">
        <v>10</v>
      </c>
      <c r="B79" s="2">
        <v>0.09</v>
      </c>
      <c r="C79">
        <f t="shared" si="17"/>
        <v>0.88290000000000002</v>
      </c>
      <c r="D79">
        <f t="shared" si="18"/>
        <v>0.3236245954692557</v>
      </c>
      <c r="E79">
        <f t="shared" si="19"/>
        <v>8905.4084041072401</v>
      </c>
    </row>
    <row r="80" spans="1:15">
      <c r="A80" s="2">
        <v>12</v>
      </c>
      <c r="B80" s="2">
        <v>9.5000000000000001E-2</v>
      </c>
      <c r="C80">
        <f t="shared" si="17"/>
        <v>0.93195000000000006</v>
      </c>
      <c r="D80">
        <f t="shared" si="18"/>
        <v>0.38834951456310679</v>
      </c>
      <c r="E80">
        <f t="shared" si="19"/>
        <v>9400.1533154465324</v>
      </c>
    </row>
    <row r="81" spans="1:15">
      <c r="A81" s="2">
        <v>14</v>
      </c>
      <c r="B81" s="2">
        <v>0.105</v>
      </c>
      <c r="C81">
        <f t="shared" si="17"/>
        <v>1.0300499999999999</v>
      </c>
      <c r="D81">
        <f t="shared" si="18"/>
        <v>0.45307443365695793</v>
      </c>
      <c r="E81">
        <f t="shared" si="19"/>
        <v>10389.643138125113</v>
      </c>
    </row>
    <row r="82" spans="1:15">
      <c r="A82" s="2">
        <v>15</v>
      </c>
      <c r="B82" s="2">
        <v>0.125</v>
      </c>
      <c r="C82">
        <f t="shared" si="17"/>
        <v>1.2262500000000001</v>
      </c>
      <c r="D82">
        <f t="shared" si="18"/>
        <v>0.4854368932038835</v>
      </c>
      <c r="E82">
        <f t="shared" si="19"/>
        <v>12368.622783482278</v>
      </c>
    </row>
    <row r="83" spans="1:15">
      <c r="A83" s="2">
        <v>17</v>
      </c>
      <c r="B83" s="2">
        <v>0.14000000000000001</v>
      </c>
      <c r="C83">
        <f t="shared" si="17"/>
        <v>1.3734000000000002</v>
      </c>
      <c r="D83">
        <f t="shared" si="18"/>
        <v>0.55016181229773464</v>
      </c>
      <c r="E83">
        <f t="shared" si="19"/>
        <v>13852.857517500153</v>
      </c>
    </row>
    <row r="84" spans="1:15">
      <c r="A84" s="2">
        <v>21.5</v>
      </c>
      <c r="B84" s="2">
        <v>0.15</v>
      </c>
      <c r="C84">
        <f t="shared" si="17"/>
        <v>1.4715</v>
      </c>
      <c r="D84">
        <f t="shared" si="18"/>
        <v>0.69579288025889974</v>
      </c>
      <c r="E84">
        <f t="shared" si="19"/>
        <v>14842.347340178734</v>
      </c>
    </row>
    <row r="85" spans="1:15">
      <c r="A85" s="2">
        <v>23</v>
      </c>
      <c r="B85" s="2">
        <v>0.17499999999999999</v>
      </c>
      <c r="C85">
        <f t="shared" si="17"/>
        <v>1.71675</v>
      </c>
      <c r="D85">
        <f t="shared" si="18"/>
        <v>0.74433656957928807</v>
      </c>
      <c r="E85">
        <f t="shared" si="19"/>
        <v>17316.07189687519</v>
      </c>
      <c r="O85">
        <v>23804</v>
      </c>
    </row>
    <row r="86" spans="1:15">
      <c r="A86" s="2">
        <v>23.5</v>
      </c>
      <c r="B86" s="2">
        <v>0.18</v>
      </c>
      <c r="C86">
        <f t="shared" si="17"/>
        <v>1.7658</v>
      </c>
      <c r="D86">
        <f t="shared" si="18"/>
        <v>0.76051779935275088</v>
      </c>
      <c r="E86">
        <f t="shared" si="19"/>
        <v>17810.81680821448</v>
      </c>
      <c r="O86" s="8" t="s">
        <v>32</v>
      </c>
    </row>
  </sheetData>
  <mergeCells count="1">
    <mergeCell ref="A1:D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1B00-04B1-4160-8708-119A9E65D918}">
  <dimension ref="A1:M33"/>
  <sheetViews>
    <sheetView topLeftCell="A4" zoomScaleNormal="100" workbookViewId="0">
      <selection activeCell="D11" sqref="D11"/>
    </sheetView>
  </sheetViews>
  <sheetFormatPr defaultRowHeight="15"/>
  <cols>
    <col min="1" max="1" width="21.7109375" customWidth="1"/>
    <col min="3" max="3" width="21" hidden="1" customWidth="1"/>
    <col min="4" max="4" width="24.28515625" customWidth="1"/>
    <col min="5" max="5" width="12.85546875" hidden="1" customWidth="1"/>
    <col min="6" max="6" width="25.7109375" customWidth="1"/>
    <col min="7" max="7" width="21.42578125" customWidth="1"/>
    <col min="8" max="8" width="26.28515625" customWidth="1"/>
    <col min="9" max="9" width="17.42578125" customWidth="1"/>
    <col min="10" max="10" width="74.42578125" customWidth="1"/>
    <col min="11" max="11" width="10.85546875" customWidth="1"/>
    <col min="12" max="12" width="15" customWidth="1"/>
    <col min="13" max="13" width="26.5703125" customWidth="1"/>
  </cols>
  <sheetData>
    <row r="1" spans="1:7">
      <c r="A1" s="3" t="s">
        <v>33</v>
      </c>
    </row>
    <row r="2" spans="1:7">
      <c r="A2" t="s">
        <v>34</v>
      </c>
      <c r="B2">
        <v>40</v>
      </c>
    </row>
    <row r="3" spans="1:7">
      <c r="A3" t="s">
        <v>35</v>
      </c>
      <c r="B3">
        <v>75</v>
      </c>
    </row>
    <row r="4" spans="1:7">
      <c r="A4" t="s">
        <v>36</v>
      </c>
      <c r="B4">
        <v>5</v>
      </c>
      <c r="F4" t="s">
        <v>37</v>
      </c>
      <c r="G4">
        <f>(B8*9.81*B2)+(2.6*B3)</f>
        <v>230.316</v>
      </c>
    </row>
    <row r="5" spans="1:7">
      <c r="A5" t="s">
        <v>38</v>
      </c>
      <c r="B5">
        <v>19.899999999999999</v>
      </c>
      <c r="F5" t="s">
        <v>39</v>
      </c>
      <c r="G5">
        <f>(B8*9.81*B2)+(12.4*B3)</f>
        <v>965.31600000000003</v>
      </c>
    </row>
    <row r="6" spans="1:7">
      <c r="A6" t="s">
        <v>40</v>
      </c>
      <c r="B6">
        <v>50.25</v>
      </c>
      <c r="F6" t="s">
        <v>41</v>
      </c>
      <c r="G6">
        <f>(B8*9.81*B2)+(14.5*B3)</f>
        <v>1122.816</v>
      </c>
    </row>
    <row r="7" spans="1:7">
      <c r="A7" t="s">
        <v>42</v>
      </c>
      <c r="B7">
        <v>0.44</v>
      </c>
      <c r="F7" t="s">
        <v>43</v>
      </c>
      <c r="G7">
        <f>(B8*9.81*B2)+(27.4*B3)</f>
        <v>2090.3159999999998</v>
      </c>
    </row>
    <row r="8" spans="1:7">
      <c r="A8" t="s">
        <v>44</v>
      </c>
      <c r="B8">
        <v>0.09</v>
      </c>
      <c r="F8" t="s">
        <v>45</v>
      </c>
      <c r="G8">
        <f>(B8*9.81*B2)+(33.5*B3)</f>
        <v>2547.8159999999998</v>
      </c>
    </row>
    <row r="9" spans="1:7">
      <c r="A9" t="s">
        <v>46</v>
      </c>
      <c r="B9">
        <v>0.11600000000000001</v>
      </c>
      <c r="F9" t="s">
        <v>47</v>
      </c>
      <c r="G9">
        <f>(B8*9.81*B2)+(201*B3)</f>
        <v>15110.316000000001</v>
      </c>
    </row>
    <row r="10" spans="1:7">
      <c r="A10" s="3" t="s">
        <v>48</v>
      </c>
    </row>
    <row r="11" spans="1:7">
      <c r="A11" t="s">
        <v>49</v>
      </c>
      <c r="B11" t="s">
        <v>50</v>
      </c>
      <c r="D11">
        <f>(B8*9.81*B2)+(B4*B3)</f>
        <v>410.31600000000003</v>
      </c>
    </row>
    <row r="12" spans="1:7">
      <c r="A12" t="s">
        <v>51</v>
      </c>
      <c r="B12" t="s">
        <v>50</v>
      </c>
      <c r="D12">
        <f>(B8*9.81*B2)+(B6*B3)</f>
        <v>3804.0659999999998</v>
      </c>
    </row>
    <row r="13" spans="1:7">
      <c r="A13" t="s">
        <v>52</v>
      </c>
      <c r="B13" t="s">
        <v>50</v>
      </c>
      <c r="D13">
        <f>(B8*9.81*B2)+(B5*B3)</f>
        <v>1527.816</v>
      </c>
    </row>
    <row r="14" spans="1:7">
      <c r="A14" t="s">
        <v>53</v>
      </c>
      <c r="B14" t="s">
        <v>54</v>
      </c>
      <c r="D14">
        <f>(B7*9.81*B2)+(B4*B3)</f>
        <v>547.65600000000006</v>
      </c>
    </row>
    <row r="15" spans="1:7">
      <c r="A15" t="s">
        <v>51</v>
      </c>
      <c r="B15" t="s">
        <v>54</v>
      </c>
      <c r="D15">
        <f>(B7*9.81*B2)+(B6*B3)</f>
        <v>3941.4059999999999</v>
      </c>
    </row>
    <row r="17" spans="1:13">
      <c r="A17" s="3" t="s">
        <v>55</v>
      </c>
      <c r="B17" s="3" t="s">
        <v>56</v>
      </c>
      <c r="C17" s="3" t="s">
        <v>57</v>
      </c>
      <c r="D17" s="3" t="s">
        <v>58</v>
      </c>
      <c r="E17" s="3" t="s">
        <v>59</v>
      </c>
      <c r="F17" s="3" t="s">
        <v>60</v>
      </c>
      <c r="G17" s="3" t="s">
        <v>61</v>
      </c>
      <c r="H17" s="3" t="s">
        <v>62</v>
      </c>
      <c r="I17" s="3" t="s">
        <v>63</v>
      </c>
      <c r="J17" s="3" t="s">
        <v>64</v>
      </c>
    </row>
    <row r="18" spans="1:13">
      <c r="A18" t="s">
        <v>65</v>
      </c>
      <c r="C18">
        <v>0.3</v>
      </c>
      <c r="D18">
        <f>C18*9.81</f>
        <v>2.9430000000000001</v>
      </c>
      <c r="E18">
        <v>3.4</v>
      </c>
      <c r="F18">
        <f>E18*9.81</f>
        <v>33.353999999999999</v>
      </c>
      <c r="G18" s="11">
        <f>(B9*9.81*B2)+D18*B3</f>
        <v>266.24340000000001</v>
      </c>
      <c r="H18" s="12">
        <f>(B9*9.81*B2)+F18*B3</f>
        <v>2547.0683999999997</v>
      </c>
      <c r="I18" s="14" t="s">
        <v>66</v>
      </c>
      <c r="J18" s="13" t="s">
        <v>67</v>
      </c>
    </row>
    <row r="19" spans="1:13">
      <c r="A19" t="s">
        <v>65</v>
      </c>
      <c r="B19" t="s">
        <v>68</v>
      </c>
      <c r="C19">
        <v>0.5</v>
      </c>
      <c r="D19">
        <f>C19*9.81</f>
        <v>4.9050000000000002</v>
      </c>
      <c r="E19">
        <v>6</v>
      </c>
      <c r="F19">
        <f>E19*9.81</f>
        <v>58.86</v>
      </c>
      <c r="G19" s="11">
        <f>(B9*9.81*B2)+D19*B3</f>
        <v>413.39339999999999</v>
      </c>
      <c r="H19" s="12">
        <f>(B9*9.81*B2)+F19*B3</f>
        <v>4460.0183999999999</v>
      </c>
      <c r="I19" s="15" t="s">
        <v>69</v>
      </c>
      <c r="J19" s="13" t="s">
        <v>70</v>
      </c>
    </row>
    <row r="20" spans="1:13">
      <c r="A20" t="s">
        <v>65</v>
      </c>
      <c r="B20" t="s">
        <v>71</v>
      </c>
      <c r="C20">
        <v>0.45</v>
      </c>
      <c r="D20">
        <f t="shared" ref="D20:D31" si="0">C20*9.81</f>
        <v>4.4145000000000003</v>
      </c>
      <c r="E20">
        <v>4</v>
      </c>
      <c r="F20">
        <f t="shared" ref="F20:F31" si="1">E20*9.81</f>
        <v>39.24</v>
      </c>
      <c r="G20" s="11">
        <f>(B9*9.81*B2)+D20*B3</f>
        <v>376.60590000000002</v>
      </c>
      <c r="H20" s="12">
        <f>(B9*9.81*B2)+F20*B3</f>
        <v>2988.5183999999999</v>
      </c>
      <c r="I20" s="14"/>
      <c r="J20" s="13" t="s">
        <v>72</v>
      </c>
    </row>
    <row r="21" spans="1:13">
      <c r="A21" t="s">
        <v>73</v>
      </c>
      <c r="C21">
        <v>0.15</v>
      </c>
      <c r="D21">
        <f t="shared" si="0"/>
        <v>1.4715</v>
      </c>
      <c r="E21">
        <v>2</v>
      </c>
      <c r="F21">
        <f t="shared" si="1"/>
        <v>19.62</v>
      </c>
      <c r="G21">
        <f>(B9*9.81*B2)+D21*B3</f>
        <v>155.8809</v>
      </c>
      <c r="H21" s="12">
        <f>(B9*9.81*B2)+F21*B3</f>
        <v>1517.0183999999999</v>
      </c>
      <c r="I21" s="14"/>
      <c r="J21" s="13" t="s">
        <v>74</v>
      </c>
    </row>
    <row r="22" spans="1:13">
      <c r="A22" t="s">
        <v>73</v>
      </c>
      <c r="B22" t="s">
        <v>68</v>
      </c>
      <c r="C22">
        <v>0.25</v>
      </c>
      <c r="D22">
        <f t="shared" si="0"/>
        <v>2.4525000000000001</v>
      </c>
      <c r="E22">
        <v>4</v>
      </c>
      <c r="F22">
        <f t="shared" si="1"/>
        <v>39.24</v>
      </c>
      <c r="G22">
        <f>(B9*9.81*B2)+D22*B3</f>
        <v>229.45589999999999</v>
      </c>
      <c r="H22" s="12">
        <f>(B9*9.81*B2)+F22*B3</f>
        <v>2988.5183999999999</v>
      </c>
      <c r="I22" s="14"/>
      <c r="J22" s="13" t="s">
        <v>74</v>
      </c>
    </row>
    <row r="23" spans="1:13">
      <c r="A23" t="s">
        <v>75</v>
      </c>
      <c r="C23">
        <v>0.15</v>
      </c>
      <c r="D23">
        <f t="shared" si="0"/>
        <v>1.4715</v>
      </c>
      <c r="E23">
        <v>1.4</v>
      </c>
      <c r="F23">
        <f t="shared" si="1"/>
        <v>13.734</v>
      </c>
      <c r="G23">
        <f>(B9*9.81*B2)+D23*B3</f>
        <v>155.8809</v>
      </c>
      <c r="H23" s="12">
        <f>(B9*9.81*B2)+F23*B3</f>
        <v>1075.5683999999999</v>
      </c>
      <c r="I23" s="14"/>
      <c r="J23" s="13" t="s">
        <v>76</v>
      </c>
    </row>
    <row r="24" spans="1:13">
      <c r="A24" t="s">
        <v>77</v>
      </c>
      <c r="C24">
        <v>7.0000000000000007E-2</v>
      </c>
      <c r="D24">
        <f t="shared" si="0"/>
        <v>0.68670000000000009</v>
      </c>
      <c r="E24">
        <v>0.5</v>
      </c>
      <c r="F24">
        <f t="shared" si="1"/>
        <v>4.9050000000000002</v>
      </c>
      <c r="G24">
        <f>(B9*9.81*B2)+D24*B3</f>
        <v>97.020900000000012</v>
      </c>
      <c r="H24" s="11">
        <f>(B9*9.81*B2)+F24*B3</f>
        <v>413.39339999999999</v>
      </c>
      <c r="I24" s="14" t="s">
        <v>78</v>
      </c>
      <c r="J24" s="13" t="s">
        <v>79</v>
      </c>
    </row>
    <row r="25" spans="1:13">
      <c r="A25" t="s">
        <v>77</v>
      </c>
      <c r="B25" t="s">
        <v>68</v>
      </c>
      <c r="C25">
        <v>0.2</v>
      </c>
      <c r="D25">
        <f t="shared" si="0"/>
        <v>1.9620000000000002</v>
      </c>
      <c r="E25">
        <v>1.8</v>
      </c>
      <c r="F25">
        <f t="shared" si="1"/>
        <v>17.658000000000001</v>
      </c>
      <c r="G25">
        <f>(B9*9.81*B2)+D25*B3</f>
        <v>192.66840000000002</v>
      </c>
      <c r="H25" s="12">
        <f>(B9*9.81*B2)+F25*B3</f>
        <v>1369.8684000000001</v>
      </c>
      <c r="I25" s="14"/>
      <c r="J25" s="13" t="s">
        <v>80</v>
      </c>
      <c r="M25" s="8" t="s">
        <v>81</v>
      </c>
    </row>
    <row r="26" spans="1:13">
      <c r="A26" t="s">
        <v>71</v>
      </c>
      <c r="C26">
        <v>0</v>
      </c>
      <c r="D26">
        <f t="shared" si="0"/>
        <v>0</v>
      </c>
      <c r="E26">
        <v>0.25</v>
      </c>
      <c r="F26">
        <f t="shared" si="1"/>
        <v>2.4525000000000001</v>
      </c>
      <c r="G26">
        <f>(B9*9.81*B2)+D26*B3</f>
        <v>45.5184</v>
      </c>
      <c r="H26">
        <f>(B9*9.81*B2)+F26*B3</f>
        <v>229.45589999999999</v>
      </c>
      <c r="I26" s="14"/>
      <c r="J26" s="13" t="s">
        <v>82</v>
      </c>
    </row>
    <row r="27" spans="1:13">
      <c r="A27" t="s">
        <v>71</v>
      </c>
      <c r="B27" t="s">
        <v>68</v>
      </c>
      <c r="C27">
        <v>0.35</v>
      </c>
      <c r="D27">
        <f t="shared" si="0"/>
        <v>3.4335</v>
      </c>
      <c r="E27">
        <v>1.6</v>
      </c>
      <c r="F27">
        <f>E27*9.81</f>
        <v>15.696000000000002</v>
      </c>
      <c r="G27" s="11">
        <f>(B9*9.81*B2)+D27*B3</f>
        <v>303.03089999999997</v>
      </c>
      <c r="H27" s="12">
        <f>(B9*9.81*B2)+F27*B3</f>
        <v>1222.7184</v>
      </c>
      <c r="I27" s="15" t="s">
        <v>83</v>
      </c>
      <c r="J27" s="13" t="s">
        <v>84</v>
      </c>
      <c r="M27" s="8" t="s">
        <v>85</v>
      </c>
    </row>
    <row r="28" spans="1:13">
      <c r="A28" t="s">
        <v>71</v>
      </c>
      <c r="B28" t="s">
        <v>71</v>
      </c>
      <c r="C28">
        <v>0.05</v>
      </c>
      <c r="D28">
        <f t="shared" si="0"/>
        <v>0.49050000000000005</v>
      </c>
      <c r="E28">
        <v>0.45</v>
      </c>
      <c r="F28">
        <f t="shared" si="1"/>
        <v>4.4145000000000003</v>
      </c>
      <c r="G28">
        <f>(B9*9.81*B2)+D28*B3</f>
        <v>82.305900000000008</v>
      </c>
      <c r="H28" s="11">
        <f>(B9*9.81*B2)+F28*B3</f>
        <v>376.60590000000002</v>
      </c>
      <c r="I28" s="14"/>
      <c r="J28" s="13" t="s">
        <v>86</v>
      </c>
    </row>
    <row r="29" spans="1:13">
      <c r="A29" t="s">
        <v>87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f>(B9*9.81*B2)+D29*B3</f>
        <v>45.5184</v>
      </c>
      <c r="H29">
        <f>(B9*9.81*B2)+F29*B3</f>
        <v>45.5184</v>
      </c>
      <c r="I29" s="14"/>
      <c r="J29" s="13" t="s">
        <v>88</v>
      </c>
      <c r="M29" t="s">
        <v>89</v>
      </c>
    </row>
    <row r="30" spans="1:13">
      <c r="A30" t="s">
        <v>87</v>
      </c>
      <c r="B30" t="s">
        <v>71</v>
      </c>
      <c r="C30">
        <v>0.01</v>
      </c>
      <c r="D30">
        <f t="shared" si="0"/>
        <v>9.8100000000000007E-2</v>
      </c>
      <c r="E30">
        <v>0.2</v>
      </c>
      <c r="F30">
        <f t="shared" si="1"/>
        <v>1.9620000000000002</v>
      </c>
      <c r="G30">
        <f>(B9*9.81*B2)+D30*B3</f>
        <v>52.875900000000001</v>
      </c>
      <c r="H30">
        <f>(B9*9.81*B2)+F30*B3</f>
        <v>192.66840000000002</v>
      </c>
      <c r="I30" s="14"/>
      <c r="J30" s="13" t="s">
        <v>88</v>
      </c>
      <c r="M30" t="s">
        <v>90</v>
      </c>
    </row>
    <row r="31" spans="1:13">
      <c r="A31" t="s">
        <v>87</v>
      </c>
      <c r="B31" t="s">
        <v>68</v>
      </c>
      <c r="C31">
        <v>0.25</v>
      </c>
      <c r="D31">
        <f t="shared" si="0"/>
        <v>2.4525000000000001</v>
      </c>
      <c r="E31">
        <v>1.2</v>
      </c>
      <c r="F31">
        <f t="shared" si="1"/>
        <v>11.772</v>
      </c>
      <c r="G31" s="11">
        <f>(B9*9.81*B2)+D31*B3</f>
        <v>229.45589999999999</v>
      </c>
      <c r="H31" s="12">
        <f>(B9*9.81*B2)+F31*B3</f>
        <v>928.41840000000002</v>
      </c>
      <c r="I31" s="14" t="s">
        <v>91</v>
      </c>
      <c r="J31" s="13" t="s">
        <v>92</v>
      </c>
    </row>
    <row r="32" spans="1:13">
      <c r="I32" s="10"/>
      <c r="J32" s="10"/>
    </row>
    <row r="33" spans="9:10">
      <c r="I33" s="10"/>
      <c r="J3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C631-9F46-4A0F-90F7-CAD6143E6D51}">
  <dimension ref="A1:M33"/>
  <sheetViews>
    <sheetView zoomScaleNormal="100" workbookViewId="0">
      <selection activeCell="D18" sqref="D18"/>
    </sheetView>
  </sheetViews>
  <sheetFormatPr defaultRowHeight="15"/>
  <cols>
    <col min="1" max="1" width="21.7109375" customWidth="1"/>
    <col min="3" max="3" width="21" hidden="1" customWidth="1"/>
    <col min="4" max="4" width="24.28515625" customWidth="1"/>
    <col min="5" max="5" width="20.28515625" hidden="1" customWidth="1"/>
    <col min="6" max="6" width="25.7109375" customWidth="1"/>
    <col min="7" max="7" width="21.42578125" customWidth="1"/>
    <col min="8" max="8" width="26.28515625" customWidth="1"/>
    <col min="9" max="9" width="17.42578125" customWidth="1"/>
    <col min="10" max="10" width="74.42578125" customWidth="1"/>
    <col min="11" max="11" width="10.85546875" customWidth="1"/>
    <col min="12" max="12" width="15" customWidth="1"/>
    <col min="13" max="13" width="26.5703125" customWidth="1"/>
  </cols>
  <sheetData>
    <row r="1" spans="1:4">
      <c r="A1" s="3" t="s">
        <v>33</v>
      </c>
    </row>
    <row r="2" spans="1:4">
      <c r="A2" t="s">
        <v>34</v>
      </c>
      <c r="B2">
        <v>40</v>
      </c>
    </row>
    <row r="3" spans="1:4">
      <c r="A3" t="s">
        <v>35</v>
      </c>
      <c r="B3">
        <v>75</v>
      </c>
    </row>
    <row r="4" spans="1:4">
      <c r="A4" t="s">
        <v>36</v>
      </c>
      <c r="B4">
        <v>5</v>
      </c>
    </row>
    <row r="5" spans="1:4">
      <c r="A5" t="s">
        <v>38</v>
      </c>
      <c r="B5">
        <v>19.899999999999999</v>
      </c>
    </row>
    <row r="6" spans="1:4">
      <c r="A6" t="s">
        <v>40</v>
      </c>
      <c r="B6">
        <v>50.25</v>
      </c>
    </row>
    <row r="7" spans="1:4">
      <c r="A7" t="s">
        <v>42</v>
      </c>
      <c r="B7">
        <v>0.44</v>
      </c>
    </row>
    <row r="8" spans="1:4">
      <c r="A8" t="s">
        <v>93</v>
      </c>
      <c r="B8">
        <v>0.1</v>
      </c>
    </row>
    <row r="10" spans="1:4">
      <c r="A10" s="3" t="s">
        <v>48</v>
      </c>
    </row>
    <row r="11" spans="1:4">
      <c r="A11" t="s">
        <v>53</v>
      </c>
      <c r="B11" t="s">
        <v>50</v>
      </c>
      <c r="D11">
        <f>(B8*9.81*B2)+(B4*B3)</f>
        <v>414.24</v>
      </c>
    </row>
    <row r="12" spans="1:4">
      <c r="A12" t="s">
        <v>51</v>
      </c>
      <c r="B12" t="s">
        <v>50</v>
      </c>
      <c r="D12">
        <f>(B8*9.81*B2)+(B6*B3)</f>
        <v>3807.99</v>
      </c>
    </row>
    <row r="13" spans="1:4">
      <c r="A13" t="s">
        <v>52</v>
      </c>
      <c r="B13" t="s">
        <v>50</v>
      </c>
      <c r="D13">
        <f>(B8*9.81*B2)+(B5*B3)</f>
        <v>1531.74</v>
      </c>
    </row>
    <row r="14" spans="1:4">
      <c r="A14" t="s">
        <v>53</v>
      </c>
      <c r="B14" t="s">
        <v>54</v>
      </c>
      <c r="D14">
        <f>(B7*9.81*B2)+(B4*B3)</f>
        <v>547.65600000000006</v>
      </c>
    </row>
    <row r="15" spans="1:4">
      <c r="A15" t="s">
        <v>51</v>
      </c>
      <c r="B15" t="s">
        <v>54</v>
      </c>
      <c r="D15">
        <f>(B7*9.81*B2)+(B6*B3)</f>
        <v>3941.4059999999999</v>
      </c>
    </row>
    <row r="17" spans="1:13">
      <c r="A17" s="3" t="s">
        <v>55</v>
      </c>
      <c r="B17" s="3" t="s">
        <v>56</v>
      </c>
      <c r="C17" s="3" t="s">
        <v>57</v>
      </c>
      <c r="D17" s="3" t="s">
        <v>58</v>
      </c>
      <c r="E17" s="3" t="s">
        <v>59</v>
      </c>
      <c r="F17" s="3" t="s">
        <v>60</v>
      </c>
      <c r="G17" s="3" t="s">
        <v>61</v>
      </c>
      <c r="H17" s="3" t="s">
        <v>62</v>
      </c>
      <c r="I17" s="3" t="s">
        <v>63</v>
      </c>
      <c r="J17" s="3" t="s">
        <v>64</v>
      </c>
    </row>
    <row r="18" spans="1:13">
      <c r="A18" t="s">
        <v>65</v>
      </c>
      <c r="C18">
        <v>0.3</v>
      </c>
      <c r="D18">
        <f>C18*9.81</f>
        <v>2.9430000000000001</v>
      </c>
      <c r="E18">
        <v>3.4</v>
      </c>
      <c r="F18">
        <f>E18*9.81</f>
        <v>33.353999999999999</v>
      </c>
      <c r="G18" s="11">
        <f>(B8*9.81*B2)+D18*B3</f>
        <v>259.96499999999997</v>
      </c>
      <c r="H18" s="12">
        <f>(B8*9.81*B2)+F18*B3</f>
        <v>2540.7899999999995</v>
      </c>
      <c r="I18" s="14" t="s">
        <v>66</v>
      </c>
      <c r="J18" s="13" t="s">
        <v>67</v>
      </c>
    </row>
    <row r="19" spans="1:13">
      <c r="A19" t="s">
        <v>65</v>
      </c>
      <c r="B19" t="s">
        <v>68</v>
      </c>
      <c r="C19">
        <v>0.5</v>
      </c>
      <c r="D19">
        <f>C19*9.81</f>
        <v>4.9050000000000002</v>
      </c>
      <c r="E19">
        <v>6</v>
      </c>
      <c r="F19">
        <f>E19*9.81</f>
        <v>58.86</v>
      </c>
      <c r="G19" s="11">
        <f>(B8*9.81*B2)+D19*B3</f>
        <v>407.11500000000001</v>
      </c>
      <c r="H19" s="12">
        <f>(B8*9.81*B2)+F19*B3</f>
        <v>4453.74</v>
      </c>
      <c r="I19" s="15" t="s">
        <v>69</v>
      </c>
      <c r="J19" s="13" t="s">
        <v>70</v>
      </c>
    </row>
    <row r="20" spans="1:13">
      <c r="A20" t="s">
        <v>65</v>
      </c>
      <c r="B20" t="s">
        <v>71</v>
      </c>
      <c r="C20">
        <v>0.45</v>
      </c>
      <c r="D20">
        <f t="shared" ref="D20:D31" si="0">C20*9.81</f>
        <v>4.4145000000000003</v>
      </c>
      <c r="E20">
        <v>4</v>
      </c>
      <c r="F20">
        <f t="shared" ref="F20:F31" si="1">E20*9.81</f>
        <v>39.24</v>
      </c>
      <c r="G20" s="11">
        <f>(B8*9.81*B2)+D20*B3</f>
        <v>370.32750000000004</v>
      </c>
      <c r="H20" s="12">
        <f>(B8*9.81*B2)+F20*B3</f>
        <v>2982.24</v>
      </c>
      <c r="I20" s="14"/>
      <c r="J20" s="13" t="s">
        <v>72</v>
      </c>
    </row>
    <row r="21" spans="1:13">
      <c r="A21" t="s">
        <v>73</v>
      </c>
      <c r="C21">
        <v>0.15</v>
      </c>
      <c r="D21">
        <f t="shared" si="0"/>
        <v>1.4715</v>
      </c>
      <c r="E21">
        <v>2</v>
      </c>
      <c r="F21">
        <f t="shared" si="1"/>
        <v>19.62</v>
      </c>
      <c r="G21">
        <f>(B8*9.81*B2)+D21*B3</f>
        <v>149.60249999999999</v>
      </c>
      <c r="H21" s="12">
        <f>(B8*9.81*B2)+F21*B3</f>
        <v>1510.74</v>
      </c>
      <c r="I21" s="14"/>
      <c r="J21" s="13" t="s">
        <v>74</v>
      </c>
    </row>
    <row r="22" spans="1:13">
      <c r="A22" t="s">
        <v>73</v>
      </c>
      <c r="B22" t="s">
        <v>68</v>
      </c>
      <c r="C22">
        <v>0.25</v>
      </c>
      <c r="D22">
        <f t="shared" si="0"/>
        <v>2.4525000000000001</v>
      </c>
      <c r="E22">
        <v>4</v>
      </c>
      <c r="F22">
        <f t="shared" si="1"/>
        <v>39.24</v>
      </c>
      <c r="G22">
        <f>(B8*9.81*B2)+D22*B3</f>
        <v>223.17750000000001</v>
      </c>
      <c r="H22" s="12">
        <f>(B8*9.81*B2)+F22*B3</f>
        <v>2982.24</v>
      </c>
      <c r="I22" s="14"/>
      <c r="J22" s="13" t="s">
        <v>74</v>
      </c>
    </row>
    <row r="23" spans="1:13">
      <c r="A23" t="s">
        <v>75</v>
      </c>
      <c r="C23">
        <v>0.15</v>
      </c>
      <c r="D23">
        <f t="shared" si="0"/>
        <v>1.4715</v>
      </c>
      <c r="E23">
        <v>1.4</v>
      </c>
      <c r="F23">
        <f t="shared" si="1"/>
        <v>13.734</v>
      </c>
      <c r="G23">
        <f>(B8*9.81*B2)+D23*B3</f>
        <v>149.60249999999999</v>
      </c>
      <c r="H23" s="12">
        <f>(B8*9.81*B2)+F23*B3</f>
        <v>1069.29</v>
      </c>
      <c r="I23" s="14"/>
      <c r="J23" s="13" t="s">
        <v>76</v>
      </c>
    </row>
    <row r="24" spans="1:13">
      <c r="A24" t="s">
        <v>77</v>
      </c>
      <c r="C24">
        <v>7.0000000000000007E-2</v>
      </c>
      <c r="D24">
        <f t="shared" si="0"/>
        <v>0.68670000000000009</v>
      </c>
      <c r="E24">
        <v>0.5</v>
      </c>
      <c r="F24">
        <f t="shared" si="1"/>
        <v>4.9050000000000002</v>
      </c>
      <c r="G24">
        <f>(B8*9.81*B2)+D24*B3</f>
        <v>90.742500000000007</v>
      </c>
      <c r="H24" s="11">
        <f>(B8*9.81*B2)+F24*B3</f>
        <v>407.11500000000001</v>
      </c>
      <c r="I24" s="14" t="s">
        <v>78</v>
      </c>
      <c r="J24" s="13" t="s">
        <v>79</v>
      </c>
    </row>
    <row r="25" spans="1:13">
      <c r="A25" t="s">
        <v>77</v>
      </c>
      <c r="B25" t="s">
        <v>68</v>
      </c>
      <c r="C25">
        <v>0.2</v>
      </c>
      <c r="D25">
        <f t="shared" si="0"/>
        <v>1.9620000000000002</v>
      </c>
      <c r="E25">
        <v>1.8</v>
      </c>
      <c r="F25">
        <f t="shared" si="1"/>
        <v>17.658000000000001</v>
      </c>
      <c r="G25">
        <f>(B8*9.81*B2)+D25*B3</f>
        <v>186.39000000000001</v>
      </c>
      <c r="H25" s="12">
        <f>(B8*9.81*B2)+F25*B3</f>
        <v>1363.5900000000001</v>
      </c>
      <c r="I25" s="14"/>
      <c r="J25" s="13" t="s">
        <v>80</v>
      </c>
      <c r="M25" s="8" t="s">
        <v>81</v>
      </c>
    </row>
    <row r="26" spans="1:13">
      <c r="A26" t="s">
        <v>71</v>
      </c>
      <c r="C26">
        <v>0</v>
      </c>
      <c r="D26">
        <f t="shared" si="0"/>
        <v>0</v>
      </c>
      <c r="E26">
        <v>0.25</v>
      </c>
      <c r="F26">
        <f t="shared" si="1"/>
        <v>2.4525000000000001</v>
      </c>
      <c r="G26">
        <f>(B8*9.81*B2)+D26*B3</f>
        <v>39.24</v>
      </c>
      <c r="H26">
        <f>(B8*9.81*B2)+F26*B3</f>
        <v>223.17750000000001</v>
      </c>
      <c r="I26" s="14"/>
      <c r="J26" s="13" t="s">
        <v>82</v>
      </c>
    </row>
    <row r="27" spans="1:13">
      <c r="A27" t="s">
        <v>71</v>
      </c>
      <c r="B27" t="s">
        <v>68</v>
      </c>
      <c r="C27">
        <v>0.35</v>
      </c>
      <c r="D27">
        <f t="shared" si="0"/>
        <v>3.4335</v>
      </c>
      <c r="E27">
        <v>1.4</v>
      </c>
      <c r="F27">
        <f t="shared" si="1"/>
        <v>13.734</v>
      </c>
      <c r="G27" s="11">
        <f>(B8*9.81*B2)+D27*B3</f>
        <v>296.7525</v>
      </c>
      <c r="H27" s="12" t="s">
        <v>100</v>
      </c>
      <c r="I27" s="15" t="s">
        <v>83</v>
      </c>
      <c r="J27" s="13" t="s">
        <v>84</v>
      </c>
      <c r="M27" s="8" t="s">
        <v>85</v>
      </c>
    </row>
    <row r="28" spans="1:13">
      <c r="A28" t="s">
        <v>71</v>
      </c>
      <c r="B28" t="s">
        <v>71</v>
      </c>
      <c r="C28">
        <v>0.05</v>
      </c>
      <c r="D28">
        <f t="shared" si="0"/>
        <v>0.49050000000000005</v>
      </c>
      <c r="E28">
        <v>0.45</v>
      </c>
      <c r="F28">
        <f t="shared" si="1"/>
        <v>4.4145000000000003</v>
      </c>
      <c r="G28">
        <f>(B8*9.81*B2)+D28*B3</f>
        <v>76.027500000000003</v>
      </c>
      <c r="H28" s="11">
        <f>(B8*9.81*B2)+F28*B3</f>
        <v>370.32750000000004</v>
      </c>
      <c r="I28" s="14"/>
      <c r="J28" s="13" t="s">
        <v>86</v>
      </c>
    </row>
    <row r="29" spans="1:13">
      <c r="A29" t="s">
        <v>87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f>(B8*9.81*B2)+D29*B3</f>
        <v>39.24</v>
      </c>
      <c r="H29">
        <f>(B8*9.81*B2)+F29*B3</f>
        <v>39.24</v>
      </c>
      <c r="I29" s="14"/>
      <c r="J29" s="13" t="s">
        <v>88</v>
      </c>
      <c r="M29" t="s">
        <v>89</v>
      </c>
    </row>
    <row r="30" spans="1:13">
      <c r="A30" t="s">
        <v>87</v>
      </c>
      <c r="B30" t="s">
        <v>71</v>
      </c>
      <c r="C30">
        <v>0.01</v>
      </c>
      <c r="D30">
        <f t="shared" si="0"/>
        <v>9.8100000000000007E-2</v>
      </c>
      <c r="E30">
        <v>0.2</v>
      </c>
      <c r="F30">
        <f t="shared" si="1"/>
        <v>1.9620000000000002</v>
      </c>
      <c r="G30">
        <f>(B8*9.81*B2)+D30*B3</f>
        <v>46.597500000000004</v>
      </c>
      <c r="H30">
        <f>(B8*9.81*B2)+F30*B3</f>
        <v>186.39000000000001</v>
      </c>
      <c r="I30" s="14"/>
      <c r="J30" s="13" t="s">
        <v>88</v>
      </c>
      <c r="M30" t="s">
        <v>90</v>
      </c>
    </row>
    <row r="31" spans="1:13">
      <c r="A31" t="s">
        <v>87</v>
      </c>
      <c r="B31" t="s">
        <v>68</v>
      </c>
      <c r="C31">
        <v>0.25</v>
      </c>
      <c r="D31">
        <f t="shared" si="0"/>
        <v>2.4525000000000001</v>
      </c>
      <c r="E31">
        <v>1.2</v>
      </c>
      <c r="F31">
        <f t="shared" si="1"/>
        <v>11.772</v>
      </c>
      <c r="G31" s="11">
        <f>(B8*9.81*B2)+D31*B3</f>
        <v>223.17750000000001</v>
      </c>
      <c r="H31" s="12">
        <f>(B8*9.81*B2)+F31*B3</f>
        <v>922.14</v>
      </c>
      <c r="I31" s="14" t="s">
        <v>91</v>
      </c>
      <c r="J31" s="13" t="s">
        <v>92</v>
      </c>
    </row>
    <row r="32" spans="1:13">
      <c r="I32" s="10"/>
      <c r="J32" s="10"/>
    </row>
    <row r="33" spans="9:10">
      <c r="I33" s="10"/>
      <c r="J3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2C99-5470-4DBD-89A4-43CAC48DD199}">
  <dimension ref="A1:M105"/>
  <sheetViews>
    <sheetView tabSelected="1" topLeftCell="A19" zoomScale="95" zoomScaleNormal="100" workbookViewId="0">
      <selection activeCell="I37" sqref="I37:I42"/>
    </sheetView>
  </sheetViews>
  <sheetFormatPr defaultRowHeight="15"/>
  <cols>
    <col min="1" max="1" width="21.7109375" customWidth="1"/>
    <col min="3" max="3" width="21" hidden="1" customWidth="1"/>
    <col min="4" max="4" width="24.28515625" customWidth="1"/>
    <col min="5" max="5" width="20.28515625" hidden="1" customWidth="1"/>
    <col min="6" max="6" width="25.7109375" customWidth="1"/>
    <col min="7" max="7" width="21.42578125" customWidth="1"/>
    <col min="8" max="8" width="26.28515625" customWidth="1"/>
    <col min="9" max="9" width="17.42578125" customWidth="1"/>
    <col min="10" max="10" width="74.42578125" customWidth="1"/>
    <col min="11" max="11" width="10.85546875" customWidth="1"/>
    <col min="12" max="12" width="15" customWidth="1"/>
    <col min="13" max="13" width="26.5703125" customWidth="1"/>
  </cols>
  <sheetData>
    <row r="1" spans="1:4">
      <c r="A1" s="3" t="s">
        <v>33</v>
      </c>
    </row>
    <row r="2" spans="1:4">
      <c r="A2" t="s">
        <v>34</v>
      </c>
      <c r="B2">
        <v>40</v>
      </c>
    </row>
    <row r="3" spans="1:4">
      <c r="A3" t="s">
        <v>35</v>
      </c>
      <c r="B3">
        <v>75</v>
      </c>
    </row>
    <row r="4" spans="1:4">
      <c r="A4" t="s">
        <v>36</v>
      </c>
      <c r="B4">
        <v>5</v>
      </c>
    </row>
    <row r="5" spans="1:4">
      <c r="A5" t="s">
        <v>38</v>
      </c>
      <c r="B5">
        <v>19.899999999999999</v>
      </c>
    </row>
    <row r="6" spans="1:4">
      <c r="A6" t="s">
        <v>40</v>
      </c>
      <c r="B6">
        <v>50.25</v>
      </c>
    </row>
    <row r="7" spans="1:4">
      <c r="A7" t="s">
        <v>42</v>
      </c>
      <c r="B7">
        <v>0.44</v>
      </c>
    </row>
    <row r="8" spans="1:4">
      <c r="A8" t="s">
        <v>93</v>
      </c>
      <c r="B8">
        <v>0.1</v>
      </c>
    </row>
    <row r="10" spans="1:4">
      <c r="A10" s="3" t="s">
        <v>48</v>
      </c>
    </row>
    <row r="11" spans="1:4">
      <c r="A11" t="s">
        <v>53</v>
      </c>
      <c r="B11" t="s">
        <v>50</v>
      </c>
      <c r="D11">
        <f>(B8*9.81*B2)+(B4*B3)</f>
        <v>414.24</v>
      </c>
    </row>
    <row r="12" spans="1:4">
      <c r="A12" t="s">
        <v>51</v>
      </c>
      <c r="B12" t="s">
        <v>50</v>
      </c>
      <c r="D12">
        <f>(B8*9.81*B2)+(B6*B3)</f>
        <v>3807.99</v>
      </c>
    </row>
    <row r="13" spans="1:4">
      <c r="A13" t="s">
        <v>52</v>
      </c>
      <c r="B13" t="s">
        <v>50</v>
      </c>
      <c r="D13">
        <f>(B8*9.81*B2)+(B5*B3)</f>
        <v>1531.74</v>
      </c>
    </row>
    <row r="14" spans="1:4">
      <c r="A14" t="s">
        <v>53</v>
      </c>
      <c r="B14" t="s">
        <v>54</v>
      </c>
      <c r="D14">
        <f>(B7*9.81*B2)+(B4*B3)</f>
        <v>547.65600000000006</v>
      </c>
    </row>
    <row r="15" spans="1:4">
      <c r="A15" t="s">
        <v>51</v>
      </c>
      <c r="B15" t="s">
        <v>54</v>
      </c>
      <c r="D15">
        <f>(B7*9.81*B2)+(B6*B3)</f>
        <v>3941.4059999999999</v>
      </c>
    </row>
    <row r="17" spans="1:13">
      <c r="A17" s="3" t="s">
        <v>55</v>
      </c>
      <c r="B17" s="3" t="s">
        <v>56</v>
      </c>
      <c r="C17" s="3" t="s">
        <v>57</v>
      </c>
      <c r="D17" s="3" t="s">
        <v>58</v>
      </c>
      <c r="E17" s="3" t="s">
        <v>59</v>
      </c>
      <c r="F17" s="3" t="s">
        <v>60</v>
      </c>
      <c r="G17" s="3" t="s">
        <v>61</v>
      </c>
      <c r="H17" s="3" t="s">
        <v>62</v>
      </c>
      <c r="I17" s="3" t="s">
        <v>63</v>
      </c>
      <c r="J17" s="3" t="s">
        <v>64</v>
      </c>
    </row>
    <row r="18" spans="1:13">
      <c r="A18" t="s">
        <v>65</v>
      </c>
      <c r="C18">
        <v>0.3</v>
      </c>
      <c r="D18">
        <f t="shared" ref="D18:D31" si="0">C18*9.81</f>
        <v>2.9430000000000001</v>
      </c>
      <c r="E18">
        <v>3.4</v>
      </c>
      <c r="F18">
        <f t="shared" ref="F18:F31" si="1">E18*9.81</f>
        <v>33.353999999999999</v>
      </c>
      <c r="G18" s="11">
        <f>(B8*9.81*B2)+D18*B3</f>
        <v>259.96499999999997</v>
      </c>
      <c r="H18" s="12">
        <f>(B8*9.81*B2)+F18*B3</f>
        <v>2540.7899999999995</v>
      </c>
      <c r="I18" s="14" t="s">
        <v>66</v>
      </c>
      <c r="J18" s="13" t="s">
        <v>67</v>
      </c>
    </row>
    <row r="19" spans="1:13">
      <c r="A19" t="s">
        <v>65</v>
      </c>
      <c r="B19" t="s">
        <v>68</v>
      </c>
      <c r="C19">
        <v>0.5</v>
      </c>
      <c r="D19">
        <f t="shared" si="0"/>
        <v>4.9050000000000002</v>
      </c>
      <c r="E19">
        <v>6</v>
      </c>
      <c r="F19">
        <f t="shared" si="1"/>
        <v>58.86</v>
      </c>
      <c r="G19" s="11">
        <f>(B8*9.81*B2)+D19*B3</f>
        <v>407.11500000000001</v>
      </c>
      <c r="H19" s="12">
        <f>(B8*9.81*B2)+F19*B3</f>
        <v>4453.74</v>
      </c>
      <c r="I19" s="15" t="s">
        <v>69</v>
      </c>
      <c r="J19" s="13" t="s">
        <v>70</v>
      </c>
    </row>
    <row r="20" spans="1:13">
      <c r="A20" t="s">
        <v>65</v>
      </c>
      <c r="B20" t="s">
        <v>71</v>
      </c>
      <c r="C20">
        <v>0.45</v>
      </c>
      <c r="D20">
        <f t="shared" si="0"/>
        <v>4.4145000000000003</v>
      </c>
      <c r="E20">
        <v>4</v>
      </c>
      <c r="F20">
        <f t="shared" si="1"/>
        <v>39.24</v>
      </c>
      <c r="G20" s="11">
        <f>(B8*9.81*B2)+D20*B3</f>
        <v>370.32750000000004</v>
      </c>
      <c r="H20" s="12">
        <f>(B8*9.81*B2)+F20*B3</f>
        <v>2982.24</v>
      </c>
      <c r="I20" s="14"/>
      <c r="J20" s="13" t="s">
        <v>72</v>
      </c>
    </row>
    <row r="21" spans="1:13">
      <c r="A21" t="s">
        <v>73</v>
      </c>
      <c r="C21">
        <v>0.15</v>
      </c>
      <c r="D21">
        <f t="shared" si="0"/>
        <v>1.4715</v>
      </c>
      <c r="E21">
        <v>2</v>
      </c>
      <c r="F21">
        <f t="shared" si="1"/>
        <v>19.62</v>
      </c>
      <c r="G21">
        <f>(B8*9.81*B2)+D21*B3</f>
        <v>149.60249999999999</v>
      </c>
      <c r="H21" s="12">
        <f>(B8*9.81*B2)+F21*B3</f>
        <v>1510.74</v>
      </c>
      <c r="I21" s="14"/>
      <c r="J21" s="13" t="s">
        <v>74</v>
      </c>
    </row>
    <row r="22" spans="1:13">
      <c r="A22" t="s">
        <v>73</v>
      </c>
      <c r="B22" t="s">
        <v>68</v>
      </c>
      <c r="C22">
        <v>0.25</v>
      </c>
      <c r="D22">
        <f t="shared" si="0"/>
        <v>2.4525000000000001</v>
      </c>
      <c r="E22">
        <v>4</v>
      </c>
      <c r="F22">
        <f t="shared" si="1"/>
        <v>39.24</v>
      </c>
      <c r="G22">
        <f>(B8*9.81*B2)+D22*B3</f>
        <v>223.17750000000001</v>
      </c>
      <c r="H22" s="12">
        <f>(B8*9.81*B2)+F22*B3</f>
        <v>2982.24</v>
      </c>
      <c r="I22" s="14"/>
      <c r="J22" s="13" t="s">
        <v>74</v>
      </c>
    </row>
    <row r="23" spans="1:13">
      <c r="A23" t="s">
        <v>75</v>
      </c>
      <c r="C23">
        <v>0.15</v>
      </c>
      <c r="D23">
        <f t="shared" si="0"/>
        <v>1.4715</v>
      </c>
      <c r="E23">
        <v>1.4</v>
      </c>
      <c r="F23">
        <f t="shared" si="1"/>
        <v>13.734</v>
      </c>
      <c r="G23">
        <f>(B8*9.81*B2)+D23*B3</f>
        <v>149.60249999999999</v>
      </c>
      <c r="H23" s="12">
        <f>(B8*9.81*B2)+F23*B3</f>
        <v>1069.29</v>
      </c>
      <c r="I23" s="14"/>
      <c r="J23" s="13" t="s">
        <v>76</v>
      </c>
    </row>
    <row r="24" spans="1:13">
      <c r="A24" t="s">
        <v>77</v>
      </c>
      <c r="C24">
        <v>7.0000000000000007E-2</v>
      </c>
      <c r="D24">
        <f t="shared" si="0"/>
        <v>0.68670000000000009</v>
      </c>
      <c r="E24">
        <v>0.5</v>
      </c>
      <c r="F24">
        <f t="shared" si="1"/>
        <v>4.9050000000000002</v>
      </c>
      <c r="G24">
        <f>(B8*9.81*B2)+D24*B3</f>
        <v>90.742500000000007</v>
      </c>
      <c r="H24" s="11">
        <f>(B8*9.81*B2)+F24*B3</f>
        <v>407.11500000000001</v>
      </c>
      <c r="I24" s="14" t="s">
        <v>78</v>
      </c>
      <c r="J24" s="13" t="s">
        <v>79</v>
      </c>
    </row>
    <row r="25" spans="1:13">
      <c r="A25" t="s">
        <v>77</v>
      </c>
      <c r="B25" t="s">
        <v>68</v>
      </c>
      <c r="C25">
        <v>0.2</v>
      </c>
      <c r="D25">
        <f t="shared" si="0"/>
        <v>1.9620000000000002</v>
      </c>
      <c r="E25">
        <v>1.8</v>
      </c>
      <c r="F25">
        <f t="shared" si="1"/>
        <v>17.658000000000001</v>
      </c>
      <c r="G25">
        <f>(B8*9.81*B2)+D25*B3</f>
        <v>186.39000000000001</v>
      </c>
      <c r="H25" s="12">
        <f>(B8*9.81*B2)+F25*B3</f>
        <v>1363.5900000000001</v>
      </c>
      <c r="I25" s="14"/>
      <c r="J25" s="13" t="s">
        <v>80</v>
      </c>
      <c r="M25" s="8" t="s">
        <v>81</v>
      </c>
    </row>
    <row r="26" spans="1:13">
      <c r="A26" t="s">
        <v>71</v>
      </c>
      <c r="C26">
        <v>0</v>
      </c>
      <c r="D26">
        <f t="shared" si="0"/>
        <v>0</v>
      </c>
      <c r="E26">
        <v>0.25</v>
      </c>
      <c r="F26">
        <f t="shared" si="1"/>
        <v>2.4525000000000001</v>
      </c>
      <c r="G26">
        <f>(B8*9.81*B2)+D26*B3</f>
        <v>39.24</v>
      </c>
      <c r="H26">
        <f>(B8*9.81*B2)+F26*B3</f>
        <v>223.17750000000001</v>
      </c>
      <c r="I26" s="14"/>
      <c r="J26" s="13" t="s">
        <v>82</v>
      </c>
    </row>
    <row r="27" spans="1:13">
      <c r="A27" t="s">
        <v>71</v>
      </c>
      <c r="B27" t="s">
        <v>68</v>
      </c>
      <c r="C27">
        <v>0.35</v>
      </c>
      <c r="D27">
        <f t="shared" si="0"/>
        <v>3.4335</v>
      </c>
      <c r="E27">
        <v>1.4</v>
      </c>
      <c r="F27">
        <f t="shared" si="1"/>
        <v>13.734</v>
      </c>
      <c r="G27" s="11">
        <f>(B8*9.81*B2)+D27*B3</f>
        <v>296.7525</v>
      </c>
      <c r="H27" s="12">
        <f>(B8*9.81*B2)+F27*B3</f>
        <v>1069.29</v>
      </c>
      <c r="I27" s="15" t="s">
        <v>83</v>
      </c>
      <c r="J27" s="13" t="s">
        <v>84</v>
      </c>
      <c r="M27" s="8" t="s">
        <v>85</v>
      </c>
    </row>
    <row r="28" spans="1:13">
      <c r="A28" t="s">
        <v>71</v>
      </c>
      <c r="B28" t="s">
        <v>71</v>
      </c>
      <c r="C28">
        <v>0.05</v>
      </c>
      <c r="D28">
        <f t="shared" si="0"/>
        <v>0.49050000000000005</v>
      </c>
      <c r="E28">
        <v>0.45</v>
      </c>
      <c r="F28">
        <f t="shared" si="1"/>
        <v>4.4145000000000003</v>
      </c>
      <c r="G28">
        <f>(B8*9.81*B2)+D28*B3</f>
        <v>76.027500000000003</v>
      </c>
      <c r="H28" s="11">
        <f>(B8*9.81*B2)+F28*B3</f>
        <v>370.32750000000004</v>
      </c>
      <c r="I28" s="14"/>
      <c r="J28" s="13" t="s">
        <v>86</v>
      </c>
    </row>
    <row r="29" spans="1:13">
      <c r="A29" t="s">
        <v>87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f>(B8*9.81*B2)+D29*B3</f>
        <v>39.24</v>
      </c>
      <c r="H29">
        <f>(B8*9.81*B2)+F29*B3</f>
        <v>39.24</v>
      </c>
      <c r="I29" s="14"/>
      <c r="J29" s="13" t="s">
        <v>88</v>
      </c>
      <c r="M29" t="s">
        <v>89</v>
      </c>
    </row>
    <row r="30" spans="1:13">
      <c r="A30" t="s">
        <v>87</v>
      </c>
      <c r="B30" t="s">
        <v>71</v>
      </c>
      <c r="C30">
        <v>0.01</v>
      </c>
      <c r="D30">
        <f t="shared" si="0"/>
        <v>9.8100000000000007E-2</v>
      </c>
      <c r="E30">
        <v>0.2</v>
      </c>
      <c r="F30">
        <f t="shared" si="1"/>
        <v>1.9620000000000002</v>
      </c>
      <c r="G30">
        <f>(B8*9.81*B2)+D30*B3</f>
        <v>46.597500000000004</v>
      </c>
      <c r="H30">
        <f>(B8*9.81*B2)+F30*B3</f>
        <v>186.39000000000001</v>
      </c>
      <c r="I30" s="14"/>
      <c r="J30" s="13" t="s">
        <v>88</v>
      </c>
      <c r="M30" t="s">
        <v>90</v>
      </c>
    </row>
    <row r="31" spans="1:13">
      <c r="A31" t="s">
        <v>87</v>
      </c>
      <c r="B31" t="s">
        <v>68</v>
      </c>
      <c r="C31">
        <v>0.25</v>
      </c>
      <c r="D31">
        <f t="shared" si="0"/>
        <v>2.4525000000000001</v>
      </c>
      <c r="E31">
        <v>1.2</v>
      </c>
      <c r="F31">
        <f t="shared" si="1"/>
        <v>11.772</v>
      </c>
      <c r="G31" s="11">
        <f>(B8*9.81*B2)+D31*B3</f>
        <v>223.17750000000001</v>
      </c>
      <c r="H31" s="12">
        <f>(B8*9.81*B2)+F31*B3</f>
        <v>922.14</v>
      </c>
      <c r="I31" s="14" t="s">
        <v>91</v>
      </c>
      <c r="J31" s="13" t="s">
        <v>92</v>
      </c>
    </row>
    <row r="32" spans="1:13">
      <c r="I32" s="10"/>
      <c r="J32" s="10"/>
    </row>
    <row r="33" spans="1:10">
      <c r="I33" s="10"/>
      <c r="J33" s="10"/>
    </row>
    <row r="35" spans="1:10">
      <c r="A35" s="6">
        <v>865415</v>
      </c>
      <c r="C35" s="7"/>
    </row>
    <row r="36" spans="1:10">
      <c r="A36" s="9" t="s">
        <v>16</v>
      </c>
      <c r="G36" t="s">
        <v>94</v>
      </c>
      <c r="H36" t="s">
        <v>95</v>
      </c>
      <c r="I36" t="s">
        <v>95</v>
      </c>
    </row>
    <row r="37" spans="1:10">
      <c r="F37" t="s">
        <v>96</v>
      </c>
      <c r="G37" s="9">
        <v>865</v>
      </c>
      <c r="H37">
        <v>865</v>
      </c>
      <c r="I37" s="6">
        <f>H37-G37</f>
        <v>0</v>
      </c>
    </row>
    <row r="38" spans="1:10">
      <c r="A38" s="5"/>
      <c r="B38" s="5"/>
      <c r="C38" s="5"/>
      <c r="F38" t="s">
        <v>97</v>
      </c>
      <c r="G38">
        <v>346</v>
      </c>
      <c r="H38">
        <v>2100</v>
      </c>
      <c r="I38" s="6">
        <f t="shared" ref="I38:I42" si="2">H38-G38</f>
        <v>1754</v>
      </c>
    </row>
    <row r="39" spans="1:10">
      <c r="F39" t="s">
        <v>98</v>
      </c>
      <c r="G39">
        <v>854</v>
      </c>
      <c r="H39">
        <v>854</v>
      </c>
      <c r="I39" s="6">
        <f t="shared" si="2"/>
        <v>0</v>
      </c>
    </row>
    <row r="40" spans="1:10">
      <c r="F40" t="s">
        <v>99</v>
      </c>
      <c r="G40">
        <v>438</v>
      </c>
      <c r="H40">
        <v>2800</v>
      </c>
      <c r="I40" s="6">
        <f t="shared" si="2"/>
        <v>2362</v>
      </c>
    </row>
    <row r="41" spans="1:10">
      <c r="F41" t="s">
        <v>71</v>
      </c>
      <c r="G41">
        <v>42</v>
      </c>
      <c r="H41">
        <v>42</v>
      </c>
      <c r="I41" s="6">
        <f t="shared" si="2"/>
        <v>0</v>
      </c>
    </row>
    <row r="42" spans="1:10">
      <c r="F42" t="s">
        <v>87</v>
      </c>
      <c r="G42">
        <v>23</v>
      </c>
      <c r="H42">
        <v>23</v>
      </c>
      <c r="I42" s="6">
        <f t="shared" si="2"/>
        <v>0</v>
      </c>
    </row>
    <row r="44" spans="1:10">
      <c r="A44">
        <v>0.1</v>
      </c>
      <c r="B44">
        <v>0.2</v>
      </c>
      <c r="C44">
        <v>0.3</v>
      </c>
    </row>
    <row r="45" spans="1:10">
      <c r="A45">
        <v>316573</v>
      </c>
      <c r="B45">
        <v>916573</v>
      </c>
      <c r="C45">
        <v>1516476</v>
      </c>
    </row>
    <row r="46" spans="1:10">
      <c r="A46" s="8" t="s">
        <v>18</v>
      </c>
      <c r="B46" s="8" t="s">
        <v>19</v>
      </c>
      <c r="C46" s="8" t="s">
        <v>20</v>
      </c>
    </row>
    <row r="48" spans="1:10">
      <c r="A48" s="5"/>
      <c r="B48" s="5"/>
      <c r="C48" s="5"/>
    </row>
    <row r="59" spans="1:3">
      <c r="A59" s="6">
        <v>854857</v>
      </c>
    </row>
    <row r="60" spans="1:3">
      <c r="A60" s="9" t="s">
        <v>24</v>
      </c>
    </row>
    <row r="62" spans="1:3">
      <c r="A62" s="5"/>
      <c r="B62" s="5"/>
      <c r="C62" s="5"/>
    </row>
    <row r="70" spans="1:3">
      <c r="A70">
        <v>0.2</v>
      </c>
      <c r="B70">
        <v>0.4</v>
      </c>
      <c r="C70">
        <v>0.6</v>
      </c>
    </row>
    <row r="71" spans="1:3">
      <c r="A71">
        <v>438553</v>
      </c>
      <c r="B71">
        <v>1638553</v>
      </c>
      <c r="C71">
        <v>2838553</v>
      </c>
    </row>
    <row r="72" spans="1:3">
      <c r="A72" s="8" t="s">
        <v>26</v>
      </c>
      <c r="B72" s="8" t="s">
        <v>27</v>
      </c>
      <c r="C72" s="8" t="s">
        <v>28</v>
      </c>
    </row>
    <row r="74" spans="1:3">
      <c r="A74" s="5"/>
      <c r="B74" s="5"/>
      <c r="C74" s="5"/>
    </row>
    <row r="84" spans="1:3">
      <c r="A84">
        <v>41819</v>
      </c>
    </row>
    <row r="85" spans="1:3">
      <c r="A85" s="8" t="s">
        <v>30</v>
      </c>
    </row>
    <row r="87" spans="1:3">
      <c r="A87" s="5"/>
      <c r="B87" s="5"/>
      <c r="C87" s="5"/>
    </row>
    <row r="93" spans="1:3">
      <c r="A93" s="5"/>
      <c r="B93" s="5"/>
      <c r="C93" s="5"/>
    </row>
    <row r="104" spans="1:1">
      <c r="A104">
        <v>23804</v>
      </c>
    </row>
    <row r="105" spans="1:1">
      <c r="A105" s="8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recorded values</vt:lpstr>
      <vt:lpstr>Stress-strain YM values</vt:lpstr>
      <vt:lpstr>Muscle moments (2)</vt:lpstr>
      <vt:lpstr>Muscle moments</vt:lpstr>
      <vt:lpstr> (graphed)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Bryant, Amelia A</dc:creator>
  <cp:keywords/>
  <dc:description/>
  <cp:lastModifiedBy>Bryant, Amelia A</cp:lastModifiedBy>
  <cp:revision/>
  <dcterms:created xsi:type="dcterms:W3CDTF">2024-04-15T20:11:29Z</dcterms:created>
  <dcterms:modified xsi:type="dcterms:W3CDTF">2024-05-29T22:18:11Z</dcterms:modified>
  <cp:category/>
  <cp:contentStatus/>
</cp:coreProperties>
</file>