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anu365-my.sharepoint.com/personal/u7311071_anu_edu_au/Documents/Egg_Hormones/R project/"/>
    </mc:Choice>
  </mc:AlternateContent>
  <xr:revisionPtr revIDLastSave="867" documentId="13_ncr:1_{EC84C636-460B-CD48-A93E-70CC44D97FB5}" xr6:coauthVersionLast="47" xr6:coauthVersionMax="47" xr10:uidLastSave="{1C8E6197-3E46-4187-A732-2F66E6E3DE86}"/>
  <bookViews>
    <workbookView xWindow="-105" yWindow="0" windowWidth="14610" windowHeight="15585" xr2:uid="{D27C350B-06FE-4EA3-9E49-64EBF51C1985}"/>
  </bookViews>
  <sheets>
    <sheet name="Sheet1" sheetId="1" r:id="rId1"/>
    <sheet name="CORT Assay details" sheetId="2" r:id="rId2"/>
    <sheet name="TH Assay details" sheetId="4" r:id="rId3"/>
  </sheets>
  <definedNames>
    <definedName name="_xlnm._FilterDatabase" localSheetId="0" hidden="1">Sheet1!$A$1:$AH$150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 i="2" l="1"/>
  <c r="F7" i="2"/>
  <c r="H2" i="2" l="1"/>
  <c r="J2" i="2"/>
  <c r="I2" i="2"/>
  <c r="I2" i="4"/>
  <c r="J2" i="4"/>
  <c r="H2" i="4"/>
  <c r="F3" i="4"/>
  <c r="F4" i="4"/>
  <c r="F5" i="4"/>
  <c r="F6" i="4"/>
  <c r="F7" i="4"/>
  <c r="F2" i="4"/>
  <c r="F3" i="2"/>
  <c r="F4" i="2"/>
  <c r="F5" i="2"/>
  <c r="F8" i="2"/>
  <c r="F10" i="2"/>
  <c r="F2" i="2"/>
  <c r="AC48" i="1" l="1"/>
  <c r="AB48" i="1"/>
  <c r="AG47" i="1"/>
  <c r="AF47" i="1"/>
  <c r="AE47" i="1"/>
  <c r="AB47" i="1"/>
  <c r="V45" i="1"/>
  <c r="U45" i="1"/>
  <c r="AC141" i="1"/>
  <c r="AC142" i="1"/>
  <c r="AC143" i="1"/>
  <c r="AC144" i="1"/>
  <c r="AC145" i="1"/>
  <c r="AC146" i="1"/>
  <c r="AC147" i="1"/>
  <c r="AC148" i="1"/>
  <c r="AC149" i="1"/>
  <c r="AC150" i="1"/>
  <c r="AC140" i="1"/>
  <c r="AC138" i="1"/>
  <c r="AC136" i="1"/>
  <c r="AC129" i="1"/>
  <c r="AC130" i="1"/>
  <c r="AC131" i="1"/>
  <c r="AC132" i="1"/>
  <c r="AC133" i="1"/>
  <c r="AC134" i="1"/>
  <c r="AC128" i="1"/>
  <c r="AC125" i="1"/>
  <c r="AC124" i="1"/>
  <c r="AC113" i="1"/>
  <c r="AC114" i="1"/>
  <c r="AC115" i="1"/>
  <c r="AC116" i="1"/>
  <c r="AC117" i="1"/>
  <c r="AC118" i="1"/>
  <c r="AC119" i="1"/>
  <c r="AC120" i="1"/>
  <c r="AC121" i="1"/>
  <c r="AC122" i="1"/>
  <c r="AC112" i="1"/>
  <c r="AC103" i="1"/>
  <c r="AC104" i="1"/>
  <c r="AC105" i="1"/>
  <c r="AC106" i="1"/>
  <c r="AC107" i="1"/>
  <c r="AC108" i="1"/>
  <c r="AC109" i="1"/>
  <c r="AC110" i="1"/>
  <c r="AC102" i="1"/>
  <c r="AC100" i="1"/>
  <c r="AC96" i="1"/>
  <c r="AC97" i="1"/>
  <c r="AC98" i="1"/>
  <c r="AC95" i="1"/>
  <c r="AC82" i="1"/>
  <c r="AC83" i="1"/>
  <c r="AC84" i="1"/>
  <c r="AC85" i="1"/>
  <c r="AC86" i="1"/>
  <c r="AC87" i="1"/>
  <c r="AC88" i="1"/>
  <c r="AC89" i="1"/>
  <c r="AC90" i="1"/>
  <c r="AC91" i="1"/>
  <c r="AC92" i="1"/>
  <c r="AC93" i="1"/>
  <c r="AC81" i="1"/>
  <c r="AC75" i="1"/>
  <c r="AC76" i="1"/>
  <c r="AC77" i="1"/>
  <c r="AC78" i="1"/>
  <c r="AC79" i="1"/>
  <c r="AC74" i="1"/>
  <c r="AC52" i="1"/>
  <c r="AC53" i="1"/>
  <c r="AC54" i="1"/>
  <c r="AC55" i="1"/>
  <c r="AC56" i="1"/>
  <c r="AC57" i="1"/>
  <c r="AC58" i="1"/>
  <c r="AC59" i="1"/>
  <c r="AC60" i="1"/>
  <c r="AC61" i="1"/>
  <c r="AC62" i="1"/>
  <c r="AC63" i="1"/>
  <c r="AC64" i="1"/>
  <c r="AC65" i="1"/>
  <c r="AC66" i="1"/>
  <c r="AC67" i="1"/>
  <c r="AC68" i="1"/>
  <c r="AC69" i="1"/>
  <c r="AC70" i="1"/>
  <c r="AC71" i="1"/>
  <c r="AC72" i="1"/>
  <c r="AC51" i="1"/>
  <c r="AC45" i="1"/>
  <c r="AC46" i="1"/>
  <c r="AC47" i="1"/>
  <c r="AC49" i="1"/>
  <c r="AC44" i="1"/>
  <c r="AC42" i="1"/>
  <c r="AC41" i="1"/>
  <c r="S103" i="1"/>
  <c r="S104" i="1"/>
  <c r="S105" i="1"/>
  <c r="S106" i="1"/>
  <c r="S107" i="1"/>
  <c r="S108" i="1"/>
  <c r="S109" i="1"/>
  <c r="S110" i="1"/>
  <c r="S102" i="1"/>
  <c r="S100" i="1"/>
  <c r="S96" i="1"/>
  <c r="S97" i="1"/>
  <c r="S98" i="1"/>
  <c r="S95" i="1"/>
  <c r="S82" i="1"/>
  <c r="S83" i="1"/>
  <c r="S84" i="1"/>
  <c r="S85" i="1"/>
  <c r="S86" i="1"/>
  <c r="S87" i="1"/>
  <c r="S88" i="1"/>
  <c r="S89" i="1"/>
  <c r="S90" i="1"/>
  <c r="S91" i="1"/>
  <c r="S92" i="1"/>
  <c r="S93" i="1"/>
  <c r="S81" i="1"/>
  <c r="S75" i="1"/>
  <c r="S76" i="1"/>
  <c r="S77" i="1"/>
  <c r="S78" i="1"/>
  <c r="S79" i="1"/>
  <c r="S74" i="1"/>
  <c r="S52" i="1"/>
  <c r="S53" i="1"/>
  <c r="S54" i="1"/>
  <c r="S55" i="1"/>
  <c r="S56" i="1"/>
  <c r="S57" i="1"/>
  <c r="S58" i="1"/>
  <c r="S59" i="1"/>
  <c r="S60" i="1"/>
  <c r="S61" i="1"/>
  <c r="S62" i="1"/>
  <c r="S63" i="1"/>
  <c r="S64" i="1"/>
  <c r="S65" i="1"/>
  <c r="S66" i="1"/>
  <c r="S67" i="1"/>
  <c r="S68" i="1"/>
  <c r="S69" i="1"/>
  <c r="S70" i="1"/>
  <c r="S71" i="1"/>
  <c r="S72" i="1"/>
  <c r="S51" i="1"/>
  <c r="S45" i="1"/>
  <c r="S46" i="1"/>
  <c r="S47" i="1"/>
  <c r="S48" i="1"/>
  <c r="S49" i="1"/>
  <c r="S44" i="1"/>
  <c r="S36" i="1"/>
  <c r="S37" i="1"/>
  <c r="S38" i="1"/>
  <c r="S39" i="1"/>
  <c r="S40" i="1"/>
  <c r="S41" i="1"/>
  <c r="S42" i="1"/>
  <c r="S35" i="1"/>
  <c r="S20" i="1"/>
  <c r="S21" i="1"/>
  <c r="S22" i="1"/>
  <c r="S23" i="1"/>
  <c r="S24" i="1"/>
  <c r="S25" i="1"/>
  <c r="S26" i="1"/>
  <c r="S27" i="1"/>
  <c r="S28" i="1"/>
  <c r="S29" i="1"/>
  <c r="S30" i="1"/>
  <c r="S31" i="1"/>
  <c r="S32" i="1"/>
  <c r="S33" i="1"/>
  <c r="S19" i="1"/>
  <c r="S17" i="1"/>
  <c r="S13" i="1"/>
  <c r="S8" i="1"/>
  <c r="S9" i="1"/>
  <c r="S10" i="1"/>
  <c r="S11" i="1"/>
  <c r="S12" i="1"/>
  <c r="S14" i="1"/>
  <c r="S15" i="1"/>
  <c r="S3" i="1"/>
  <c r="S4" i="1"/>
  <c r="S5" i="1"/>
  <c r="S6" i="1"/>
  <c r="S2" i="1"/>
  <c r="S141" i="1"/>
  <c r="S142" i="1"/>
  <c r="S143" i="1"/>
  <c r="S144" i="1"/>
  <c r="S145" i="1"/>
  <c r="S146" i="1"/>
  <c r="S147" i="1"/>
  <c r="S148" i="1"/>
  <c r="S149" i="1"/>
  <c r="S150" i="1"/>
  <c r="S140" i="1"/>
  <c r="S138" i="1"/>
  <c r="S136" i="1"/>
  <c r="S134" i="1"/>
  <c r="S133" i="1"/>
  <c r="S129" i="1"/>
  <c r="S130" i="1"/>
  <c r="S131" i="1"/>
  <c r="S132" i="1"/>
  <c r="S128" i="1"/>
  <c r="S125" i="1"/>
  <c r="S124" i="1"/>
  <c r="S113" i="1"/>
  <c r="S114" i="1"/>
  <c r="S115" i="1"/>
  <c r="S116" i="1"/>
  <c r="S117" i="1"/>
  <c r="S118" i="1"/>
  <c r="S119" i="1"/>
  <c r="S120" i="1"/>
  <c r="S121" i="1"/>
  <c r="S122" i="1"/>
  <c r="S112" i="1"/>
  <c r="R32" i="1"/>
  <c r="AB45" i="1"/>
  <c r="R33" i="1"/>
  <c r="AB44" i="1"/>
  <c r="AE44" i="1" s="1"/>
  <c r="AF44" i="1" s="1"/>
  <c r="AG44" i="1" s="1"/>
  <c r="R54" i="1"/>
  <c r="R45" i="1"/>
  <c r="R44" i="1"/>
  <c r="R48" i="1"/>
  <c r="R49" i="1"/>
  <c r="R17" i="1"/>
  <c r="R2" i="1"/>
  <c r="C3" i="2"/>
  <c r="C4" i="2"/>
  <c r="C2" i="2"/>
  <c r="R129" i="1"/>
  <c r="R97" i="1"/>
  <c r="C10" i="2"/>
  <c r="B10" i="2"/>
  <c r="C7" i="4"/>
  <c r="B7" i="4"/>
  <c r="C6" i="4"/>
  <c r="C9" i="2"/>
  <c r="C8" i="2"/>
  <c r="B8" i="2"/>
  <c r="C5" i="4"/>
  <c r="B5" i="4"/>
  <c r="C4" i="4"/>
  <c r="AB91" i="1"/>
  <c r="AB122" i="1"/>
  <c r="AB125" i="1"/>
  <c r="C2" i="4"/>
  <c r="AB57" i="1"/>
  <c r="C7" i="2"/>
  <c r="C6" i="2"/>
  <c r="C5" i="2"/>
  <c r="C3" i="4"/>
  <c r="R37" i="1"/>
  <c r="AB146" i="1"/>
  <c r="AB41" i="1"/>
  <c r="AB42" i="1"/>
  <c r="AB46" i="1"/>
  <c r="AB49" i="1"/>
  <c r="AB51" i="1"/>
  <c r="AB52" i="1"/>
  <c r="AB53" i="1"/>
  <c r="AB54" i="1"/>
  <c r="AB55" i="1"/>
  <c r="AB56" i="1"/>
  <c r="AB58" i="1"/>
  <c r="AB59" i="1"/>
  <c r="AB60" i="1"/>
  <c r="AB61" i="1"/>
  <c r="AB62" i="1"/>
  <c r="AB63" i="1"/>
  <c r="AB64" i="1"/>
  <c r="AB65" i="1"/>
  <c r="AB66" i="1"/>
  <c r="AB67" i="1"/>
  <c r="AB68" i="1"/>
  <c r="AB69" i="1"/>
  <c r="AB70" i="1"/>
  <c r="AB71" i="1"/>
  <c r="AB72" i="1"/>
  <c r="AB74" i="1"/>
  <c r="AB75" i="1"/>
  <c r="AB76" i="1"/>
  <c r="AB77" i="1"/>
  <c r="AB78" i="1"/>
  <c r="AB79" i="1"/>
  <c r="AB81" i="1"/>
  <c r="AB82" i="1"/>
  <c r="AB83" i="1"/>
  <c r="AB84" i="1"/>
  <c r="AB85" i="1"/>
  <c r="AB86" i="1"/>
  <c r="AB87" i="1"/>
  <c r="AB88" i="1"/>
  <c r="AB89" i="1"/>
  <c r="AB90" i="1"/>
  <c r="AB92" i="1"/>
  <c r="AB93" i="1"/>
  <c r="AB95" i="1"/>
  <c r="AB96" i="1"/>
  <c r="AB97" i="1"/>
  <c r="AB98" i="1"/>
  <c r="AB100" i="1"/>
  <c r="AB102" i="1"/>
  <c r="AB103" i="1"/>
  <c r="AB104" i="1"/>
  <c r="AB105" i="1"/>
  <c r="AB106" i="1"/>
  <c r="AB107" i="1"/>
  <c r="AB108" i="1"/>
  <c r="AB109" i="1"/>
  <c r="AB110" i="1"/>
  <c r="AB112" i="1"/>
  <c r="AB113" i="1"/>
  <c r="AB114" i="1"/>
  <c r="AB115" i="1"/>
  <c r="AB116" i="1"/>
  <c r="AB117" i="1"/>
  <c r="AB118" i="1"/>
  <c r="AB119" i="1"/>
  <c r="AB120" i="1"/>
  <c r="AB121" i="1"/>
  <c r="AB124" i="1"/>
  <c r="AB128" i="1"/>
  <c r="AB129" i="1"/>
  <c r="AB130" i="1"/>
  <c r="AB131" i="1"/>
  <c r="AB132" i="1"/>
  <c r="AB133" i="1"/>
  <c r="AB134" i="1"/>
  <c r="AB136" i="1"/>
  <c r="AB138" i="1"/>
  <c r="AB140" i="1"/>
  <c r="AB141" i="1"/>
  <c r="AB142" i="1"/>
  <c r="AB143" i="1"/>
  <c r="AB144" i="1"/>
  <c r="AB145" i="1"/>
  <c r="AB147" i="1"/>
  <c r="AB148" i="1"/>
  <c r="AB149" i="1"/>
  <c r="AB150" i="1"/>
  <c r="R41" i="1"/>
  <c r="R42" i="1"/>
  <c r="R46" i="1"/>
  <c r="R47" i="1"/>
  <c r="R51" i="1"/>
  <c r="R52" i="1"/>
  <c r="R53" i="1"/>
  <c r="R55" i="1"/>
  <c r="R56" i="1"/>
  <c r="R57" i="1"/>
  <c r="R58" i="1"/>
  <c r="R59" i="1"/>
  <c r="R60" i="1"/>
  <c r="R61" i="1"/>
  <c r="R62" i="1"/>
  <c r="R63" i="1"/>
  <c r="R64" i="1"/>
  <c r="R65" i="1"/>
  <c r="R66" i="1"/>
  <c r="R67" i="1"/>
  <c r="R68" i="1"/>
  <c r="R69" i="1"/>
  <c r="R70" i="1"/>
  <c r="R71" i="1"/>
  <c r="R72" i="1"/>
  <c r="R74" i="1"/>
  <c r="R75" i="1"/>
  <c r="R76" i="1"/>
  <c r="R77" i="1"/>
  <c r="R78" i="1"/>
  <c r="R79" i="1"/>
  <c r="R81" i="1"/>
  <c r="R82" i="1"/>
  <c r="R83" i="1"/>
  <c r="R84" i="1"/>
  <c r="R85" i="1"/>
  <c r="R86" i="1"/>
  <c r="R87" i="1"/>
  <c r="R88" i="1"/>
  <c r="R89" i="1"/>
  <c r="R90" i="1"/>
  <c r="R91" i="1"/>
  <c r="R92" i="1"/>
  <c r="R93" i="1"/>
  <c r="R95" i="1"/>
  <c r="R96" i="1"/>
  <c r="R98" i="1"/>
  <c r="R100" i="1"/>
  <c r="R102" i="1"/>
  <c r="R103" i="1"/>
  <c r="R104" i="1"/>
  <c r="R105" i="1"/>
  <c r="R106" i="1"/>
  <c r="R107" i="1"/>
  <c r="R108" i="1"/>
  <c r="R109" i="1"/>
  <c r="R110" i="1"/>
  <c r="R112" i="1"/>
  <c r="R113" i="1"/>
  <c r="R114" i="1"/>
  <c r="R115" i="1"/>
  <c r="R116" i="1"/>
  <c r="R117" i="1"/>
  <c r="R118" i="1"/>
  <c r="R119" i="1"/>
  <c r="R120" i="1"/>
  <c r="R121" i="1"/>
  <c r="R122" i="1"/>
  <c r="R124" i="1"/>
  <c r="R125" i="1"/>
  <c r="R128" i="1"/>
  <c r="R130" i="1"/>
  <c r="R131" i="1"/>
  <c r="R132" i="1"/>
  <c r="R133" i="1"/>
  <c r="R134" i="1"/>
  <c r="R136" i="1"/>
  <c r="R138" i="1"/>
  <c r="R140" i="1"/>
  <c r="R141" i="1"/>
  <c r="R142" i="1"/>
  <c r="R143" i="1"/>
  <c r="R144" i="1"/>
  <c r="R145" i="1"/>
  <c r="R146" i="1"/>
  <c r="R147" i="1"/>
  <c r="R148" i="1"/>
  <c r="R149" i="1"/>
  <c r="R150" i="1"/>
  <c r="R40" i="1"/>
  <c r="R3" i="1"/>
  <c r="R4" i="1"/>
  <c r="R11" i="1"/>
  <c r="R39" i="1"/>
  <c r="R38" i="1"/>
  <c r="R36" i="1"/>
  <c r="R35" i="1"/>
  <c r="R31" i="1"/>
  <c r="R30" i="1"/>
  <c r="R29" i="1"/>
  <c r="R28" i="1"/>
  <c r="R27" i="1"/>
  <c r="R26" i="1"/>
  <c r="R25" i="1"/>
  <c r="R24" i="1"/>
  <c r="R23" i="1"/>
  <c r="R22" i="1"/>
  <c r="R21" i="1"/>
  <c r="R20" i="1"/>
  <c r="R19" i="1"/>
  <c r="R15" i="1"/>
  <c r="R14" i="1"/>
  <c r="R13" i="1"/>
  <c r="R12" i="1"/>
  <c r="R10" i="1"/>
  <c r="R9" i="1"/>
  <c r="R8" i="1"/>
  <c r="R6" i="1"/>
  <c r="R5" i="1"/>
  <c r="U109" i="1" l="1"/>
  <c r="V109" i="1" s="1"/>
  <c r="AE131" i="1"/>
  <c r="AF131" i="1" s="1"/>
  <c r="AG131" i="1" s="1"/>
  <c r="AE71" i="1"/>
  <c r="AF71" i="1" s="1"/>
  <c r="AE95" i="1"/>
  <c r="AF95" i="1" s="1"/>
  <c r="AG95" i="1" s="1"/>
  <c r="AE53" i="1"/>
  <c r="AF53" i="1" s="1"/>
  <c r="AG53" i="1" s="1"/>
  <c r="AE97" i="1"/>
  <c r="AF97" i="1" s="1"/>
  <c r="AG97" i="1" s="1"/>
  <c r="AE78" i="1"/>
  <c r="AF78" i="1" s="1"/>
  <c r="AG78" i="1" s="1"/>
  <c r="AE77" i="1"/>
  <c r="AF77" i="1" s="1"/>
  <c r="AG77" i="1" s="1"/>
  <c r="AE136" i="1"/>
  <c r="AF136" i="1" s="1"/>
  <c r="AG136" i="1" s="1"/>
  <c r="AE76" i="1"/>
  <c r="AF76" i="1" s="1"/>
  <c r="AG76" i="1" s="1"/>
  <c r="AE75" i="1"/>
  <c r="AF75" i="1" s="1"/>
  <c r="AG75" i="1" s="1"/>
  <c r="AE129" i="1"/>
  <c r="AF129" i="1" s="1"/>
  <c r="AG129" i="1" s="1"/>
  <c r="AE87" i="1"/>
  <c r="AF87" i="1" s="1"/>
  <c r="AG87" i="1" s="1"/>
  <c r="AE69" i="1"/>
  <c r="AF69" i="1" s="1"/>
  <c r="AG69" i="1" s="1"/>
  <c r="AE125" i="1"/>
  <c r="AF125" i="1" s="1"/>
  <c r="AG125" i="1" s="1"/>
  <c r="AE96" i="1"/>
  <c r="AF96" i="1" s="1"/>
  <c r="AG96" i="1" s="1"/>
  <c r="AE138" i="1"/>
  <c r="AF138" i="1" s="1"/>
  <c r="AG138" i="1" s="1"/>
  <c r="AE140" i="1"/>
  <c r="AF140" i="1" s="1"/>
  <c r="AG140" i="1" s="1"/>
  <c r="AE150" i="1"/>
  <c r="AF150" i="1" s="1"/>
  <c r="AG150" i="1" s="1"/>
  <c r="AE58" i="1"/>
  <c r="AF58" i="1" s="1"/>
  <c r="AG58" i="1" s="1"/>
  <c r="AE110" i="1"/>
  <c r="AF110" i="1" s="1"/>
  <c r="AG110" i="1" s="1"/>
  <c r="AE115" i="1"/>
  <c r="AF115" i="1" s="1"/>
  <c r="AG115" i="1" s="1"/>
  <c r="AE149" i="1"/>
  <c r="AF149" i="1" s="1"/>
  <c r="AG149" i="1" s="1"/>
  <c r="AE51" i="1"/>
  <c r="AF51" i="1" s="1"/>
  <c r="AG51" i="1" s="1"/>
  <c r="AE57" i="1"/>
  <c r="AF57" i="1" s="1"/>
  <c r="AG57" i="1" s="1"/>
  <c r="AE109" i="1"/>
  <c r="AF109" i="1" s="1"/>
  <c r="AG109" i="1" s="1"/>
  <c r="AE114" i="1"/>
  <c r="AF114" i="1" s="1"/>
  <c r="AG114" i="1" s="1"/>
  <c r="AE148" i="1"/>
  <c r="AF148" i="1" s="1"/>
  <c r="AG148" i="1" s="1"/>
  <c r="AE116" i="1"/>
  <c r="AF116" i="1" s="1"/>
  <c r="AG116" i="1" s="1"/>
  <c r="AE83" i="1"/>
  <c r="AF83" i="1" s="1"/>
  <c r="AG83" i="1" s="1"/>
  <c r="AE82" i="1"/>
  <c r="AF82" i="1" s="1"/>
  <c r="AG82" i="1" s="1"/>
  <c r="AE46" i="1"/>
  <c r="AF46" i="1" s="1"/>
  <c r="AG46" i="1" s="1"/>
  <c r="AE118" i="1"/>
  <c r="AF118" i="1" s="1"/>
  <c r="AG118" i="1" s="1"/>
  <c r="AE100" i="1"/>
  <c r="AF100" i="1" s="1"/>
  <c r="AG100" i="1" s="1"/>
  <c r="AE81" i="1"/>
  <c r="AF81" i="1" s="1"/>
  <c r="AG81" i="1" s="1"/>
  <c r="AE72" i="1"/>
  <c r="AF72" i="1" s="1"/>
  <c r="AG72" i="1" s="1"/>
  <c r="AE56" i="1"/>
  <c r="AF56" i="1" s="1"/>
  <c r="AG56" i="1" s="1"/>
  <c r="AE89" i="1"/>
  <c r="AF89" i="1" s="1"/>
  <c r="AG89" i="1" s="1"/>
  <c r="AE108" i="1"/>
  <c r="AF108" i="1" s="1"/>
  <c r="AG108" i="1" s="1"/>
  <c r="AE113" i="1"/>
  <c r="AF113" i="1" s="1"/>
  <c r="AG113" i="1" s="1"/>
  <c r="AE147" i="1"/>
  <c r="AF147" i="1" s="1"/>
  <c r="AG147" i="1" s="1"/>
  <c r="AE91" i="1"/>
  <c r="AF91" i="1" s="1"/>
  <c r="AG91" i="1" s="1"/>
  <c r="AE102" i="1"/>
  <c r="AF102" i="1" s="1"/>
  <c r="AG102" i="1" s="1"/>
  <c r="AE117" i="1"/>
  <c r="AF117" i="1" s="1"/>
  <c r="AG117" i="1" s="1"/>
  <c r="AE98" i="1"/>
  <c r="AF98" i="1" s="1"/>
  <c r="AG98" i="1" s="1"/>
  <c r="AE79" i="1"/>
  <c r="AF79" i="1" s="1"/>
  <c r="AG79" i="1" s="1"/>
  <c r="AE55" i="1"/>
  <c r="AF55" i="1" s="1"/>
  <c r="AG55" i="1" s="1"/>
  <c r="AE88" i="1"/>
  <c r="AF88" i="1" s="1"/>
  <c r="AG88" i="1" s="1"/>
  <c r="AE107" i="1"/>
  <c r="AF107" i="1" s="1"/>
  <c r="AG107" i="1" s="1"/>
  <c r="AE124" i="1"/>
  <c r="AF124" i="1" s="1"/>
  <c r="AG124" i="1" s="1"/>
  <c r="AE70" i="1"/>
  <c r="AF70" i="1" s="1"/>
  <c r="AG70" i="1" s="1"/>
  <c r="AE54" i="1"/>
  <c r="AF54" i="1" s="1"/>
  <c r="AG54" i="1" s="1"/>
  <c r="AE106" i="1"/>
  <c r="AF106" i="1" s="1"/>
  <c r="AG106" i="1" s="1"/>
  <c r="AE145" i="1"/>
  <c r="AF145" i="1" s="1"/>
  <c r="AG145" i="1" s="1"/>
  <c r="AE86" i="1"/>
  <c r="AF86" i="1" s="1"/>
  <c r="AG86" i="1" s="1"/>
  <c r="AE105" i="1"/>
  <c r="AF105" i="1" s="1"/>
  <c r="AG105" i="1" s="1"/>
  <c r="AE128" i="1"/>
  <c r="AF128" i="1" s="1"/>
  <c r="AG128" i="1" s="1"/>
  <c r="AE144" i="1"/>
  <c r="AF144" i="1" s="1"/>
  <c r="AG144" i="1" s="1"/>
  <c r="AE68" i="1"/>
  <c r="AF68" i="1" s="1"/>
  <c r="AG68" i="1" s="1"/>
  <c r="AE52" i="1"/>
  <c r="AF52" i="1" s="1"/>
  <c r="AG52" i="1" s="1"/>
  <c r="AE85" i="1"/>
  <c r="AF85" i="1" s="1"/>
  <c r="AG85" i="1" s="1"/>
  <c r="AE104" i="1"/>
  <c r="AF104" i="1" s="1"/>
  <c r="AG104" i="1" s="1"/>
  <c r="AE143" i="1"/>
  <c r="AF143" i="1" s="1"/>
  <c r="AG143" i="1" s="1"/>
  <c r="AE45" i="1"/>
  <c r="AF45" i="1" s="1"/>
  <c r="AG45" i="1" s="1"/>
  <c r="AE74" i="1"/>
  <c r="AF74" i="1" s="1"/>
  <c r="AG74" i="1" s="1"/>
  <c r="AE84" i="1"/>
  <c r="AF84" i="1" s="1"/>
  <c r="AG84" i="1" s="1"/>
  <c r="AE103" i="1"/>
  <c r="AF103" i="1" s="1"/>
  <c r="AG103" i="1" s="1"/>
  <c r="AE142" i="1"/>
  <c r="AF142" i="1" s="1"/>
  <c r="AG142" i="1" s="1"/>
  <c r="AE112" i="1"/>
  <c r="AF112" i="1" s="1"/>
  <c r="AG112" i="1" s="1"/>
  <c r="AE132" i="1"/>
  <c r="AF132" i="1" s="1"/>
  <c r="AG132" i="1" s="1"/>
  <c r="AE141" i="1"/>
  <c r="AF141" i="1" s="1"/>
  <c r="AG141" i="1" s="1"/>
  <c r="AE146" i="1"/>
  <c r="AF146" i="1" s="1"/>
  <c r="AG146" i="1" s="1"/>
  <c r="AE133" i="1"/>
  <c r="AF133" i="1" s="1"/>
  <c r="AG133" i="1" s="1"/>
  <c r="AE134" i="1"/>
  <c r="AF134" i="1" s="1"/>
  <c r="AG134" i="1" s="1"/>
  <c r="AE130" i="1"/>
  <c r="AF130" i="1" s="1"/>
  <c r="AG130" i="1" s="1"/>
  <c r="AE122" i="1"/>
  <c r="AF122" i="1" s="1"/>
  <c r="AG122" i="1" s="1"/>
  <c r="AE121" i="1"/>
  <c r="AF121" i="1" s="1"/>
  <c r="AG121" i="1" s="1"/>
  <c r="AE120" i="1"/>
  <c r="AF120" i="1" s="1"/>
  <c r="AG120" i="1" s="1"/>
  <c r="AE119" i="1"/>
  <c r="AF119" i="1" s="1"/>
  <c r="AG119" i="1" s="1"/>
  <c r="AE93" i="1"/>
  <c r="AF93" i="1" s="1"/>
  <c r="AG93" i="1" s="1"/>
  <c r="AE92" i="1"/>
  <c r="AF92" i="1" s="1"/>
  <c r="AG92" i="1" s="1"/>
  <c r="AE63" i="1"/>
  <c r="AF63" i="1" s="1"/>
  <c r="AG63" i="1" s="1"/>
  <c r="AE66" i="1"/>
  <c r="AF66" i="1" s="1"/>
  <c r="AG66" i="1" s="1"/>
  <c r="AE62" i="1"/>
  <c r="AF62" i="1" s="1"/>
  <c r="AG62" i="1" s="1"/>
  <c r="AE61" i="1"/>
  <c r="AF61" i="1" s="1"/>
  <c r="AG61" i="1" s="1"/>
  <c r="AE67" i="1"/>
  <c r="AF67" i="1" s="1"/>
  <c r="AG67" i="1" s="1"/>
  <c r="AE60" i="1"/>
  <c r="AF60" i="1" s="1"/>
  <c r="AG60" i="1" s="1"/>
  <c r="AE65" i="1"/>
  <c r="AF65" i="1" s="1"/>
  <c r="AG65" i="1" s="1"/>
  <c r="AE64" i="1"/>
  <c r="AF64" i="1" s="1"/>
  <c r="AG64" i="1" s="1"/>
  <c r="AE59" i="1"/>
  <c r="AF59" i="1" s="1"/>
  <c r="AG59" i="1" s="1"/>
  <c r="AE49" i="1"/>
  <c r="AF49" i="1" s="1"/>
  <c r="AG49" i="1" s="1"/>
  <c r="AE48" i="1"/>
  <c r="AF48" i="1" s="1"/>
  <c r="AG48" i="1" s="1"/>
  <c r="U138" i="1"/>
  <c r="V138" i="1" s="1"/>
  <c r="U78" i="1"/>
  <c r="V78" i="1" s="1"/>
  <c r="U136" i="1"/>
  <c r="V136" i="1" s="1"/>
  <c r="U114" i="1"/>
  <c r="V114" i="1" s="1"/>
  <c r="U76" i="1"/>
  <c r="V76" i="1" s="1"/>
  <c r="U77" i="1"/>
  <c r="V77" i="1" s="1"/>
  <c r="U95" i="1"/>
  <c r="V95" i="1" s="1"/>
  <c r="U116" i="1"/>
  <c r="V116" i="1" s="1"/>
  <c r="U115" i="1"/>
  <c r="V115" i="1" s="1"/>
  <c r="U49" i="1"/>
  <c r="V49" i="1" s="1"/>
  <c r="U44" i="1"/>
  <c r="V44" i="1" s="1"/>
  <c r="U96" i="1"/>
  <c r="V96" i="1" s="1"/>
  <c r="U37" i="1"/>
  <c r="V37" i="1" s="1"/>
  <c r="U104" i="1"/>
  <c r="V104" i="1" s="1"/>
  <c r="U120" i="1"/>
  <c r="V120" i="1" s="1"/>
  <c r="U83" i="1"/>
  <c r="V83" i="1" s="1"/>
  <c r="U119" i="1"/>
  <c r="V119" i="1" s="1"/>
  <c r="U82" i="1"/>
  <c r="V82" i="1" s="1"/>
  <c r="U38" i="1"/>
  <c r="U140" i="1"/>
  <c r="V140" i="1" s="1"/>
  <c r="U117" i="1"/>
  <c r="V117" i="1" s="1"/>
  <c r="U98" i="1"/>
  <c r="V98" i="1" s="1"/>
  <c r="U79" i="1"/>
  <c r="V79" i="1" s="1"/>
  <c r="U3" i="1"/>
  <c r="V3" i="1" s="1"/>
  <c r="U75" i="1"/>
  <c r="V75" i="1" s="1"/>
  <c r="U47" i="1"/>
  <c r="V47" i="1" s="1"/>
  <c r="U24" i="1"/>
  <c r="V24" i="1" s="1"/>
  <c r="U25" i="1"/>
  <c r="V25" i="1" s="1"/>
  <c r="U26" i="1"/>
  <c r="V26" i="1" s="1"/>
  <c r="AE41" i="1"/>
  <c r="AF41" i="1" s="1"/>
  <c r="AG41" i="1" s="1"/>
  <c r="U124" i="1"/>
  <c r="V124" i="1" s="1"/>
  <c r="U23" i="1"/>
  <c r="V23" i="1" s="1"/>
  <c r="U46" i="1"/>
  <c r="V46" i="1" s="1"/>
  <c r="U102" i="1"/>
  <c r="V102" i="1" s="1"/>
  <c r="U147" i="1"/>
  <c r="V147" i="1" s="1"/>
  <c r="U125" i="1"/>
  <c r="V125" i="1" s="1"/>
  <c r="U145" i="1"/>
  <c r="V145" i="1" s="1"/>
  <c r="U11" i="1"/>
  <c r="V11" i="1" s="1"/>
  <c r="U58" i="1"/>
  <c r="V58" i="1" s="1"/>
  <c r="U110" i="1"/>
  <c r="V110" i="1" s="1"/>
  <c r="U128" i="1"/>
  <c r="V128" i="1" s="1"/>
  <c r="U146" i="1"/>
  <c r="V146" i="1" s="1"/>
  <c r="U51" i="1"/>
  <c r="V51" i="1" s="1"/>
  <c r="U57" i="1"/>
  <c r="V57" i="1" s="1"/>
  <c r="U134" i="1"/>
  <c r="V134" i="1" s="1"/>
  <c r="U72" i="1"/>
  <c r="V72" i="1" s="1"/>
  <c r="U56" i="1"/>
  <c r="V56" i="1" s="1"/>
  <c r="U89" i="1"/>
  <c r="V89" i="1" s="1"/>
  <c r="U108" i="1"/>
  <c r="V108" i="1" s="1"/>
  <c r="U148" i="1"/>
  <c r="V148" i="1" s="1"/>
  <c r="U17" i="1"/>
  <c r="U35" i="1"/>
  <c r="V35" i="1" s="1"/>
  <c r="U71" i="1"/>
  <c r="V71" i="1" s="1"/>
  <c r="U55" i="1"/>
  <c r="V55" i="1" s="1"/>
  <c r="U88" i="1"/>
  <c r="V88" i="1" s="1"/>
  <c r="U107" i="1"/>
  <c r="V107" i="1" s="1"/>
  <c r="U129" i="1"/>
  <c r="V129" i="1" s="1"/>
  <c r="U112" i="1"/>
  <c r="V112" i="1" s="1"/>
  <c r="U132" i="1"/>
  <c r="V132" i="1" s="1"/>
  <c r="U149" i="1"/>
  <c r="V149" i="1" s="1"/>
  <c r="U42" i="1"/>
  <c r="V42" i="1" s="1"/>
  <c r="U70" i="1"/>
  <c r="V70" i="1" s="1"/>
  <c r="U54" i="1"/>
  <c r="V54" i="1" s="1"/>
  <c r="U87" i="1"/>
  <c r="V87" i="1" s="1"/>
  <c r="U106" i="1"/>
  <c r="V106" i="1" s="1"/>
  <c r="U122" i="1"/>
  <c r="V122" i="1" s="1"/>
  <c r="U131" i="1"/>
  <c r="V131" i="1" s="1"/>
  <c r="U150" i="1"/>
  <c r="V150" i="1" s="1"/>
  <c r="U41" i="1"/>
  <c r="V41" i="1" s="1"/>
  <c r="U69" i="1"/>
  <c r="V69" i="1" s="1"/>
  <c r="U53" i="1"/>
  <c r="V53" i="1" s="1"/>
  <c r="U86" i="1"/>
  <c r="V86" i="1" s="1"/>
  <c r="U105" i="1"/>
  <c r="V105" i="1" s="1"/>
  <c r="U36" i="1"/>
  <c r="V36" i="1" s="1"/>
  <c r="U100" i="1"/>
  <c r="V100" i="1" s="1"/>
  <c r="U81" i="1"/>
  <c r="V81" i="1" s="1"/>
  <c r="U121" i="1"/>
  <c r="V121" i="1" s="1"/>
  <c r="U130" i="1"/>
  <c r="V130" i="1" s="1"/>
  <c r="U2" i="1"/>
  <c r="V2" i="1" s="1"/>
  <c r="U68" i="1"/>
  <c r="V68" i="1" s="1"/>
  <c r="U52" i="1"/>
  <c r="V52" i="1" s="1"/>
  <c r="U85" i="1"/>
  <c r="V85" i="1" s="1"/>
  <c r="U39" i="1"/>
  <c r="V39" i="1" s="1"/>
  <c r="U74" i="1"/>
  <c r="V74" i="1" s="1"/>
  <c r="U84" i="1"/>
  <c r="V84" i="1" s="1"/>
  <c r="U103" i="1"/>
  <c r="V103" i="1" s="1"/>
  <c r="U93" i="1"/>
  <c r="V93" i="1" s="1"/>
  <c r="U92" i="1"/>
  <c r="V92" i="1" s="1"/>
  <c r="U90" i="1"/>
  <c r="V90" i="1" s="1"/>
  <c r="U65" i="1"/>
  <c r="V65" i="1" s="1"/>
  <c r="U66" i="1"/>
  <c r="V66" i="1" s="1"/>
  <c r="U64" i="1"/>
  <c r="V64" i="1" s="1"/>
  <c r="U67" i="1"/>
  <c r="V67" i="1" s="1"/>
  <c r="U63" i="1"/>
  <c r="V63" i="1" s="1"/>
  <c r="U62" i="1"/>
  <c r="V62" i="1" s="1"/>
  <c r="U61" i="1"/>
  <c r="V61" i="1" s="1"/>
  <c r="U60" i="1"/>
  <c r="V60" i="1" s="1"/>
  <c r="U59" i="1"/>
  <c r="V59" i="1" s="1"/>
  <c r="U40" i="1"/>
  <c r="V40" i="1" s="1"/>
  <c r="U27" i="1"/>
  <c r="V27" i="1" s="1"/>
  <c r="U28" i="1"/>
  <c r="V28" i="1" s="1"/>
  <c r="U29" i="1"/>
  <c r="V29" i="1" s="1"/>
  <c r="U33" i="1"/>
  <c r="V33" i="1" s="1"/>
  <c r="U30" i="1"/>
  <c r="V30" i="1" s="1"/>
  <c r="U32" i="1"/>
  <c r="V32" i="1" s="1"/>
  <c r="U31" i="1"/>
  <c r="U4" i="1"/>
  <c r="V4" i="1" s="1"/>
  <c r="U141" i="1"/>
  <c r="V141" i="1" s="1"/>
  <c r="U144" i="1"/>
  <c r="V144" i="1" s="1"/>
  <c r="U143" i="1"/>
  <c r="V143" i="1" s="1"/>
  <c r="U142" i="1"/>
  <c r="V142" i="1" s="1"/>
  <c r="U133" i="1"/>
  <c r="V133" i="1" s="1"/>
  <c r="U48" i="1"/>
  <c r="V48" i="1" s="1"/>
  <c r="U118" i="1"/>
  <c r="V118" i="1" s="1"/>
  <c r="U97" i="1"/>
  <c r="V97" i="1" s="1"/>
  <c r="AE90" i="1"/>
  <c r="AF90" i="1" s="1"/>
  <c r="AG90" i="1" s="1"/>
  <c r="AE42" i="1"/>
  <c r="AF42" i="1" s="1"/>
  <c r="AG42" i="1" s="1"/>
  <c r="U113" i="1"/>
  <c r="V113" i="1" s="1"/>
  <c r="U91" i="1"/>
  <c r="V91" i="1" s="1"/>
  <c r="AG71" i="1"/>
  <c r="U6" i="1"/>
  <c r="V6" i="1" s="1"/>
  <c r="U8" i="1"/>
  <c r="V8" i="1" s="1"/>
  <c r="U9" i="1"/>
  <c r="V9" i="1" s="1"/>
  <c r="U10" i="1"/>
  <c r="V10" i="1" s="1"/>
  <c r="U12" i="1"/>
  <c r="V12" i="1" s="1"/>
  <c r="U14" i="1"/>
  <c r="V14" i="1" s="1"/>
  <c r="U15" i="1"/>
  <c r="V15" i="1" s="1"/>
  <c r="U20" i="1"/>
  <c r="V20" i="1" s="1"/>
  <c r="U21" i="1"/>
  <c r="V21" i="1" s="1"/>
  <c r="U22" i="1"/>
  <c r="V22" i="1" s="1"/>
  <c r="U5" i="1" l="1"/>
  <c r="V5" i="1" s="1"/>
  <c r="U19" i="1"/>
  <c r="V19" i="1" s="1"/>
  <c r="U13" i="1"/>
  <c r="V1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tc={6A0D38A2-31FB-4CD6-A55A-C164B375B683}</author>
    <author>tc={1DB25D1C-8FB7-4CA9-920F-0DBFD3ECEE11}</author>
    <author>tc={A1083CBC-CA4D-4F2F-B427-011ED885F969}</author>
    <author>tc={92E220F0-5D43-4041-8E76-584C0185CBDB}</author>
    <author>tc={FD1270C0-17EB-4092-BA55-B83F9127672D}</author>
    <author>tc={08900A49-8454-4DD6-85D8-40EA49B68450}</author>
    <author>tc={0E421FA2-C419-43EF-9A64-7032AFC10AE9}</author>
    <author>tc={CA3BFD81-D644-423B-900C-DA8490C0148E}</author>
    <author>tc={0DADE07D-79D9-4D78-9C34-576ECB169B5F}</author>
    <author>tc={FD732080-F802-483A-9CAC-4304B6F2F2CC}</author>
    <author>tc={E53E188A-1201-4AF7-9D3B-2F0911CA12D6}</author>
    <author>tc={B2A3ADE4-8143-4610-983E-31783DBA7534}</author>
    <author>tc={920BC81C-5984-436F-B134-E8E3F0467AAA}</author>
    <author>tc={9996498C-952A-4F99-872F-9CDE34F502CB}</author>
    <author>tc={76D6C488-CE64-42AF-80D1-7E5D700F5C73}</author>
  </authors>
  <commentList>
    <comment ref="P1" authorId="0" shapeId="0" xr:uid="{6A0D38A2-31FB-4CD6-A55A-C164B375B683}">
      <text>
        <t>[Threaded comment]
Your version of Excel allows you to read this threaded comment; however, any edits to it will get removed if the file is opened in a newer version of Excel. Learn more: https://go.microsoft.com/fwlink/?linkid=870924
Comment:
    Value from assay</t>
      </text>
    </comment>
    <comment ref="Q1" authorId="1" shapeId="0" xr:uid="{1DB25D1C-8FB7-4CA9-920F-0DBFD3ECEE11}">
      <text>
        <t>[Threaded comment]
Your version of Excel allows you to read this threaded comment; however, any edits to it will get removed if the file is opened in a newer version of Excel. Learn more: https://go.microsoft.com/fwlink/?linkid=870924
Comment:
    The volume of buffer used to resuspend the yolk sample in the test tube</t>
      </text>
    </comment>
    <comment ref="R1" authorId="2" shapeId="0" xr:uid="{A1083CBC-CA4D-4F2F-B427-011ED885F969}">
      <text>
        <t>[Threaded comment]
Your version of Excel allows you to read this threaded comment; however, any edits to it will get removed if the file is opened in a newer version of Excel. Learn more: https://go.microsoft.com/fwlink/?linkid=870924
Comment:
    Mass of yolk (mg) divided by the volume of buffer that the yolk is resuspended (ul)</t>
      </text>
    </comment>
    <comment ref="S1" authorId="3" shapeId="0" xr:uid="{92E220F0-5D43-4041-8E76-584C0185CBDB}">
      <text>
        <t xml:space="preserve">[Threaded comment]
Your version of Excel allows you to read this threaded comment; however, any edits to it will get removed if the file is opened in a newer version of Excel. Learn more: https://go.microsoft.com/fwlink/?linkid=870924
Comment:
    Multiple the yolk concentration (mg/ul) by 1000 to get the yolk concentration in mg/ml </t>
      </text>
    </comment>
    <comment ref="T1" authorId="4" shapeId="0" xr:uid="{FD1270C0-17EB-4092-BA55-B83F9127672D}">
      <text>
        <t>[Threaded comment]
Your version of Excel allows you to read this threaded comment; however, any edits to it will get removed if the file is opened in a newer version of Excel. Learn more: https://go.microsoft.com/fwlink/?linkid=870924
Comment:
    The factor by which the resuspended yolk solution was diluted prior to the assay. If 200ul of resuspended yolk solution (D1) is combined with 200ul of buffer for D2 then the dilution factor is 1:2 (200ul:400ul = 1:2) if D2 is further diluted as 200ul D2 with 200ul buffer then the final dilution factor is 1:4 because 1:2 * 1:2 = 1:4</t>
      </text>
    </comment>
    <comment ref="U1" authorId="5" shapeId="0" xr:uid="{08900A49-8454-4DD6-85D8-40EA49B68450}">
      <text>
        <t>[Threaded comment]
Your version of Excel allows you to read this threaded comment; however, any edits to it will get removed if the file is opened in a newer version of Excel. Learn more: https://go.microsoft.com/fwlink/?linkid=870924
Comment:
    The concentration of yolk solution accounting for the dilution factor in the assay</t>
      </text>
    </comment>
    <comment ref="V1" authorId="6" shapeId="0" xr:uid="{0E421FA2-C419-43EF-9A64-7032AFC10AE9}">
      <text>
        <t xml:space="preserve">[Threaded comment]
Your version of Excel allows you to read this threaded comment; however, any edits to it will get removed if the file is opened in a newer version of Excel. Learn more: https://go.microsoft.com/fwlink/?linkid=870924
Comment:
    Raw CORT (pg/ml) divided by the adjusted concentration of yolk solution </t>
      </text>
    </comment>
    <comment ref="Z1" authorId="7" shapeId="0" xr:uid="{CA3BFD81-D644-423B-900C-DA8490C0148E}">
      <text>
        <t>[Threaded comment]
Your version of Excel allows you to read this threaded comment; however, any edits to it will get removed if the file is opened in a newer version of Excel. Learn more: https://go.microsoft.com/fwlink/?linkid=870924
Comment:
    Value from assay</t>
      </text>
    </comment>
    <comment ref="AA1" authorId="8" shapeId="0" xr:uid="{0DADE07D-79D9-4D78-9C34-576ECB169B5F}">
      <text>
        <t>[Threaded comment]
Your version of Excel allows you to read this threaded comment; however, any edits to it will get removed if the file is opened in a newer version of Excel. Learn more: https://go.microsoft.com/fwlink/?linkid=870924
Comment:
    The volume of buffer used to resuspend the yolk sample in the test tube</t>
      </text>
    </comment>
    <comment ref="AB1" authorId="9" shapeId="0" xr:uid="{FD732080-F802-483A-9CAC-4304B6F2F2CC}">
      <text>
        <t>[Threaded comment]
Your version of Excel allows you to read this threaded comment; however, any edits to it will get removed if the file is opened in a newer version of Excel. Learn more: https://go.microsoft.com/fwlink/?linkid=870924
Comment:
    Mass of yolk (mg) divided by the volume of buffer that the yolk is resuspended (ul)</t>
      </text>
    </comment>
    <comment ref="AC1" authorId="10" shapeId="0" xr:uid="{E53E188A-1201-4AF7-9D3B-2F0911CA12D6}">
      <text>
        <t xml:space="preserve">[Threaded comment]
Your version of Excel allows you to read this threaded comment; however, any edits to it will get removed if the file is opened in a newer version of Excel. Learn more: https://go.microsoft.com/fwlink/?linkid=870924
Comment:
    Multiple the yolk concentration (mg/ul) by 1000 to get the yolk concentration in mg/ml </t>
      </text>
    </comment>
    <comment ref="AD1" authorId="11" shapeId="0" xr:uid="{B2A3ADE4-8143-4610-983E-31783DBA7534}">
      <text>
        <t>[Threaded comment]
Your version of Excel allows you to read this threaded comment; however, any edits to it will get removed if the file is opened in a newer version of Excel. Learn more: https://go.microsoft.com/fwlink/?linkid=870924
Comment:
    The factor by which the resuspended yolk solution was diluted prior to the assay. If 200ul of resuspended yolk solution (D1) is combined with 200ul of buffer for D2 then the dilution factor is 1:2 (200ul:400ul = 1:2) if D2 is further diluted as 200ul D2 with 200ul buffer then the final dilution factor is 1:4 because 1:2 * 1:2 = 1:4</t>
      </text>
    </comment>
    <comment ref="AE1" authorId="12" shapeId="0" xr:uid="{920BC81C-5984-436F-B134-E8E3F0467AAA}">
      <text>
        <t>[Threaded comment]
Your version of Excel allows you to read this threaded comment; however, any edits to it will get removed if the file is opened in a newer version of Excel. Learn more: https://go.microsoft.com/fwlink/?linkid=870924
Comment:
    The concentration of yolk solution accounting for the dilution factor in the assay</t>
      </text>
    </comment>
    <comment ref="AF1" authorId="13" shapeId="0" xr:uid="{9996498C-952A-4F99-872F-9CDE34F502CB}">
      <text>
        <t xml:space="preserve">[Threaded comment]
Your version of Excel allows you to read this threaded comment; however, any edits to it will get removed if the file is opened in a newer version of Excel. Learn more: https://go.microsoft.com/fwlink/?linkid=870924
Comment:
    Raw CORT (pg/ml) divided by the adjusted concentration of yolk solution </t>
      </text>
    </comment>
    <comment ref="AG1" authorId="14" shapeId="0" xr:uid="{76D6C488-CE64-42AF-80D1-7E5D700F5C73}">
      <text>
        <t>[Threaded comment]
Your version of Excel allows you to read this threaded comment; however, any edits to it will get removed if the file is opened in a newer version of Excel. Learn more: https://go.microsoft.com/fwlink/?linkid=870924
Comment:
    Final CORT pg/mg * 1000 to get in ng/ml</t>
      </text>
    </comment>
  </commentList>
</comments>
</file>

<file path=xl/sharedStrings.xml><?xml version="1.0" encoding="utf-8"?>
<sst xmlns="http://schemas.openxmlformats.org/spreadsheetml/2006/main" count="2151" uniqueCount="479">
  <si>
    <t>Date</t>
  </si>
  <si>
    <t>Time</t>
  </si>
  <si>
    <t>Observer</t>
  </si>
  <si>
    <t>Species</t>
  </si>
  <si>
    <t>SampleID</t>
  </si>
  <si>
    <t>Enclosure</t>
  </si>
  <si>
    <t>24.11.22</t>
  </si>
  <si>
    <t>AP</t>
  </si>
  <si>
    <t>guich</t>
  </si>
  <si>
    <t>A1</t>
  </si>
  <si>
    <t>EG1495</t>
  </si>
  <si>
    <t>CL404</t>
  </si>
  <si>
    <t>E026_F120</t>
  </si>
  <si>
    <t>Same egg ID as sample A2</t>
  </si>
  <si>
    <t>A2</t>
  </si>
  <si>
    <t>Same egg ID as sample A1</t>
  </si>
  <si>
    <t>deli</t>
  </si>
  <si>
    <t>A3</t>
  </si>
  <si>
    <t>EG1498</t>
  </si>
  <si>
    <t>CL405</t>
  </si>
  <si>
    <t>E016_M</t>
  </si>
  <si>
    <t>A4</t>
  </si>
  <si>
    <t>EG1496</t>
  </si>
  <si>
    <t>A5</t>
  </si>
  <si>
    <t>EG1497</t>
  </si>
  <si>
    <t>A6</t>
  </si>
  <si>
    <t>EG1494</t>
  </si>
  <si>
    <t>29.11.22</t>
  </si>
  <si>
    <t>A7</t>
  </si>
  <si>
    <t>EG1560</t>
  </si>
  <si>
    <t>CL422</t>
  </si>
  <si>
    <t>E032_F120</t>
  </si>
  <si>
    <t>A little runny</t>
  </si>
  <si>
    <t>A8</t>
  </si>
  <si>
    <t>EG1578</t>
  </si>
  <si>
    <t>CL427</t>
  </si>
  <si>
    <t>E010_M</t>
  </si>
  <si>
    <t>A9</t>
  </si>
  <si>
    <t>EG1576</t>
  </si>
  <si>
    <t>A bit runny</t>
  </si>
  <si>
    <t>A10</t>
  </si>
  <si>
    <t>EG1579</t>
  </si>
  <si>
    <t>A11</t>
  </si>
  <si>
    <t>EG1575</t>
  </si>
  <si>
    <t>A12</t>
  </si>
  <si>
    <t>EG1577</t>
  </si>
  <si>
    <t>A13</t>
  </si>
  <si>
    <t>EG1558</t>
  </si>
  <si>
    <t>High yolk mass?</t>
  </si>
  <si>
    <t>A14</t>
  </si>
  <si>
    <t>EG1559</t>
  </si>
  <si>
    <t>1.12.22</t>
  </si>
  <si>
    <t>A15</t>
  </si>
  <si>
    <t>EG1600</t>
  </si>
  <si>
    <t>CL434</t>
  </si>
  <si>
    <t>E003_F120</t>
  </si>
  <si>
    <t>2 distinct yolks which were joined, but separated. Looked like there were 2x embryos present</t>
  </si>
  <si>
    <t>A16</t>
  </si>
  <si>
    <t>EG1599</t>
  </si>
  <si>
    <t>A17</t>
  </si>
  <si>
    <t>EG1616</t>
  </si>
  <si>
    <t>CL440</t>
  </si>
  <si>
    <t>E020_F120</t>
  </si>
  <si>
    <t>A18</t>
  </si>
  <si>
    <t>EG1601</t>
  </si>
  <si>
    <t>A19</t>
  </si>
  <si>
    <t>EG1617</t>
  </si>
  <si>
    <t>A20</t>
  </si>
  <si>
    <t>EG1615</t>
  </si>
  <si>
    <t>6.12.22</t>
  </si>
  <si>
    <t>A21</t>
  </si>
  <si>
    <t>EG1682</t>
  </si>
  <si>
    <t>CL456</t>
  </si>
  <si>
    <t>E006_F120</t>
  </si>
  <si>
    <t>A22</t>
  </si>
  <si>
    <t>EG1683</t>
  </si>
  <si>
    <t>A23</t>
  </si>
  <si>
    <t>EG1699</t>
  </si>
  <si>
    <t>CL461</t>
  </si>
  <si>
    <t>E022_F120</t>
  </si>
  <si>
    <t>Yolk a bit watery</t>
  </si>
  <si>
    <t>A24</t>
  </si>
  <si>
    <t>EG1681</t>
  </si>
  <si>
    <t>A25</t>
  </si>
  <si>
    <t>EG1702</t>
  </si>
  <si>
    <t>A26</t>
  </si>
  <si>
    <t>EG1700</t>
  </si>
  <si>
    <t>A27</t>
  </si>
  <si>
    <t>EG1703</t>
  </si>
  <si>
    <t>A28</t>
  </si>
  <si>
    <t>EG1701</t>
  </si>
  <si>
    <t>8.12.22</t>
  </si>
  <si>
    <t>A29</t>
  </si>
  <si>
    <t>EG1759</t>
  </si>
  <si>
    <t>CL476</t>
  </si>
  <si>
    <t>E059_F120</t>
  </si>
  <si>
    <t>A30</t>
  </si>
  <si>
    <t>EG1758</t>
  </si>
  <si>
    <t>A31</t>
  </si>
  <si>
    <t>EG1757</t>
  </si>
  <si>
    <t>A32</t>
  </si>
  <si>
    <t>EG1762</t>
  </si>
  <si>
    <t>CL478</t>
  </si>
  <si>
    <t>E008_F120</t>
  </si>
  <si>
    <t>Put into different incubator (still at 28oC). Yolk a bit watery</t>
  </si>
  <si>
    <t>A33</t>
  </si>
  <si>
    <t>EG1761</t>
  </si>
  <si>
    <t>Put into different incubator (still at 28oC)</t>
  </si>
  <si>
    <t>A34</t>
  </si>
  <si>
    <t>EG1763</t>
  </si>
  <si>
    <t>13.12.22</t>
  </si>
  <si>
    <t>A35</t>
  </si>
  <si>
    <t>EG1855</t>
  </si>
  <si>
    <t>CL506</t>
  </si>
  <si>
    <t>E009_F120</t>
  </si>
  <si>
    <t>A36</t>
  </si>
  <si>
    <t>EG1844</t>
  </si>
  <si>
    <t>CL503</t>
  </si>
  <si>
    <t>E019_F120</t>
  </si>
  <si>
    <t>A37</t>
  </si>
  <si>
    <t>EG1846</t>
  </si>
  <si>
    <t>A38</t>
  </si>
  <si>
    <t>EG1847</t>
  </si>
  <si>
    <t>A39</t>
  </si>
  <si>
    <t>EG1812</t>
  </si>
  <si>
    <t>CL494</t>
  </si>
  <si>
    <t>A40</t>
  </si>
  <si>
    <t>EG1813</t>
  </si>
  <si>
    <t>A41</t>
  </si>
  <si>
    <t>EG1856</t>
  </si>
  <si>
    <t>A42</t>
  </si>
  <si>
    <t>EG1835</t>
  </si>
  <si>
    <t>CL500</t>
  </si>
  <si>
    <t>A43</t>
  </si>
  <si>
    <t>EG1854</t>
  </si>
  <si>
    <t>A44</t>
  </si>
  <si>
    <t>EG1836</t>
  </si>
  <si>
    <t>A45</t>
  </si>
  <si>
    <t>EG1845</t>
  </si>
  <si>
    <t>A46</t>
  </si>
  <si>
    <t>EG1814</t>
  </si>
  <si>
    <t>A47</t>
  </si>
  <si>
    <t>EG1833</t>
  </si>
  <si>
    <t>A48</t>
  </si>
  <si>
    <t>EG1834</t>
  </si>
  <si>
    <t>15.12.22</t>
  </si>
  <si>
    <t>A49</t>
  </si>
  <si>
    <t>EG1867</t>
  </si>
  <si>
    <t>CL508</t>
  </si>
  <si>
    <t>E038_F120</t>
  </si>
  <si>
    <t>Yolk only a tiny bit watery</t>
  </si>
  <si>
    <t>A50</t>
  </si>
  <si>
    <t>EG1864</t>
  </si>
  <si>
    <t>A51</t>
  </si>
  <si>
    <t>EG1866</t>
  </si>
  <si>
    <t>A52</t>
  </si>
  <si>
    <t>EG1865</t>
  </si>
  <si>
    <t>A53</t>
  </si>
  <si>
    <t>EG1891</t>
  </si>
  <si>
    <t>CL515</t>
  </si>
  <si>
    <t>E055_F120</t>
  </si>
  <si>
    <t>A54</t>
  </si>
  <si>
    <t>EG1893</t>
  </si>
  <si>
    <t>A55</t>
  </si>
  <si>
    <t>EG1892</t>
  </si>
  <si>
    <t>Yolk watery</t>
  </si>
  <si>
    <t>A56</t>
  </si>
  <si>
    <t>EG1879</t>
  </si>
  <si>
    <t>CL511</t>
  </si>
  <si>
    <t>E016_F120</t>
  </si>
  <si>
    <t>A57</t>
  </si>
  <si>
    <t>EG1877</t>
  </si>
  <si>
    <t>A58</t>
  </si>
  <si>
    <t>EG1878</t>
  </si>
  <si>
    <t>A59</t>
  </si>
  <si>
    <t>EG1876</t>
  </si>
  <si>
    <t>CL510</t>
  </si>
  <si>
    <t>E044_F120</t>
  </si>
  <si>
    <t>A60</t>
  </si>
  <si>
    <t>EG1880</t>
  </si>
  <si>
    <t>A61</t>
  </si>
  <si>
    <t>EG1874</t>
  </si>
  <si>
    <t>A62</t>
  </si>
  <si>
    <t>EG1875</t>
  </si>
  <si>
    <t>A63</t>
  </si>
  <si>
    <t>EG1873</t>
  </si>
  <si>
    <t>Dissection_Comments</t>
  </si>
  <si>
    <t>Plate</t>
  </si>
  <si>
    <t>Green top</t>
  </si>
  <si>
    <t>EE</t>
  </si>
  <si>
    <t>NA</t>
  </si>
  <si>
    <t>High [CORT], fell off curve</t>
  </si>
  <si>
    <t>20.12.22</t>
  </si>
  <si>
    <t>A64</t>
  </si>
  <si>
    <t>A65</t>
  </si>
  <si>
    <t>A66</t>
  </si>
  <si>
    <t>EG1936</t>
  </si>
  <si>
    <t>EG1934</t>
  </si>
  <si>
    <t>EG1935</t>
  </si>
  <si>
    <t>CL524</t>
  </si>
  <si>
    <t>E002_F120</t>
  </si>
  <si>
    <t>MeanIntraAssay</t>
  </si>
  <si>
    <t>A15 D2</t>
  </si>
  <si>
    <t>A29 D2</t>
  </si>
  <si>
    <t>A35 D2</t>
  </si>
  <si>
    <t>Dilution replicate (1:2 of A35)</t>
  </si>
  <si>
    <t>Dilution replicate (1:2 of A29)</t>
  </si>
  <si>
    <t>ES</t>
  </si>
  <si>
    <t>EggID</t>
  </si>
  <si>
    <t>ClutchID</t>
  </si>
  <si>
    <t>Length_mm</t>
  </si>
  <si>
    <t>Width_mm</t>
  </si>
  <si>
    <t>Yolk_mass_mg</t>
  </si>
  <si>
    <t>Egg_mass_mg</t>
  </si>
  <si>
    <t>raw_CORT_pg_ml</t>
  </si>
  <si>
    <t>yolk_concentration_mg_ul</t>
  </si>
  <si>
    <t>yolk_concentration_mg_ml</t>
  </si>
  <si>
    <t>final_CORT_pg_mg</t>
  </si>
  <si>
    <t>adjusted_yolk_con_mg_ml</t>
  </si>
  <si>
    <t>10.1.23</t>
  </si>
  <si>
    <t>A67</t>
  </si>
  <si>
    <t>A68</t>
  </si>
  <si>
    <t>A69</t>
  </si>
  <si>
    <t>A70</t>
  </si>
  <si>
    <t>A71</t>
  </si>
  <si>
    <t>A72</t>
  </si>
  <si>
    <t>A73</t>
  </si>
  <si>
    <t>A74</t>
  </si>
  <si>
    <t>A75</t>
  </si>
  <si>
    <t>A76</t>
  </si>
  <si>
    <t>A77</t>
  </si>
  <si>
    <t>A78</t>
  </si>
  <si>
    <t>A79</t>
  </si>
  <si>
    <t>EG2285</t>
  </si>
  <si>
    <t>EG2277</t>
  </si>
  <si>
    <t>CL615</t>
  </si>
  <si>
    <t>CL613</t>
  </si>
  <si>
    <t>E031_F120</t>
  </si>
  <si>
    <t>EG2283</t>
  </si>
  <si>
    <t>EG2287</t>
  </si>
  <si>
    <t>EG2286</t>
  </si>
  <si>
    <t>EG2278</t>
  </si>
  <si>
    <t>EG2289</t>
  </si>
  <si>
    <t>EG2288</t>
  </si>
  <si>
    <t>EG2279</t>
  </si>
  <si>
    <t>EG2284</t>
  </si>
  <si>
    <t>EG2280</t>
  </si>
  <si>
    <t>EG2281</t>
  </si>
  <si>
    <t>EG2282</t>
  </si>
  <si>
    <t>CL616</t>
  </si>
  <si>
    <t>CL614</t>
  </si>
  <si>
    <t>E051_F120</t>
  </si>
  <si>
    <t>E040_F120</t>
  </si>
  <si>
    <t>Fire alarm went off, egg was cut with scalpel and left for 10-15 min before cut widened with scissors. Opening was congealed with albumin (opening closed with albumin) on return, but egg inside and yolk was not dried out</t>
  </si>
  <si>
    <t>resuspend_vol_ul</t>
  </si>
  <si>
    <t>dilution_factor</t>
  </si>
  <si>
    <t>Sample lost (bc sample chunky)</t>
  </si>
  <si>
    <t>Less than 1mL ddH2O due to pipette error</t>
  </si>
  <si>
    <t>Sample took a while to run with 100% MeOH</t>
  </si>
  <si>
    <t>12.1.23</t>
  </si>
  <si>
    <t>A80</t>
  </si>
  <si>
    <t>A81</t>
  </si>
  <si>
    <t>A82</t>
  </si>
  <si>
    <t>A83</t>
  </si>
  <si>
    <t>A84</t>
  </si>
  <si>
    <t>A85</t>
  </si>
  <si>
    <t>A86</t>
  </si>
  <si>
    <t>EG2325</t>
  </si>
  <si>
    <t>EG2321</t>
  </si>
  <si>
    <t>EG2322</t>
  </si>
  <si>
    <t>EG2324</t>
  </si>
  <si>
    <t>EG2326</t>
  </si>
  <si>
    <t>EG2320</t>
  </si>
  <si>
    <t>EG2323</t>
  </si>
  <si>
    <t>CL627</t>
  </si>
  <si>
    <t>CL626</t>
  </si>
  <si>
    <t>E007_F120</t>
  </si>
  <si>
    <t>E012_F120</t>
  </si>
  <si>
    <t>E012_M</t>
  </si>
  <si>
    <t>17.1.23</t>
  </si>
  <si>
    <t>19.1.23</t>
  </si>
  <si>
    <t>A87</t>
  </si>
  <si>
    <t>A88</t>
  </si>
  <si>
    <t>A89</t>
  </si>
  <si>
    <t>A90</t>
  </si>
  <si>
    <t>A91</t>
  </si>
  <si>
    <t>A92</t>
  </si>
  <si>
    <t>A93</t>
  </si>
  <si>
    <t>A94</t>
  </si>
  <si>
    <t>A95</t>
  </si>
  <si>
    <t>EG2372</t>
  </si>
  <si>
    <t>EG2373</t>
  </si>
  <si>
    <t>EG2371</t>
  </si>
  <si>
    <t>EG2387</t>
  </si>
  <si>
    <t>EG2389</t>
  </si>
  <si>
    <t>EG2390</t>
  </si>
  <si>
    <t>EG2391</t>
  </si>
  <si>
    <t>EG2392</t>
  </si>
  <si>
    <t>EG2388</t>
  </si>
  <si>
    <t>CL639</t>
  </si>
  <si>
    <t>CL644</t>
  </si>
  <si>
    <t>CL645</t>
  </si>
  <si>
    <t>E030_F120</t>
  </si>
  <si>
    <t>E054_F120</t>
  </si>
  <si>
    <t>Yolk watery; very small embryo</t>
  </si>
  <si>
    <t>Yolk very watery; very small embryo</t>
  </si>
  <si>
    <t>Yolk slightly watery; very small embryo</t>
  </si>
  <si>
    <t>24.1.23</t>
  </si>
  <si>
    <t>A96</t>
  </si>
  <si>
    <t>A97</t>
  </si>
  <si>
    <t>A98</t>
  </si>
  <si>
    <t>A99</t>
  </si>
  <si>
    <t>A100</t>
  </si>
  <si>
    <t>A101</t>
  </si>
  <si>
    <t>A102</t>
  </si>
  <si>
    <t>A103</t>
  </si>
  <si>
    <t>A104</t>
  </si>
  <si>
    <t>EG2419</t>
  </si>
  <si>
    <t>EG2420</t>
  </si>
  <si>
    <t>EG2416</t>
  </si>
  <si>
    <t>EG2421</t>
  </si>
  <si>
    <t>EG2417</t>
  </si>
  <si>
    <t>EG2415</t>
  </si>
  <si>
    <t>EG2423</t>
  </si>
  <si>
    <t>EG2422</t>
  </si>
  <si>
    <t>EG2427</t>
  </si>
  <si>
    <t>CL654</t>
  </si>
  <si>
    <t>CL653</t>
  </si>
  <si>
    <t>CL655</t>
  </si>
  <si>
    <t>CL656</t>
  </si>
  <si>
    <t>E052_F120</t>
  </si>
  <si>
    <t>E026_M</t>
  </si>
  <si>
    <t>Yolk runny</t>
  </si>
  <si>
    <t>Yolk a little runny</t>
  </si>
  <si>
    <t>A105</t>
  </si>
  <si>
    <t>A106</t>
  </si>
  <si>
    <t>A107</t>
  </si>
  <si>
    <t>A108</t>
  </si>
  <si>
    <t>A109</t>
  </si>
  <si>
    <t>EG2424</t>
  </si>
  <si>
    <t>EG2425</t>
  </si>
  <si>
    <t>EG2418</t>
  </si>
  <si>
    <t>EG2426</t>
  </si>
  <si>
    <t>EG2428</t>
  </si>
  <si>
    <t>31.1.23</t>
  </si>
  <si>
    <t>A110</t>
  </si>
  <si>
    <t>A111</t>
  </si>
  <si>
    <t>A112</t>
  </si>
  <si>
    <t>A113</t>
  </si>
  <si>
    <t>A114</t>
  </si>
  <si>
    <t>A115</t>
  </si>
  <si>
    <t>A116</t>
  </si>
  <si>
    <t>A117</t>
  </si>
  <si>
    <t>A118</t>
  </si>
  <si>
    <t>A119</t>
  </si>
  <si>
    <t>A120</t>
  </si>
  <si>
    <t>A121</t>
  </si>
  <si>
    <t>A122</t>
  </si>
  <si>
    <t>A123</t>
  </si>
  <si>
    <t>A124</t>
  </si>
  <si>
    <t>A125</t>
  </si>
  <si>
    <t>EG2498</t>
  </si>
  <si>
    <t>EG2525</t>
  </si>
  <si>
    <t>EG2526</t>
  </si>
  <si>
    <t>EG2524</t>
  </si>
  <si>
    <t>EG2523</t>
  </si>
  <si>
    <t>EG2521</t>
  </si>
  <si>
    <t>EG2527</t>
  </si>
  <si>
    <t>EG2522</t>
  </si>
  <si>
    <t>EG2500</t>
  </si>
  <si>
    <t>EG2503</t>
  </si>
  <si>
    <t>EG2501</t>
  </si>
  <si>
    <t>EG2504</t>
  </si>
  <si>
    <t>EG2502</t>
  </si>
  <si>
    <t>EG2505</t>
  </si>
  <si>
    <t>EG2497</t>
  </si>
  <si>
    <t>EG2499</t>
  </si>
  <si>
    <t>CL681</t>
  </si>
  <si>
    <t>CL691</t>
  </si>
  <si>
    <t>CL690</t>
  </si>
  <si>
    <t>CL693</t>
  </si>
  <si>
    <t>CL682</t>
  </si>
  <si>
    <t>E013_F120</t>
  </si>
  <si>
    <t>Yolk bit watery</t>
  </si>
  <si>
    <t>Egg tip had hole when measuring length, some albumin leaked out before measuring width. Excess albumin cleaned with kim wipe then width measured</t>
  </si>
  <si>
    <t>2.2.23</t>
  </si>
  <si>
    <t>A126</t>
  </si>
  <si>
    <t>A127</t>
  </si>
  <si>
    <t>A128</t>
  </si>
  <si>
    <t>A129</t>
  </si>
  <si>
    <t>A130</t>
  </si>
  <si>
    <t>A131</t>
  </si>
  <si>
    <t>A132</t>
  </si>
  <si>
    <t>A133</t>
  </si>
  <si>
    <t>A134</t>
  </si>
  <si>
    <t>A135</t>
  </si>
  <si>
    <t>A136</t>
  </si>
  <si>
    <t>A137</t>
  </si>
  <si>
    <t>A138</t>
  </si>
  <si>
    <t>A139</t>
  </si>
  <si>
    <t>A140</t>
  </si>
  <si>
    <t>A141</t>
  </si>
  <si>
    <t>A142</t>
  </si>
  <si>
    <t>A143</t>
  </si>
  <si>
    <t>A144</t>
  </si>
  <si>
    <t>A145</t>
  </si>
  <si>
    <t>A146</t>
  </si>
  <si>
    <t>EG2533</t>
  </si>
  <si>
    <t>EG2541</t>
  </si>
  <si>
    <t>EG2534</t>
  </si>
  <si>
    <t>EG2552</t>
  </si>
  <si>
    <t>EG2550</t>
  </si>
  <si>
    <t>EG2540</t>
  </si>
  <si>
    <t>EG2558</t>
  </si>
  <si>
    <t>EG2542</t>
  </si>
  <si>
    <t>EG2557</t>
  </si>
  <si>
    <t>EG2537</t>
  </si>
  <si>
    <t>EG2551</t>
  </si>
  <si>
    <t>EG2554</t>
  </si>
  <si>
    <t>EG2553</t>
  </si>
  <si>
    <t>EG2548</t>
  </si>
  <si>
    <t>EG2536</t>
  </si>
  <si>
    <t>EG2549</t>
  </si>
  <si>
    <t>EG2556</t>
  </si>
  <si>
    <t>EG2535</t>
  </si>
  <si>
    <t>EG2555</t>
  </si>
  <si>
    <t>EG2532</t>
  </si>
  <si>
    <t>EG2547</t>
  </si>
  <si>
    <t>CL696</t>
  </si>
  <si>
    <t>CL700</t>
  </si>
  <si>
    <t>CL699</t>
  </si>
  <si>
    <t>CL701</t>
  </si>
  <si>
    <t>CL694</t>
  </si>
  <si>
    <t>E023_F120</t>
  </si>
  <si>
    <t>E068</t>
  </si>
  <si>
    <t>E027_F120</t>
  </si>
  <si>
    <t>Yolk little runny</t>
  </si>
  <si>
    <t>Yolk slightly watery</t>
  </si>
  <si>
    <t>Plate_CORT</t>
  </si>
  <si>
    <t>CV_CORT</t>
  </si>
  <si>
    <t>Assay_comments_CORT</t>
  </si>
  <si>
    <t>Plate_TH</t>
  </si>
  <si>
    <t>CV_TH</t>
  </si>
  <si>
    <t>resuspend_vol_ul_TH</t>
  </si>
  <si>
    <t>yolk_concentration_mg_ul_TH</t>
  </si>
  <si>
    <t>yolk_concentration_mg_ml_TH</t>
  </si>
  <si>
    <t>dilution_factor_TH</t>
  </si>
  <si>
    <t>adjusted_yolk_con_mg_ml_TH</t>
  </si>
  <si>
    <t>final_TH_pg_mg</t>
  </si>
  <si>
    <t>Assay_comments_TH</t>
  </si>
  <si>
    <t>Red top</t>
  </si>
  <si>
    <t>Egg was dented, but not dead as embryo still viable; yolk watery</t>
  </si>
  <si>
    <t>Egg was dented, but not dead as embryo still viable</t>
  </si>
  <si>
    <t>Sample lost during extraction</t>
  </si>
  <si>
    <t>Sample lost during extraction (didn't run with 40% MeOH)</t>
  </si>
  <si>
    <t>Sample lost during extraction (didn't run after sample added)</t>
  </si>
  <si>
    <t>Ran really slow with 40% MeOH</t>
  </si>
  <si>
    <t>Chunky sample</t>
  </si>
  <si>
    <t>Tube lid opened while vortexing, small amount sample lost</t>
  </si>
  <si>
    <t>Very chunky sample (chunky bits stayed on top &amp; dried down with 100% MeOH)</t>
  </si>
  <si>
    <t>Very chunky sample</t>
  </si>
  <si>
    <t>Ran very slowly with 40% MeOH and slowly with 100% MeOH</t>
  </si>
  <si>
    <t>Ran very slowly with 40% MeOH</t>
  </si>
  <si>
    <t>A8_v2</t>
  </si>
  <si>
    <t>A8_v3</t>
  </si>
  <si>
    <t>notes</t>
  </si>
  <si>
    <t>Ran slowly with 40% MeOH</t>
  </si>
  <si>
    <t>Sample lost during extraction (didn't run with 40% MeOH); ran very slowly with water</t>
  </si>
  <si>
    <t>extraction_efficiency_%</t>
  </si>
  <si>
    <t xml:space="preserve">Well D8 - big dust fibre fell in right before adding TMB substrate. Tried to remove with Kimwipe but didn't work </t>
  </si>
  <si>
    <t>EE and ES had NA reading on EIA plate</t>
  </si>
  <si>
    <t>Dilution replicate (1:2 of A15); this sample will be excluded from as is from a double yolk egg</t>
  </si>
  <si>
    <t>EG1495a</t>
  </si>
  <si>
    <t>raw_TH_ng_ml</t>
  </si>
  <si>
    <t>final_TH_ng_mg</t>
  </si>
  <si>
    <t>Avg_Intra</t>
  </si>
  <si>
    <t>Inter_CV</t>
  </si>
  <si>
    <t>Avg_EE</t>
  </si>
  <si>
    <t>EE and ES is from the A8_v3 plate; not included in avg intra, avg EE and inter CV calculation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</si>
</sst>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sz val="8"/>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theme="9"/>
        <bgColor indexed="64"/>
      </patternFill>
    </fill>
  </fills>
  <borders count="1">
    <border>
      <left/>
      <right/>
      <top/>
      <bottom/>
      <diagonal/>
    </border>
  </borders>
  <cellStyleXfs count="1">
    <xf numFmtId="0" fontId="0" fillId="0" borderId="0"/>
  </cellStyleXfs>
  <cellXfs count="11">
    <xf numFmtId="0" fontId="0" fillId="0" borderId="0" xfId="0"/>
    <xf numFmtId="20" fontId="0" fillId="0" borderId="0" xfId="0" applyNumberFormat="1"/>
    <xf numFmtId="0" fontId="0" fillId="0" borderId="0" xfId="0" applyAlignment="1">
      <alignment horizontal="right"/>
    </xf>
    <xf numFmtId="0" fontId="0" fillId="3" borderId="0" xfId="0" applyFill="1"/>
    <xf numFmtId="164" fontId="0" fillId="0" borderId="0" xfId="0" applyNumberFormat="1" applyAlignment="1">
      <alignment horizontal="center"/>
    </xf>
    <xf numFmtId="0" fontId="0" fillId="0" borderId="0" xfId="0" applyAlignment="1">
      <alignment horizontal="center"/>
    </xf>
    <xf numFmtId="2" fontId="0" fillId="2" borderId="0" xfId="0" applyNumberFormat="1" applyFill="1" applyAlignment="1">
      <alignment horizontal="center"/>
    </xf>
    <xf numFmtId="2" fontId="0" fillId="0" borderId="0" xfId="0" applyNumberFormat="1" applyAlignment="1">
      <alignment horizontal="center"/>
    </xf>
    <xf numFmtId="2" fontId="0" fillId="4" borderId="0" xfId="0" applyNumberFormat="1" applyFill="1" applyAlignment="1">
      <alignment horizontal="center"/>
    </xf>
    <xf numFmtId="0" fontId="0" fillId="0" borderId="0" xfId="0" applyAlignment="1">
      <alignment horizontal="left"/>
    </xf>
    <xf numFmtId="0" fontId="0" fillId="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Ondi Crino" id="{06D0C1F3-4204-4619-BBD7-90CB7E5C0059}" userId="S::u1115575@anu.edu.au::aa69a475-9c1e-44e6-8a0b-3bd02448d91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1" dT="2022-09-05T06:10:02.79" personId="{06D0C1F3-4204-4619-BBD7-90CB7E5C0059}" id="{6A0D38A2-31FB-4CD6-A55A-C164B375B683}">
    <text>Value from assay</text>
  </threadedComment>
  <threadedComment ref="Q1" dT="2023-01-11T05:26:17.55" personId="{06D0C1F3-4204-4619-BBD7-90CB7E5C0059}" id="{1DB25D1C-8FB7-4CA9-920F-0DBFD3ECEE11}">
    <text>The volume of buffer used to resuspend the yolk sample in the test tube</text>
  </threadedComment>
  <threadedComment ref="R1" dT="2022-09-06T03:56:20.60" personId="{06D0C1F3-4204-4619-BBD7-90CB7E5C0059}" id="{A1083CBC-CA4D-4F2F-B427-011ED885F969}">
    <text>Mass of yolk (mg) divided by the volume of buffer that the yolk is resuspended (ul)</text>
  </threadedComment>
  <threadedComment ref="S1" dT="2023-01-11T05:33:08.35" personId="{06D0C1F3-4204-4619-BBD7-90CB7E5C0059}" id="{92E220F0-5D43-4041-8E76-584C0185CBDB}">
    <text xml:space="preserve">Multiple the yolk concentration (mg/ul) by 1000 to get the yolk concentration in mg/ml </text>
  </threadedComment>
  <threadedComment ref="T1" dT="2023-01-11T05:36:58.45" personId="{06D0C1F3-4204-4619-BBD7-90CB7E5C0059}" id="{FD1270C0-17EB-4092-BA55-B83F9127672D}">
    <text>The factor by which the resuspended yolk solution was diluted prior to the assay. If 200ul of resuspended yolk solution (D1) is combined with 200ul of buffer for D2 then the dilution factor is 1:2 (200ul:400ul = 1:2) if D2 is further diluted as 200ul D2 with 200ul buffer then the final dilution factor is 1:4 because 1:2 * 1:2 = 1:4</text>
  </threadedComment>
  <threadedComment ref="U1" dT="2023-01-11T05:37:37.46" personId="{06D0C1F3-4204-4619-BBD7-90CB7E5C0059}" id="{08900A49-8454-4DD6-85D8-40EA49B68450}">
    <text>The concentration of yolk solution accounting for the dilution factor in the assay</text>
  </threadedComment>
  <threadedComment ref="V1" dT="2023-01-11T05:38:19.76" personId="{06D0C1F3-4204-4619-BBD7-90CB7E5C0059}" id="{0E421FA2-C419-43EF-9A64-7032AFC10AE9}">
    <text xml:space="preserve">Raw CORT (pg/ml) divided by the adjusted concentration of yolk solution </text>
  </threadedComment>
  <threadedComment ref="Z1" dT="2022-09-05T06:10:02.79" personId="{06D0C1F3-4204-4619-BBD7-90CB7E5C0059}" id="{CA3BFD81-D644-423B-900C-DA8490C0148E}">
    <text>Value from assay</text>
  </threadedComment>
  <threadedComment ref="AA1" dT="2023-01-11T05:26:17.55" personId="{06D0C1F3-4204-4619-BBD7-90CB7E5C0059}" id="{0DADE07D-79D9-4D78-9C34-576ECB169B5F}">
    <text>The volume of buffer used to resuspend the yolk sample in the test tube</text>
  </threadedComment>
  <threadedComment ref="AB1" dT="2022-09-06T03:56:20.60" personId="{06D0C1F3-4204-4619-BBD7-90CB7E5C0059}" id="{FD732080-F802-483A-9CAC-4304B6F2F2CC}">
    <text>Mass of yolk (mg) divided by the volume of buffer that the yolk is resuspended (ul)</text>
  </threadedComment>
  <threadedComment ref="AC1" dT="2023-01-11T05:33:08.35" personId="{06D0C1F3-4204-4619-BBD7-90CB7E5C0059}" id="{E53E188A-1201-4AF7-9D3B-2F0911CA12D6}">
    <text xml:space="preserve">Multiple the yolk concentration (mg/ul) by 1000 to get the yolk concentration in mg/ml </text>
  </threadedComment>
  <threadedComment ref="AD1" dT="2023-01-11T05:36:58.45" personId="{06D0C1F3-4204-4619-BBD7-90CB7E5C0059}" id="{B2A3ADE4-8143-4610-983E-31783DBA7534}">
    <text>The factor by which the resuspended yolk solution was diluted prior to the assay. If 200ul of resuspended yolk solution (D1) is combined with 200ul of buffer for D2 then the dilution factor is 1:2 (200ul:400ul = 1:2) if D2 is further diluted as 200ul D2 with 200ul buffer then the final dilution factor is 1:4 because 1:2 * 1:2 = 1:4</text>
  </threadedComment>
  <threadedComment ref="AE1" dT="2023-01-11T05:37:37.46" personId="{06D0C1F3-4204-4619-BBD7-90CB7E5C0059}" id="{920BC81C-5984-436F-B134-E8E3F0467AAA}">
    <text>The concentration of yolk solution accounting for the dilution factor in the assay</text>
  </threadedComment>
  <threadedComment ref="AF1" dT="2023-01-11T05:38:19.76" personId="{06D0C1F3-4204-4619-BBD7-90CB7E5C0059}" id="{9996498C-952A-4F99-872F-9CDE34F502CB}">
    <text xml:space="preserve">Raw CORT (pg/ml) divided by the adjusted concentration of yolk solution </text>
  </threadedComment>
  <threadedComment ref="AG1" dT="2023-01-09T17:48:41.14" personId="{06D0C1F3-4204-4619-BBD7-90CB7E5C0059}" id="{76D6C488-CE64-42AF-80D1-7E5D700F5C73}">
    <text>Final CORT pg/mg * 1000 to get in ng/ml</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4920E-B67A-4F8E-9A4F-BDCF9B930D5A}">
  <dimension ref="A1:AH150"/>
  <sheetViews>
    <sheetView tabSelected="1" zoomScale="110" zoomScaleNormal="110" workbookViewId="0">
      <pane ySplit="1" topLeftCell="A129" activePane="bottomLeft" state="frozen"/>
      <selection activeCell="N1" sqref="N1"/>
      <selection pane="bottomLeft" activeCell="O148" sqref="O148"/>
    </sheetView>
  </sheetViews>
  <sheetFormatPr defaultColWidth="8.85546875" defaultRowHeight="15" x14ac:dyDescent="0.25"/>
  <cols>
    <col min="1" max="4" width="8.85546875" customWidth="1"/>
    <col min="6" max="7" width="8.85546875" customWidth="1"/>
    <col min="8" max="8" width="11.140625" customWidth="1"/>
    <col min="9" max="9" width="12.7109375" customWidth="1"/>
    <col min="10" max="10" width="14.140625" customWidth="1"/>
    <col min="11" max="11" width="15.28515625" customWidth="1"/>
    <col min="12" max="12" width="16.42578125" customWidth="1"/>
    <col min="13" max="13" width="23.7109375" customWidth="1"/>
    <col min="14" max="14" width="16" customWidth="1"/>
    <col min="15" max="15" width="11.28515625" style="5" customWidth="1"/>
    <col min="16" max="16" width="18" style="5" customWidth="1"/>
    <col min="17" max="17" width="23" style="5" customWidth="1"/>
    <col min="18" max="18" width="25.42578125" style="5" customWidth="1"/>
    <col min="19" max="21" width="25.7109375" style="5" customWidth="1"/>
    <col min="22" max="22" width="19" style="7" customWidth="1"/>
    <col min="23" max="23" width="31.85546875" customWidth="1"/>
    <col min="24" max="24" width="8.85546875" customWidth="1"/>
    <col min="25" max="25" width="8.85546875" style="5" customWidth="1"/>
    <col min="26" max="26" width="15.42578125" style="5" customWidth="1"/>
    <col min="27" max="27" width="19.28515625" style="5" customWidth="1"/>
    <col min="28" max="28" width="27.7109375" style="5" customWidth="1"/>
    <col min="29" max="29" width="28.42578125" style="5" customWidth="1"/>
    <col min="30" max="30" width="21.28515625" style="5" customWidth="1"/>
    <col min="31" max="31" width="28.85546875" style="5" customWidth="1"/>
    <col min="32" max="32" width="16.140625" style="5" customWidth="1"/>
    <col min="33" max="33" width="17.42578125" style="5" customWidth="1"/>
    <col min="34" max="34" width="19.85546875" bestFit="1" customWidth="1"/>
  </cols>
  <sheetData>
    <row r="1" spans="1:34" x14ac:dyDescent="0.25">
      <c r="A1" t="s">
        <v>0</v>
      </c>
      <c r="B1" t="s">
        <v>1</v>
      </c>
      <c r="C1" t="s">
        <v>2</v>
      </c>
      <c r="D1" t="s">
        <v>3</v>
      </c>
      <c r="E1" t="s">
        <v>4</v>
      </c>
      <c r="F1" t="s">
        <v>208</v>
      </c>
      <c r="G1" t="s">
        <v>209</v>
      </c>
      <c r="H1" t="s">
        <v>5</v>
      </c>
      <c r="I1" t="s">
        <v>210</v>
      </c>
      <c r="J1" t="s">
        <v>211</v>
      </c>
      <c r="K1" t="s">
        <v>213</v>
      </c>
      <c r="L1" t="s">
        <v>212</v>
      </c>
      <c r="M1" t="s">
        <v>186</v>
      </c>
      <c r="N1" t="s">
        <v>438</v>
      </c>
      <c r="O1" s="4" t="s">
        <v>439</v>
      </c>
      <c r="P1" s="5" t="s">
        <v>214</v>
      </c>
      <c r="Q1" s="5" t="s">
        <v>254</v>
      </c>
      <c r="R1" s="5" t="s">
        <v>215</v>
      </c>
      <c r="S1" s="5" t="s">
        <v>216</v>
      </c>
      <c r="T1" s="5" t="s">
        <v>255</v>
      </c>
      <c r="U1" s="5" t="s">
        <v>218</v>
      </c>
      <c r="V1" s="6" t="s">
        <v>217</v>
      </c>
      <c r="W1" t="s">
        <v>440</v>
      </c>
      <c r="X1" t="s">
        <v>441</v>
      </c>
      <c r="Y1" s="4" t="s">
        <v>442</v>
      </c>
      <c r="Z1" s="5" t="s">
        <v>473</v>
      </c>
      <c r="AA1" s="5" t="s">
        <v>443</v>
      </c>
      <c r="AB1" s="5" t="s">
        <v>444</v>
      </c>
      <c r="AC1" s="5" t="s">
        <v>445</v>
      </c>
      <c r="AD1" s="5" t="s">
        <v>446</v>
      </c>
      <c r="AE1" s="5" t="s">
        <v>447</v>
      </c>
      <c r="AF1" s="6" t="s">
        <v>474</v>
      </c>
      <c r="AG1" s="6" t="s">
        <v>448</v>
      </c>
      <c r="AH1" t="s">
        <v>449</v>
      </c>
    </row>
    <row r="2" spans="1:34" x14ac:dyDescent="0.25">
      <c r="A2" t="s">
        <v>6</v>
      </c>
      <c r="B2" s="1">
        <v>0.41944444444444445</v>
      </c>
      <c r="C2" t="s">
        <v>7</v>
      </c>
      <c r="D2" t="s">
        <v>8</v>
      </c>
      <c r="E2" t="s">
        <v>9</v>
      </c>
      <c r="F2" t="s">
        <v>472</v>
      </c>
      <c r="G2" t="s">
        <v>11</v>
      </c>
      <c r="H2" t="s">
        <v>12</v>
      </c>
      <c r="I2">
        <v>7.93</v>
      </c>
      <c r="J2">
        <v>6.48</v>
      </c>
      <c r="K2">
        <v>186.58799999999999</v>
      </c>
      <c r="L2">
        <v>26.231999999999999</v>
      </c>
      <c r="M2" s="3" t="s">
        <v>13</v>
      </c>
      <c r="N2" t="s">
        <v>14</v>
      </c>
      <c r="O2" s="5">
        <v>1.6</v>
      </c>
      <c r="P2" s="5">
        <v>113.324</v>
      </c>
      <c r="Q2" s="5">
        <v>400</v>
      </c>
      <c r="R2" s="5">
        <f>L2/Q2</f>
        <v>6.5579999999999999E-2</v>
      </c>
      <c r="S2" s="5">
        <f>R2*1000</f>
        <v>65.58</v>
      </c>
      <c r="T2" s="5">
        <v>1</v>
      </c>
      <c r="U2" s="5">
        <f>S2/T2</f>
        <v>65.58</v>
      </c>
      <c r="V2" s="7">
        <f>P2/U2</f>
        <v>1.7280268374504422</v>
      </c>
      <c r="X2" t="s">
        <v>190</v>
      </c>
      <c r="Y2" s="5" t="s">
        <v>190</v>
      </c>
      <c r="Z2" s="5" t="s">
        <v>190</v>
      </c>
      <c r="AA2" s="5" t="s">
        <v>190</v>
      </c>
      <c r="AB2" s="5" t="s">
        <v>190</v>
      </c>
      <c r="AC2" s="5" t="s">
        <v>190</v>
      </c>
      <c r="AD2" s="5" t="s">
        <v>190</v>
      </c>
      <c r="AE2" s="5" t="s">
        <v>190</v>
      </c>
      <c r="AF2" s="5" t="s">
        <v>190</v>
      </c>
      <c r="AG2" s="5" t="s">
        <v>190</v>
      </c>
    </row>
    <row r="3" spans="1:34" x14ac:dyDescent="0.25">
      <c r="A3" t="s">
        <v>6</v>
      </c>
      <c r="B3" s="1">
        <v>0.4368055555555555</v>
      </c>
      <c r="C3" t="s">
        <v>7</v>
      </c>
      <c r="D3" t="s">
        <v>8</v>
      </c>
      <c r="E3" t="s">
        <v>14</v>
      </c>
      <c r="F3" t="s">
        <v>10</v>
      </c>
      <c r="G3" t="s">
        <v>11</v>
      </c>
      <c r="H3" t="s">
        <v>12</v>
      </c>
      <c r="I3">
        <v>7.09</v>
      </c>
      <c r="J3">
        <v>6.35</v>
      </c>
      <c r="K3">
        <v>178.47</v>
      </c>
      <c r="L3">
        <v>46.515000000000001</v>
      </c>
      <c r="M3" s="3" t="s">
        <v>15</v>
      </c>
      <c r="N3" t="s">
        <v>9</v>
      </c>
      <c r="O3" s="5">
        <v>4.8</v>
      </c>
      <c r="P3" s="5">
        <v>100.13800000000001</v>
      </c>
      <c r="Q3" s="5">
        <v>400</v>
      </c>
      <c r="R3" s="5">
        <f>L3/Q3</f>
        <v>0.1162875</v>
      </c>
      <c r="S3" s="5">
        <f t="shared" ref="S3:S6" si="0">R3*1000</f>
        <v>116.28750000000001</v>
      </c>
      <c r="T3" s="5">
        <v>1</v>
      </c>
      <c r="U3" s="5">
        <f>S3/T3</f>
        <v>116.28750000000001</v>
      </c>
      <c r="V3" s="7">
        <f>P3/U3</f>
        <v>0.861124368483285</v>
      </c>
      <c r="X3" t="s">
        <v>190</v>
      </c>
      <c r="Y3" s="5" t="s">
        <v>190</v>
      </c>
      <c r="Z3" s="5" t="s">
        <v>190</v>
      </c>
      <c r="AA3" s="5" t="s">
        <v>190</v>
      </c>
      <c r="AB3" s="5" t="s">
        <v>190</v>
      </c>
      <c r="AC3" s="5" t="s">
        <v>190</v>
      </c>
      <c r="AD3" s="5" t="s">
        <v>190</v>
      </c>
      <c r="AE3" s="5" t="s">
        <v>190</v>
      </c>
      <c r="AF3" s="5" t="s">
        <v>190</v>
      </c>
      <c r="AG3" s="5" t="s">
        <v>190</v>
      </c>
    </row>
    <row r="4" spans="1:34" x14ac:dyDescent="0.25">
      <c r="A4" t="s">
        <v>6</v>
      </c>
      <c r="B4" s="1">
        <v>0.45624999999999999</v>
      </c>
      <c r="C4" t="s">
        <v>7</v>
      </c>
      <c r="D4" t="s">
        <v>16</v>
      </c>
      <c r="E4" t="s">
        <v>17</v>
      </c>
      <c r="F4" t="s">
        <v>18</v>
      </c>
      <c r="G4" t="s">
        <v>19</v>
      </c>
      <c r="H4" t="s">
        <v>20</v>
      </c>
      <c r="I4">
        <v>7.6</v>
      </c>
      <c r="J4">
        <v>5.59</v>
      </c>
      <c r="K4">
        <v>128.37</v>
      </c>
      <c r="L4">
        <v>25.012</v>
      </c>
      <c r="N4" t="s">
        <v>9</v>
      </c>
      <c r="O4" s="5">
        <v>7.3</v>
      </c>
      <c r="P4" s="5">
        <v>73.375</v>
      </c>
      <c r="Q4" s="5">
        <v>400</v>
      </c>
      <c r="R4" s="5">
        <f>L4/Q4</f>
        <v>6.2530000000000002E-2</v>
      </c>
      <c r="S4" s="5">
        <f t="shared" si="0"/>
        <v>62.53</v>
      </c>
      <c r="T4" s="5">
        <v>1</v>
      </c>
      <c r="U4" s="5">
        <f>S4/T4</f>
        <v>62.53</v>
      </c>
      <c r="V4" s="7">
        <f>P4/U4</f>
        <v>1.1734367503598273</v>
      </c>
      <c r="X4" t="s">
        <v>190</v>
      </c>
      <c r="Y4" s="5" t="s">
        <v>190</v>
      </c>
      <c r="Z4" s="5" t="s">
        <v>190</v>
      </c>
      <c r="AA4" s="5" t="s">
        <v>190</v>
      </c>
      <c r="AB4" s="5" t="s">
        <v>190</v>
      </c>
      <c r="AC4" s="5" t="s">
        <v>190</v>
      </c>
      <c r="AD4" s="5" t="s">
        <v>190</v>
      </c>
      <c r="AE4" s="5" t="s">
        <v>190</v>
      </c>
      <c r="AF4" s="5" t="s">
        <v>190</v>
      </c>
      <c r="AG4" s="5" t="s">
        <v>190</v>
      </c>
    </row>
    <row r="5" spans="1:34" x14ac:dyDescent="0.25">
      <c r="A5" t="s">
        <v>6</v>
      </c>
      <c r="B5" s="1">
        <v>0.46875</v>
      </c>
      <c r="C5" t="s">
        <v>7</v>
      </c>
      <c r="D5" t="s">
        <v>8</v>
      </c>
      <c r="E5" t="s">
        <v>21</v>
      </c>
      <c r="F5" t="s">
        <v>22</v>
      </c>
      <c r="G5" t="s">
        <v>11</v>
      </c>
      <c r="H5" t="s">
        <v>12</v>
      </c>
      <c r="I5">
        <v>7.53</v>
      </c>
      <c r="J5">
        <v>6.53</v>
      </c>
      <c r="K5">
        <v>192.74700000000001</v>
      </c>
      <c r="L5">
        <v>25.213999999999999</v>
      </c>
      <c r="N5" t="s">
        <v>9</v>
      </c>
      <c r="O5" s="5">
        <v>7.2</v>
      </c>
      <c r="P5" s="5">
        <v>132.857</v>
      </c>
      <c r="Q5" s="5">
        <v>400</v>
      </c>
      <c r="R5" s="5">
        <f t="shared" ref="R5:R6" si="1">L5/Q5</f>
        <v>6.3034999999999994E-2</v>
      </c>
      <c r="S5" s="5">
        <f t="shared" si="0"/>
        <v>63.034999999999997</v>
      </c>
      <c r="T5" s="5">
        <v>1</v>
      </c>
      <c r="U5" s="5">
        <f>S5/T5</f>
        <v>63.034999999999997</v>
      </c>
      <c r="V5" s="7">
        <f>P5/U5</f>
        <v>2.1076703418735625</v>
      </c>
      <c r="X5" t="s">
        <v>190</v>
      </c>
      <c r="Y5" s="5" t="s">
        <v>190</v>
      </c>
      <c r="Z5" s="5" t="s">
        <v>190</v>
      </c>
      <c r="AA5" s="5" t="s">
        <v>190</v>
      </c>
      <c r="AB5" s="5" t="s">
        <v>190</v>
      </c>
      <c r="AC5" s="5" t="s">
        <v>190</v>
      </c>
      <c r="AD5" s="5" t="s">
        <v>190</v>
      </c>
      <c r="AE5" s="5" t="s">
        <v>190</v>
      </c>
      <c r="AF5" s="5" t="s">
        <v>190</v>
      </c>
      <c r="AG5" s="5" t="s">
        <v>190</v>
      </c>
    </row>
    <row r="6" spans="1:34" x14ac:dyDescent="0.25">
      <c r="A6" t="s">
        <v>6</v>
      </c>
      <c r="B6" s="1">
        <v>0.51250000000000007</v>
      </c>
      <c r="C6" t="s">
        <v>7</v>
      </c>
      <c r="D6" t="s">
        <v>16</v>
      </c>
      <c r="E6" t="s">
        <v>23</v>
      </c>
      <c r="F6" t="s">
        <v>24</v>
      </c>
      <c r="G6" t="s">
        <v>19</v>
      </c>
      <c r="H6" t="s">
        <v>20</v>
      </c>
      <c r="I6">
        <v>7.31</v>
      </c>
      <c r="J6">
        <v>5.49</v>
      </c>
      <c r="K6">
        <v>133.17699999999999</v>
      </c>
      <c r="L6">
        <v>40.119999999999997</v>
      </c>
      <c r="N6" t="s">
        <v>9</v>
      </c>
      <c r="O6" s="5">
        <v>4.0999999999999996</v>
      </c>
      <c r="P6" s="5">
        <v>126.29900000000001</v>
      </c>
      <c r="Q6" s="5">
        <v>400</v>
      </c>
      <c r="R6" s="5">
        <f t="shared" si="1"/>
        <v>0.1003</v>
      </c>
      <c r="S6" s="5">
        <f t="shared" si="0"/>
        <v>100.3</v>
      </c>
      <c r="T6" s="5">
        <v>1</v>
      </c>
      <c r="U6" s="5">
        <f>S6/T6</f>
        <v>100.3</v>
      </c>
      <c r="V6" s="7">
        <f>P6/U6</f>
        <v>1.2592123629112664</v>
      </c>
      <c r="X6" t="s">
        <v>190</v>
      </c>
      <c r="Y6" s="5" t="s">
        <v>190</v>
      </c>
      <c r="Z6" s="5" t="s">
        <v>190</v>
      </c>
      <c r="AA6" s="5" t="s">
        <v>190</v>
      </c>
      <c r="AB6" s="5" t="s">
        <v>190</v>
      </c>
      <c r="AC6" s="5" t="s">
        <v>190</v>
      </c>
      <c r="AD6" s="5" t="s">
        <v>190</v>
      </c>
      <c r="AE6" s="5" t="s">
        <v>190</v>
      </c>
      <c r="AF6" s="5" t="s">
        <v>190</v>
      </c>
      <c r="AG6" s="5" t="s">
        <v>190</v>
      </c>
    </row>
    <row r="7" spans="1:34" x14ac:dyDescent="0.25">
      <c r="A7" t="s">
        <v>6</v>
      </c>
      <c r="B7" s="1">
        <v>0.52013888888888882</v>
      </c>
      <c r="C7" t="s">
        <v>7</v>
      </c>
      <c r="D7" t="s">
        <v>8</v>
      </c>
      <c r="E7" t="s">
        <v>25</v>
      </c>
      <c r="F7" t="s">
        <v>26</v>
      </c>
      <c r="G7" t="s">
        <v>11</v>
      </c>
      <c r="H7" t="s">
        <v>12</v>
      </c>
      <c r="I7">
        <v>7.92</v>
      </c>
      <c r="J7">
        <v>5.91</v>
      </c>
      <c r="K7">
        <v>173.125</v>
      </c>
      <c r="L7">
        <v>48.875</v>
      </c>
      <c r="N7" t="s">
        <v>190</v>
      </c>
      <c r="O7" s="5" t="s">
        <v>190</v>
      </c>
      <c r="P7" s="5" t="s">
        <v>190</v>
      </c>
      <c r="Q7" s="5" t="s">
        <v>190</v>
      </c>
      <c r="R7" s="5" t="s">
        <v>190</v>
      </c>
      <c r="S7" s="5" t="s">
        <v>190</v>
      </c>
      <c r="T7" s="5" t="s">
        <v>190</v>
      </c>
      <c r="U7" s="5" t="s">
        <v>190</v>
      </c>
      <c r="V7" s="7" t="s">
        <v>190</v>
      </c>
      <c r="W7" t="s">
        <v>453</v>
      </c>
      <c r="X7" t="s">
        <v>190</v>
      </c>
      <c r="Y7" s="5" t="s">
        <v>190</v>
      </c>
      <c r="Z7" s="5" t="s">
        <v>190</v>
      </c>
      <c r="AA7" s="5" t="s">
        <v>190</v>
      </c>
      <c r="AB7" s="5" t="s">
        <v>190</v>
      </c>
      <c r="AC7" s="5" t="s">
        <v>190</v>
      </c>
      <c r="AD7" s="5" t="s">
        <v>190</v>
      </c>
      <c r="AE7" s="5" t="s">
        <v>190</v>
      </c>
      <c r="AF7" s="5" t="s">
        <v>190</v>
      </c>
      <c r="AG7" s="5" t="s">
        <v>190</v>
      </c>
    </row>
    <row r="8" spans="1:34" x14ac:dyDescent="0.25">
      <c r="A8" t="s">
        <v>27</v>
      </c>
      <c r="B8" s="1">
        <v>0.43333333333333335</v>
      </c>
      <c r="C8" t="s">
        <v>7</v>
      </c>
      <c r="D8" t="s">
        <v>8</v>
      </c>
      <c r="E8" t="s">
        <v>28</v>
      </c>
      <c r="F8" t="s">
        <v>29</v>
      </c>
      <c r="G8" t="s">
        <v>30</v>
      </c>
      <c r="H8" t="s">
        <v>31</v>
      </c>
      <c r="I8">
        <v>8.99</v>
      </c>
      <c r="J8">
        <v>6.25</v>
      </c>
      <c r="K8">
        <v>198.55600000000001</v>
      </c>
      <c r="L8">
        <v>33.012999999999998</v>
      </c>
      <c r="M8" t="s">
        <v>32</v>
      </c>
      <c r="N8" t="s">
        <v>9</v>
      </c>
      <c r="O8" s="5">
        <v>8.1999999999999993</v>
      </c>
      <c r="P8" s="5">
        <v>166.47200000000001</v>
      </c>
      <c r="Q8" s="5">
        <v>400</v>
      </c>
      <c r="R8" s="5">
        <f t="shared" ref="R8:R15" si="2">L8/Q8</f>
        <v>8.2532499999999995E-2</v>
      </c>
      <c r="S8" s="5">
        <f>R8*1000</f>
        <v>82.532499999999999</v>
      </c>
      <c r="T8" s="5">
        <v>1</v>
      </c>
      <c r="U8" s="5">
        <f t="shared" ref="U8:U15" si="3">S8/T8</f>
        <v>82.532499999999999</v>
      </c>
      <c r="V8" s="7">
        <f t="shared" ref="V8:V15" si="4">P8/U8</f>
        <v>2.017047829642868</v>
      </c>
      <c r="X8" t="s">
        <v>190</v>
      </c>
      <c r="Y8" s="5" t="s">
        <v>190</v>
      </c>
      <c r="Z8" s="5" t="s">
        <v>190</v>
      </c>
      <c r="AA8" s="5" t="s">
        <v>190</v>
      </c>
      <c r="AB8" s="5" t="s">
        <v>190</v>
      </c>
      <c r="AC8" s="5" t="s">
        <v>190</v>
      </c>
      <c r="AD8" s="5" t="s">
        <v>190</v>
      </c>
      <c r="AE8" s="5" t="s">
        <v>190</v>
      </c>
      <c r="AF8" s="5" t="s">
        <v>190</v>
      </c>
      <c r="AG8" s="5" t="s">
        <v>190</v>
      </c>
    </row>
    <row r="9" spans="1:34" x14ac:dyDescent="0.25">
      <c r="A9" t="s">
        <v>27</v>
      </c>
      <c r="B9" s="1">
        <v>0.45833333333333331</v>
      </c>
      <c r="C9" t="s">
        <v>7</v>
      </c>
      <c r="D9" t="s">
        <v>16</v>
      </c>
      <c r="E9" t="s">
        <v>33</v>
      </c>
      <c r="F9" t="s">
        <v>34</v>
      </c>
      <c r="G9" t="s">
        <v>35</v>
      </c>
      <c r="H9" t="s">
        <v>36</v>
      </c>
      <c r="I9">
        <v>7.93</v>
      </c>
      <c r="J9">
        <v>6.24</v>
      </c>
      <c r="K9">
        <v>182.80600000000001</v>
      </c>
      <c r="L9">
        <v>37.847000000000001</v>
      </c>
      <c r="N9" t="s">
        <v>9</v>
      </c>
      <c r="O9" s="5">
        <v>5.7</v>
      </c>
      <c r="P9" s="5">
        <v>264.70800000000003</v>
      </c>
      <c r="Q9" s="5">
        <v>400</v>
      </c>
      <c r="R9" s="5">
        <f t="shared" si="2"/>
        <v>9.4617500000000007E-2</v>
      </c>
      <c r="S9" s="5">
        <f t="shared" ref="S9:S15" si="5">R9*1000</f>
        <v>94.617500000000007</v>
      </c>
      <c r="T9" s="5">
        <v>1</v>
      </c>
      <c r="U9" s="5">
        <f t="shared" si="3"/>
        <v>94.617500000000007</v>
      </c>
      <c r="V9" s="7">
        <f t="shared" si="4"/>
        <v>2.7976642798636617</v>
      </c>
      <c r="X9" t="s">
        <v>190</v>
      </c>
      <c r="Y9" s="5" t="s">
        <v>190</v>
      </c>
      <c r="Z9" s="5" t="s">
        <v>190</v>
      </c>
      <c r="AA9" s="5" t="s">
        <v>190</v>
      </c>
      <c r="AB9" s="5" t="s">
        <v>190</v>
      </c>
      <c r="AC9" s="5" t="s">
        <v>190</v>
      </c>
      <c r="AD9" s="5" t="s">
        <v>190</v>
      </c>
      <c r="AE9" s="5" t="s">
        <v>190</v>
      </c>
      <c r="AF9" s="5" t="s">
        <v>190</v>
      </c>
      <c r="AG9" s="5" t="s">
        <v>190</v>
      </c>
    </row>
    <row r="10" spans="1:34" x14ac:dyDescent="0.25">
      <c r="A10" t="s">
        <v>27</v>
      </c>
      <c r="B10" s="1">
        <v>0.47013888888888888</v>
      </c>
      <c r="C10" t="s">
        <v>7</v>
      </c>
      <c r="D10" t="s">
        <v>16</v>
      </c>
      <c r="E10" t="s">
        <v>37</v>
      </c>
      <c r="F10" t="s">
        <v>38</v>
      </c>
      <c r="G10" t="s">
        <v>35</v>
      </c>
      <c r="H10" t="s">
        <v>36</v>
      </c>
      <c r="I10">
        <v>7.69</v>
      </c>
      <c r="J10">
        <v>5.9</v>
      </c>
      <c r="K10">
        <v>173.93799999999999</v>
      </c>
      <c r="L10">
        <v>32.012999999999998</v>
      </c>
      <c r="M10" t="s">
        <v>39</v>
      </c>
      <c r="N10" t="s">
        <v>9</v>
      </c>
      <c r="O10" s="5">
        <v>1.4</v>
      </c>
      <c r="P10" s="5">
        <v>204.16900000000001</v>
      </c>
      <c r="Q10" s="5">
        <v>400</v>
      </c>
      <c r="R10" s="5">
        <f t="shared" si="2"/>
        <v>8.0032499999999993E-2</v>
      </c>
      <c r="S10" s="5">
        <f t="shared" si="5"/>
        <v>80.032499999999999</v>
      </c>
      <c r="T10" s="5">
        <v>1</v>
      </c>
      <c r="U10" s="5">
        <f t="shared" si="3"/>
        <v>80.032499999999999</v>
      </c>
      <c r="V10" s="7">
        <f t="shared" si="4"/>
        <v>2.5510761253240872</v>
      </c>
      <c r="X10" t="s">
        <v>190</v>
      </c>
      <c r="Y10" s="5" t="s">
        <v>190</v>
      </c>
      <c r="Z10" s="5" t="s">
        <v>190</v>
      </c>
      <c r="AA10" s="5" t="s">
        <v>190</v>
      </c>
      <c r="AB10" s="5" t="s">
        <v>190</v>
      </c>
      <c r="AC10" s="5" t="s">
        <v>190</v>
      </c>
      <c r="AD10" s="5" t="s">
        <v>190</v>
      </c>
      <c r="AE10" s="5" t="s">
        <v>190</v>
      </c>
      <c r="AF10" s="5" t="s">
        <v>190</v>
      </c>
      <c r="AG10" s="5" t="s">
        <v>190</v>
      </c>
    </row>
    <row r="11" spans="1:34" x14ac:dyDescent="0.25">
      <c r="A11" t="s">
        <v>27</v>
      </c>
      <c r="B11" s="1">
        <v>0.48194444444444445</v>
      </c>
      <c r="C11" t="s">
        <v>7</v>
      </c>
      <c r="D11" t="s">
        <v>16</v>
      </c>
      <c r="E11" t="s">
        <v>40</v>
      </c>
      <c r="F11" t="s">
        <v>41</v>
      </c>
      <c r="G11" t="s">
        <v>35</v>
      </c>
      <c r="H11" t="s">
        <v>36</v>
      </c>
      <c r="I11">
        <v>8.39</v>
      </c>
      <c r="J11">
        <v>6.28</v>
      </c>
      <c r="K11">
        <v>184.65</v>
      </c>
      <c r="L11">
        <v>41.037999999999997</v>
      </c>
      <c r="N11" t="s">
        <v>9</v>
      </c>
      <c r="O11" s="5">
        <v>5.6</v>
      </c>
      <c r="P11" s="5">
        <v>2999.239</v>
      </c>
      <c r="Q11" s="5">
        <v>400</v>
      </c>
      <c r="R11" s="5">
        <f>L11/Q11</f>
        <v>0.10259499999999999</v>
      </c>
      <c r="S11" s="5">
        <f t="shared" si="5"/>
        <v>102.595</v>
      </c>
      <c r="T11" s="5">
        <v>1</v>
      </c>
      <c r="U11" s="5">
        <f t="shared" si="3"/>
        <v>102.595</v>
      </c>
      <c r="V11" s="8">
        <f t="shared" si="4"/>
        <v>29.23377357571032</v>
      </c>
      <c r="X11" t="s">
        <v>190</v>
      </c>
      <c r="Y11" s="5" t="s">
        <v>190</v>
      </c>
      <c r="Z11" s="5" t="s">
        <v>190</v>
      </c>
      <c r="AA11" s="5" t="s">
        <v>190</v>
      </c>
      <c r="AB11" s="5" t="s">
        <v>190</v>
      </c>
      <c r="AC11" s="5" t="s">
        <v>190</v>
      </c>
      <c r="AD11" s="5" t="s">
        <v>190</v>
      </c>
      <c r="AE11" s="5" t="s">
        <v>190</v>
      </c>
      <c r="AF11" s="5" t="s">
        <v>190</v>
      </c>
      <c r="AG11" s="5" t="s">
        <v>190</v>
      </c>
    </row>
    <row r="12" spans="1:34" x14ac:dyDescent="0.25">
      <c r="A12" t="s">
        <v>27</v>
      </c>
      <c r="B12" s="1">
        <v>0.49236111111111108</v>
      </c>
      <c r="C12" t="s">
        <v>7</v>
      </c>
      <c r="D12" t="s">
        <v>16</v>
      </c>
      <c r="E12" t="s">
        <v>42</v>
      </c>
      <c r="F12" t="s">
        <v>43</v>
      </c>
      <c r="G12" t="s">
        <v>35</v>
      </c>
      <c r="H12" t="s">
        <v>36</v>
      </c>
      <c r="I12">
        <v>7.6</v>
      </c>
      <c r="J12">
        <v>6.11</v>
      </c>
      <c r="K12">
        <v>192.285</v>
      </c>
      <c r="L12">
        <v>43.734000000000002</v>
      </c>
      <c r="N12" t="s">
        <v>9</v>
      </c>
      <c r="O12" s="5">
        <v>3.1</v>
      </c>
      <c r="P12" s="5">
        <v>706.59699999999998</v>
      </c>
      <c r="Q12" s="5">
        <v>400</v>
      </c>
      <c r="R12" s="5">
        <f t="shared" si="2"/>
        <v>0.109335</v>
      </c>
      <c r="S12" s="5">
        <f t="shared" si="5"/>
        <v>109.33500000000001</v>
      </c>
      <c r="T12" s="5">
        <v>1</v>
      </c>
      <c r="U12" s="5">
        <f t="shared" si="3"/>
        <v>109.33500000000001</v>
      </c>
      <c r="V12" s="7">
        <f t="shared" si="4"/>
        <v>6.4626789225773988</v>
      </c>
      <c r="X12" t="s">
        <v>190</v>
      </c>
      <c r="Y12" s="5" t="s">
        <v>190</v>
      </c>
      <c r="Z12" s="5" t="s">
        <v>190</v>
      </c>
      <c r="AA12" s="5" t="s">
        <v>190</v>
      </c>
      <c r="AB12" s="5" t="s">
        <v>190</v>
      </c>
      <c r="AC12" s="5" t="s">
        <v>190</v>
      </c>
      <c r="AD12" s="5" t="s">
        <v>190</v>
      </c>
      <c r="AE12" s="5" t="s">
        <v>190</v>
      </c>
      <c r="AF12" s="5" t="s">
        <v>190</v>
      </c>
      <c r="AG12" s="5" t="s">
        <v>190</v>
      </c>
    </row>
    <row r="13" spans="1:34" x14ac:dyDescent="0.25">
      <c r="A13" t="s">
        <v>27</v>
      </c>
      <c r="B13" s="1">
        <v>0.50347222222222221</v>
      </c>
      <c r="C13" t="s">
        <v>7</v>
      </c>
      <c r="D13" t="s">
        <v>16</v>
      </c>
      <c r="E13" t="s">
        <v>44</v>
      </c>
      <c r="F13" t="s">
        <v>45</v>
      </c>
      <c r="G13" t="s">
        <v>35</v>
      </c>
      <c r="H13" t="s">
        <v>36</v>
      </c>
      <c r="I13">
        <v>7.43</v>
      </c>
      <c r="J13">
        <v>6.26</v>
      </c>
      <c r="K13">
        <v>169.19200000000001</v>
      </c>
      <c r="L13">
        <v>33.774000000000001</v>
      </c>
      <c r="N13" t="s">
        <v>9</v>
      </c>
      <c r="O13" s="5">
        <v>2.6</v>
      </c>
      <c r="P13" s="5">
        <v>171.12100000000001</v>
      </c>
      <c r="Q13" s="5">
        <v>400</v>
      </c>
      <c r="R13" s="5">
        <f t="shared" si="2"/>
        <v>8.4434999999999996E-2</v>
      </c>
      <c r="S13" s="5">
        <f>R13*1000</f>
        <v>84.435000000000002</v>
      </c>
      <c r="T13" s="5">
        <v>1</v>
      </c>
      <c r="U13" s="5">
        <f t="shared" si="3"/>
        <v>84.435000000000002</v>
      </c>
      <c r="V13" s="7">
        <f t="shared" si="4"/>
        <v>2.0266595606087523</v>
      </c>
      <c r="X13" t="s">
        <v>190</v>
      </c>
      <c r="Y13" s="5" t="s">
        <v>190</v>
      </c>
      <c r="Z13" s="5" t="s">
        <v>190</v>
      </c>
      <c r="AA13" s="5" t="s">
        <v>190</v>
      </c>
      <c r="AB13" s="5" t="s">
        <v>190</v>
      </c>
      <c r="AC13" s="5" t="s">
        <v>190</v>
      </c>
      <c r="AD13" s="5" t="s">
        <v>190</v>
      </c>
      <c r="AE13" s="5" t="s">
        <v>190</v>
      </c>
      <c r="AF13" s="5" t="s">
        <v>190</v>
      </c>
      <c r="AG13" s="5" t="s">
        <v>190</v>
      </c>
    </row>
    <row r="14" spans="1:34" x14ac:dyDescent="0.25">
      <c r="A14" t="s">
        <v>27</v>
      </c>
      <c r="B14" s="1">
        <v>0.51458333333333328</v>
      </c>
      <c r="C14" t="s">
        <v>7</v>
      </c>
      <c r="D14" t="s">
        <v>8</v>
      </c>
      <c r="E14" t="s">
        <v>46</v>
      </c>
      <c r="F14" t="s">
        <v>47</v>
      </c>
      <c r="G14" t="s">
        <v>30</v>
      </c>
      <c r="H14" t="s">
        <v>31</v>
      </c>
      <c r="I14">
        <v>8.99</v>
      </c>
      <c r="J14">
        <v>5.88</v>
      </c>
      <c r="K14">
        <v>192.54</v>
      </c>
      <c r="L14">
        <v>57.207999999999998</v>
      </c>
      <c r="M14" t="s">
        <v>48</v>
      </c>
      <c r="N14" t="s">
        <v>9</v>
      </c>
      <c r="O14" s="5">
        <v>3.3</v>
      </c>
      <c r="P14" s="5">
        <v>199.17699999999999</v>
      </c>
      <c r="Q14" s="5">
        <v>400</v>
      </c>
      <c r="R14" s="5">
        <f t="shared" si="2"/>
        <v>0.14302000000000001</v>
      </c>
      <c r="S14" s="5">
        <f t="shared" si="5"/>
        <v>143.02000000000001</v>
      </c>
      <c r="T14" s="5">
        <v>1</v>
      </c>
      <c r="U14" s="5">
        <f t="shared" si="3"/>
        <v>143.02000000000001</v>
      </c>
      <c r="V14" s="7">
        <f t="shared" si="4"/>
        <v>1.39265137742973</v>
      </c>
      <c r="X14" t="s">
        <v>190</v>
      </c>
      <c r="Y14" s="5" t="s">
        <v>190</v>
      </c>
      <c r="Z14" s="5" t="s">
        <v>190</v>
      </c>
      <c r="AA14" s="5" t="s">
        <v>190</v>
      </c>
      <c r="AB14" s="5" t="s">
        <v>190</v>
      </c>
      <c r="AC14" s="5" t="s">
        <v>190</v>
      </c>
      <c r="AD14" s="5" t="s">
        <v>190</v>
      </c>
      <c r="AE14" s="5" t="s">
        <v>190</v>
      </c>
      <c r="AF14" s="5" t="s">
        <v>190</v>
      </c>
      <c r="AG14" s="5" t="s">
        <v>190</v>
      </c>
    </row>
    <row r="15" spans="1:34" x14ac:dyDescent="0.25">
      <c r="A15" t="s">
        <v>27</v>
      </c>
      <c r="B15" s="1">
        <v>0.52638888888888891</v>
      </c>
      <c r="C15" t="s">
        <v>7</v>
      </c>
      <c r="D15" t="s">
        <v>8</v>
      </c>
      <c r="E15" t="s">
        <v>49</v>
      </c>
      <c r="F15" t="s">
        <v>50</v>
      </c>
      <c r="G15" t="s">
        <v>30</v>
      </c>
      <c r="H15" t="s">
        <v>31</v>
      </c>
      <c r="I15">
        <v>8.5500000000000007</v>
      </c>
      <c r="J15">
        <v>5.95</v>
      </c>
      <c r="K15">
        <v>197.80600000000001</v>
      </c>
      <c r="L15">
        <v>43.606000000000002</v>
      </c>
      <c r="M15" t="s">
        <v>32</v>
      </c>
      <c r="N15" t="s">
        <v>9</v>
      </c>
      <c r="O15" s="5">
        <v>4.4000000000000004</v>
      </c>
      <c r="P15" s="5">
        <v>159.54300000000001</v>
      </c>
      <c r="Q15" s="5">
        <v>400</v>
      </c>
      <c r="R15" s="5">
        <f t="shared" si="2"/>
        <v>0.109015</v>
      </c>
      <c r="S15" s="5">
        <f t="shared" si="5"/>
        <v>109.015</v>
      </c>
      <c r="T15" s="5">
        <v>1</v>
      </c>
      <c r="U15" s="5">
        <f t="shared" si="3"/>
        <v>109.015</v>
      </c>
      <c r="V15" s="7">
        <f t="shared" si="4"/>
        <v>1.4634958491950649</v>
      </c>
      <c r="X15" t="s">
        <v>190</v>
      </c>
      <c r="Y15" s="5" t="s">
        <v>190</v>
      </c>
      <c r="Z15" s="5" t="s">
        <v>190</v>
      </c>
      <c r="AA15" s="5" t="s">
        <v>190</v>
      </c>
      <c r="AB15" s="5" t="s">
        <v>190</v>
      </c>
      <c r="AC15" s="5" t="s">
        <v>190</v>
      </c>
      <c r="AD15" s="5" t="s">
        <v>190</v>
      </c>
      <c r="AE15" s="5" t="s">
        <v>190</v>
      </c>
      <c r="AF15" s="5" t="s">
        <v>190</v>
      </c>
      <c r="AG15" s="5" t="s">
        <v>190</v>
      </c>
    </row>
    <row r="16" spans="1:34" x14ac:dyDescent="0.25">
      <c r="A16" t="s">
        <v>51</v>
      </c>
      <c r="B16" s="1">
        <v>0.4201388888888889</v>
      </c>
      <c r="C16" t="s">
        <v>7</v>
      </c>
      <c r="D16" t="s">
        <v>8</v>
      </c>
      <c r="E16" t="s">
        <v>52</v>
      </c>
      <c r="F16" t="s">
        <v>53</v>
      </c>
      <c r="G16" t="s">
        <v>54</v>
      </c>
      <c r="H16" t="s">
        <v>55</v>
      </c>
      <c r="I16">
        <v>8.9</v>
      </c>
      <c r="J16">
        <v>7.08</v>
      </c>
      <c r="K16">
        <v>259.27300000000002</v>
      </c>
      <c r="L16">
        <v>66.656000000000006</v>
      </c>
      <c r="M16" t="s">
        <v>56</v>
      </c>
      <c r="N16" t="s">
        <v>9</v>
      </c>
      <c r="O16" s="5" t="s">
        <v>190</v>
      </c>
      <c r="P16" s="5" t="s">
        <v>190</v>
      </c>
      <c r="Q16" s="5" t="s">
        <v>190</v>
      </c>
      <c r="R16" s="5" t="s">
        <v>190</v>
      </c>
      <c r="S16" s="5" t="s">
        <v>190</v>
      </c>
      <c r="T16" s="5" t="s">
        <v>190</v>
      </c>
      <c r="U16" s="5" t="s">
        <v>190</v>
      </c>
      <c r="V16" s="5" t="s">
        <v>190</v>
      </c>
      <c r="W16" t="s">
        <v>191</v>
      </c>
      <c r="X16" t="s">
        <v>190</v>
      </c>
      <c r="Y16" s="5" t="s">
        <v>190</v>
      </c>
      <c r="Z16" s="5" t="s">
        <v>190</v>
      </c>
      <c r="AA16" s="5" t="s">
        <v>190</v>
      </c>
      <c r="AB16" s="5" t="s">
        <v>190</v>
      </c>
      <c r="AC16" s="5" t="s">
        <v>190</v>
      </c>
      <c r="AD16" s="5" t="s">
        <v>190</v>
      </c>
      <c r="AE16" s="5" t="s">
        <v>190</v>
      </c>
      <c r="AF16" s="5" t="s">
        <v>190</v>
      </c>
      <c r="AG16" s="5" t="s">
        <v>190</v>
      </c>
    </row>
    <row r="17" spans="1:33" x14ac:dyDescent="0.25">
      <c r="A17" t="s">
        <v>51</v>
      </c>
      <c r="B17" s="1">
        <v>0.4201388888888889</v>
      </c>
      <c r="C17" t="s">
        <v>7</v>
      </c>
      <c r="D17" t="s">
        <v>8</v>
      </c>
      <c r="E17" t="s">
        <v>202</v>
      </c>
      <c r="F17" t="s">
        <v>53</v>
      </c>
      <c r="G17" t="s">
        <v>54</v>
      </c>
      <c r="H17" t="s">
        <v>55</v>
      </c>
      <c r="I17">
        <v>8.9</v>
      </c>
      <c r="J17">
        <v>7.08</v>
      </c>
      <c r="K17">
        <v>259.27300000000002</v>
      </c>
      <c r="L17">
        <v>66.656000000000006</v>
      </c>
      <c r="M17" t="s">
        <v>56</v>
      </c>
      <c r="N17" t="s">
        <v>14</v>
      </c>
      <c r="O17" s="5">
        <v>1.6</v>
      </c>
      <c r="P17" s="5">
        <v>7781.9110000000001</v>
      </c>
      <c r="Q17" s="5">
        <v>400</v>
      </c>
      <c r="R17" s="5">
        <f>L17/Q17</f>
        <v>0.16664000000000001</v>
      </c>
      <c r="S17" s="5">
        <f>R17*1000</f>
        <v>166.64000000000001</v>
      </c>
      <c r="T17" s="5">
        <v>2</v>
      </c>
      <c r="U17" s="5">
        <f>S17/T17</f>
        <v>83.320000000000007</v>
      </c>
      <c r="V17" s="7" t="s">
        <v>190</v>
      </c>
      <c r="W17" s="3" t="s">
        <v>471</v>
      </c>
      <c r="X17" t="s">
        <v>190</v>
      </c>
      <c r="Y17" s="5" t="s">
        <v>190</v>
      </c>
      <c r="Z17" s="5" t="s">
        <v>190</v>
      </c>
      <c r="AA17" s="5" t="s">
        <v>190</v>
      </c>
      <c r="AB17" s="5" t="s">
        <v>190</v>
      </c>
      <c r="AC17" s="5" t="s">
        <v>190</v>
      </c>
      <c r="AD17" s="5" t="s">
        <v>190</v>
      </c>
      <c r="AE17" s="5" t="s">
        <v>190</v>
      </c>
      <c r="AF17" s="5" t="s">
        <v>190</v>
      </c>
      <c r="AG17" s="5" t="s">
        <v>190</v>
      </c>
    </row>
    <row r="18" spans="1:33" x14ac:dyDescent="0.25">
      <c r="A18" t="s">
        <v>51</v>
      </c>
      <c r="B18" s="1">
        <v>0.43194444444444446</v>
      </c>
      <c r="C18" t="s">
        <v>7</v>
      </c>
      <c r="D18" t="s">
        <v>8</v>
      </c>
      <c r="E18" t="s">
        <v>57</v>
      </c>
      <c r="F18" t="s">
        <v>58</v>
      </c>
      <c r="G18" t="s">
        <v>54</v>
      </c>
      <c r="H18" t="s">
        <v>55</v>
      </c>
      <c r="I18">
        <v>8.81</v>
      </c>
      <c r="J18">
        <v>7.09</v>
      </c>
      <c r="K18">
        <v>262.72000000000003</v>
      </c>
      <c r="L18">
        <v>55.598999999999997</v>
      </c>
      <c r="N18" t="s">
        <v>190</v>
      </c>
      <c r="O18" s="5" t="s">
        <v>190</v>
      </c>
      <c r="P18" s="5" t="s">
        <v>190</v>
      </c>
      <c r="Q18" s="5" t="s">
        <v>190</v>
      </c>
      <c r="R18" s="5" t="s">
        <v>190</v>
      </c>
      <c r="S18" s="5" t="s">
        <v>190</v>
      </c>
      <c r="T18" s="5" t="s">
        <v>190</v>
      </c>
      <c r="U18" s="5" t="s">
        <v>190</v>
      </c>
      <c r="V18" s="5" t="s">
        <v>190</v>
      </c>
      <c r="W18" t="s">
        <v>256</v>
      </c>
      <c r="X18" t="s">
        <v>190</v>
      </c>
      <c r="Y18" s="5" t="s">
        <v>190</v>
      </c>
      <c r="Z18" s="5" t="s">
        <v>190</v>
      </c>
      <c r="AA18" s="5" t="s">
        <v>190</v>
      </c>
      <c r="AB18" s="5" t="s">
        <v>190</v>
      </c>
      <c r="AC18" s="5" t="s">
        <v>190</v>
      </c>
      <c r="AD18" s="5" t="s">
        <v>190</v>
      </c>
      <c r="AE18" s="5" t="s">
        <v>190</v>
      </c>
      <c r="AF18" s="5" t="s">
        <v>190</v>
      </c>
      <c r="AG18" s="5" t="s">
        <v>190</v>
      </c>
    </row>
    <row r="19" spans="1:33" x14ac:dyDescent="0.25">
      <c r="A19" t="s">
        <v>51</v>
      </c>
      <c r="B19" s="1">
        <v>0.44513888888888892</v>
      </c>
      <c r="C19" t="s">
        <v>7</v>
      </c>
      <c r="D19" t="s">
        <v>16</v>
      </c>
      <c r="E19" t="s">
        <v>59</v>
      </c>
      <c r="F19" t="s">
        <v>60</v>
      </c>
      <c r="G19" t="s">
        <v>61</v>
      </c>
      <c r="H19" t="s">
        <v>62</v>
      </c>
      <c r="I19">
        <v>7.29</v>
      </c>
      <c r="J19">
        <v>5.78</v>
      </c>
      <c r="K19">
        <v>159.89699999999999</v>
      </c>
      <c r="L19">
        <v>34.512999999999998</v>
      </c>
      <c r="N19" t="s">
        <v>9</v>
      </c>
      <c r="O19" s="5">
        <v>12.4</v>
      </c>
      <c r="P19" s="5">
        <v>197.94900000000001</v>
      </c>
      <c r="Q19" s="5">
        <v>400</v>
      </c>
      <c r="R19" s="5">
        <f t="shared" ref="R19:R32" si="6">L19/Q19</f>
        <v>8.6282499999999998E-2</v>
      </c>
      <c r="S19" s="5">
        <f>R19*1000</f>
        <v>86.282499999999999</v>
      </c>
      <c r="T19" s="5">
        <v>1</v>
      </c>
      <c r="U19" s="5">
        <f t="shared" ref="U19:U33" si="7">S19/T19</f>
        <v>86.282499999999999</v>
      </c>
      <c r="V19" s="7">
        <f t="shared" ref="V19:V33" si="8">P19/U19</f>
        <v>2.2941963897661752</v>
      </c>
      <c r="X19" t="s">
        <v>190</v>
      </c>
      <c r="Y19" s="5" t="s">
        <v>190</v>
      </c>
      <c r="Z19" s="5" t="s">
        <v>190</v>
      </c>
      <c r="AA19" s="5" t="s">
        <v>190</v>
      </c>
      <c r="AB19" s="5" t="s">
        <v>190</v>
      </c>
      <c r="AC19" s="5" t="s">
        <v>190</v>
      </c>
      <c r="AD19" s="5" t="s">
        <v>190</v>
      </c>
      <c r="AE19" s="5" t="s">
        <v>190</v>
      </c>
      <c r="AF19" s="5" t="s">
        <v>190</v>
      </c>
      <c r="AG19" s="5" t="s">
        <v>190</v>
      </c>
    </row>
    <row r="20" spans="1:33" x14ac:dyDescent="0.25">
      <c r="A20" t="s">
        <v>51</v>
      </c>
      <c r="B20" s="1">
        <v>0.45694444444444443</v>
      </c>
      <c r="C20" t="s">
        <v>7</v>
      </c>
      <c r="D20" t="s">
        <v>8</v>
      </c>
      <c r="E20" t="s">
        <v>63</v>
      </c>
      <c r="F20" t="s">
        <v>64</v>
      </c>
      <c r="G20" t="s">
        <v>54</v>
      </c>
      <c r="H20" t="s">
        <v>55</v>
      </c>
      <c r="I20">
        <v>8.44</v>
      </c>
      <c r="J20">
        <v>6.28</v>
      </c>
      <c r="K20">
        <v>243.86699999999999</v>
      </c>
      <c r="L20">
        <v>63.247999999999998</v>
      </c>
      <c r="N20" t="s">
        <v>9</v>
      </c>
      <c r="O20" s="5">
        <v>6.5</v>
      </c>
      <c r="P20" s="5">
        <v>146.297</v>
      </c>
      <c r="Q20" s="5">
        <v>400</v>
      </c>
      <c r="R20" s="5">
        <f t="shared" si="6"/>
        <v>0.15811999999999998</v>
      </c>
      <c r="S20" s="5">
        <f t="shared" ref="S20:S33" si="9">R20*1000</f>
        <v>158.11999999999998</v>
      </c>
      <c r="T20" s="5">
        <v>1</v>
      </c>
      <c r="U20" s="5">
        <f t="shared" si="7"/>
        <v>158.11999999999998</v>
      </c>
      <c r="V20" s="7">
        <f t="shared" si="8"/>
        <v>0.9252276751834051</v>
      </c>
      <c r="X20" t="s">
        <v>190</v>
      </c>
      <c r="Y20" s="5" t="s">
        <v>190</v>
      </c>
      <c r="Z20" s="5" t="s">
        <v>190</v>
      </c>
      <c r="AA20" s="5" t="s">
        <v>190</v>
      </c>
      <c r="AB20" s="5" t="s">
        <v>190</v>
      </c>
      <c r="AC20" s="5" t="s">
        <v>190</v>
      </c>
      <c r="AD20" s="5" t="s">
        <v>190</v>
      </c>
      <c r="AE20" s="5" t="s">
        <v>190</v>
      </c>
      <c r="AF20" s="5" t="s">
        <v>190</v>
      </c>
      <c r="AG20" s="5" t="s">
        <v>190</v>
      </c>
    </row>
    <row r="21" spans="1:33" x14ac:dyDescent="0.25">
      <c r="A21" t="s">
        <v>51</v>
      </c>
      <c r="B21" s="1">
        <v>0.4680555555555555</v>
      </c>
      <c r="C21" t="s">
        <v>7</v>
      </c>
      <c r="D21" t="s">
        <v>16</v>
      </c>
      <c r="E21" t="s">
        <v>65</v>
      </c>
      <c r="F21" t="s">
        <v>66</v>
      </c>
      <c r="G21" t="s">
        <v>61</v>
      </c>
      <c r="H21" t="s">
        <v>62</v>
      </c>
      <c r="I21">
        <v>7.46</v>
      </c>
      <c r="J21">
        <v>6.07</v>
      </c>
      <c r="K21">
        <v>163.83000000000001</v>
      </c>
      <c r="L21">
        <v>32.695</v>
      </c>
      <c r="N21" t="s">
        <v>9</v>
      </c>
      <c r="O21" s="5">
        <v>3.2</v>
      </c>
      <c r="P21" s="5">
        <v>224.61600000000001</v>
      </c>
      <c r="Q21" s="5">
        <v>400</v>
      </c>
      <c r="R21" s="5">
        <f t="shared" si="6"/>
        <v>8.1737500000000005E-2</v>
      </c>
      <c r="S21" s="5">
        <f t="shared" si="9"/>
        <v>81.737500000000011</v>
      </c>
      <c r="T21" s="5">
        <v>1</v>
      </c>
      <c r="U21" s="5">
        <f t="shared" si="7"/>
        <v>81.737500000000011</v>
      </c>
      <c r="V21" s="7">
        <f t="shared" si="8"/>
        <v>2.7480165162868939</v>
      </c>
      <c r="W21" t="s">
        <v>257</v>
      </c>
      <c r="X21" t="s">
        <v>190</v>
      </c>
      <c r="Y21" s="5" t="s">
        <v>190</v>
      </c>
      <c r="Z21" s="5" t="s">
        <v>190</v>
      </c>
      <c r="AA21" s="5" t="s">
        <v>190</v>
      </c>
      <c r="AB21" s="5" t="s">
        <v>190</v>
      </c>
      <c r="AC21" s="5" t="s">
        <v>190</v>
      </c>
      <c r="AD21" s="5" t="s">
        <v>190</v>
      </c>
      <c r="AE21" s="5" t="s">
        <v>190</v>
      </c>
      <c r="AF21" s="5" t="s">
        <v>190</v>
      </c>
      <c r="AG21" s="5" t="s">
        <v>190</v>
      </c>
    </row>
    <row r="22" spans="1:33" x14ac:dyDescent="0.25">
      <c r="A22" t="s">
        <v>51</v>
      </c>
      <c r="B22" s="1">
        <v>0.47916666666666669</v>
      </c>
      <c r="C22" t="s">
        <v>7</v>
      </c>
      <c r="D22" t="s">
        <v>16</v>
      </c>
      <c r="E22" t="s">
        <v>67</v>
      </c>
      <c r="F22" t="s">
        <v>68</v>
      </c>
      <c r="G22" t="s">
        <v>61</v>
      </c>
      <c r="H22" t="s">
        <v>62</v>
      </c>
      <c r="I22">
        <v>7.5</v>
      </c>
      <c r="J22">
        <v>6.44</v>
      </c>
      <c r="K22">
        <v>173.11500000000001</v>
      </c>
      <c r="L22">
        <v>30.786000000000001</v>
      </c>
      <c r="N22" t="s">
        <v>9</v>
      </c>
      <c r="O22" s="5">
        <v>3.7</v>
      </c>
      <c r="P22" s="5">
        <v>197.34800000000001</v>
      </c>
      <c r="Q22" s="5">
        <v>400</v>
      </c>
      <c r="R22" s="5">
        <f t="shared" si="6"/>
        <v>7.6965000000000006E-2</v>
      </c>
      <c r="S22" s="5">
        <f t="shared" si="9"/>
        <v>76.965000000000003</v>
      </c>
      <c r="T22" s="5">
        <v>1</v>
      </c>
      <c r="U22" s="5">
        <f t="shared" si="7"/>
        <v>76.965000000000003</v>
      </c>
      <c r="V22" s="7">
        <f t="shared" si="8"/>
        <v>2.5641265510296889</v>
      </c>
      <c r="W22" t="s">
        <v>257</v>
      </c>
      <c r="X22" t="s">
        <v>190</v>
      </c>
      <c r="Y22" s="5" t="s">
        <v>190</v>
      </c>
      <c r="Z22" s="5" t="s">
        <v>190</v>
      </c>
      <c r="AA22" s="5" t="s">
        <v>190</v>
      </c>
      <c r="AB22" s="5" t="s">
        <v>190</v>
      </c>
      <c r="AC22" s="5" t="s">
        <v>190</v>
      </c>
      <c r="AD22" s="5" t="s">
        <v>190</v>
      </c>
      <c r="AE22" s="5" t="s">
        <v>190</v>
      </c>
      <c r="AF22" s="5" t="s">
        <v>190</v>
      </c>
      <c r="AG22" s="5" t="s">
        <v>190</v>
      </c>
    </row>
    <row r="23" spans="1:33" x14ac:dyDescent="0.25">
      <c r="A23" t="s">
        <v>69</v>
      </c>
      <c r="B23" s="1">
        <v>0.42499999999999999</v>
      </c>
      <c r="C23" t="s">
        <v>7</v>
      </c>
      <c r="D23" t="s">
        <v>8</v>
      </c>
      <c r="E23" t="s">
        <v>70</v>
      </c>
      <c r="F23" t="s">
        <v>71</v>
      </c>
      <c r="G23" t="s">
        <v>72</v>
      </c>
      <c r="H23" t="s">
        <v>73</v>
      </c>
      <c r="I23">
        <v>9.09</v>
      </c>
      <c r="J23">
        <v>6.04</v>
      </c>
      <c r="K23">
        <v>202.334</v>
      </c>
      <c r="L23">
        <v>69.796000000000006</v>
      </c>
      <c r="N23" t="s">
        <v>9</v>
      </c>
      <c r="O23" s="5">
        <v>4.4000000000000004</v>
      </c>
      <c r="P23" s="5">
        <v>605.71400000000006</v>
      </c>
      <c r="Q23" s="5">
        <v>400</v>
      </c>
      <c r="R23" s="5">
        <f t="shared" si="6"/>
        <v>0.17449000000000001</v>
      </c>
      <c r="S23" s="5">
        <f t="shared" si="9"/>
        <v>174.49</v>
      </c>
      <c r="T23" s="5">
        <v>1</v>
      </c>
      <c r="U23" s="5">
        <f t="shared" si="7"/>
        <v>174.49</v>
      </c>
      <c r="V23" s="7">
        <f t="shared" si="8"/>
        <v>3.4713393317668637</v>
      </c>
      <c r="X23" t="s">
        <v>190</v>
      </c>
      <c r="Y23" s="5" t="s">
        <v>190</v>
      </c>
      <c r="Z23" s="5" t="s">
        <v>190</v>
      </c>
      <c r="AA23" s="5" t="s">
        <v>190</v>
      </c>
      <c r="AB23" s="5" t="s">
        <v>190</v>
      </c>
      <c r="AC23" s="5" t="s">
        <v>190</v>
      </c>
      <c r="AD23" s="5" t="s">
        <v>190</v>
      </c>
      <c r="AE23" s="5" t="s">
        <v>190</v>
      </c>
      <c r="AF23" s="5" t="s">
        <v>190</v>
      </c>
      <c r="AG23" s="5" t="s">
        <v>190</v>
      </c>
    </row>
    <row r="24" spans="1:33" x14ac:dyDescent="0.25">
      <c r="A24" t="s">
        <v>69</v>
      </c>
      <c r="B24" s="1">
        <v>0.43611111111111112</v>
      </c>
      <c r="C24" t="s">
        <v>7</v>
      </c>
      <c r="D24" t="s">
        <v>8</v>
      </c>
      <c r="E24" t="s">
        <v>74</v>
      </c>
      <c r="F24" t="s">
        <v>75</v>
      </c>
      <c r="G24" t="s">
        <v>72</v>
      </c>
      <c r="H24" t="s">
        <v>73</v>
      </c>
      <c r="I24">
        <v>8.6999999999999993</v>
      </c>
      <c r="J24">
        <v>6.11</v>
      </c>
      <c r="K24">
        <v>196.369</v>
      </c>
      <c r="L24">
        <v>50.286999999999999</v>
      </c>
      <c r="N24" t="s">
        <v>14</v>
      </c>
      <c r="O24" s="5">
        <v>2.8</v>
      </c>
      <c r="P24" s="5">
        <v>1014.311</v>
      </c>
      <c r="Q24" s="5">
        <v>400</v>
      </c>
      <c r="R24" s="5">
        <f t="shared" si="6"/>
        <v>0.12571750000000001</v>
      </c>
      <c r="S24" s="5">
        <f t="shared" si="9"/>
        <v>125.71750000000002</v>
      </c>
      <c r="T24" s="5">
        <v>1</v>
      </c>
      <c r="U24" s="5">
        <f t="shared" si="7"/>
        <v>125.71750000000002</v>
      </c>
      <c r="V24" s="7">
        <f t="shared" si="8"/>
        <v>8.0681766659375178</v>
      </c>
      <c r="X24" t="s">
        <v>190</v>
      </c>
      <c r="Y24" s="5" t="s">
        <v>190</v>
      </c>
      <c r="Z24" s="5" t="s">
        <v>190</v>
      </c>
      <c r="AA24" s="5" t="s">
        <v>190</v>
      </c>
      <c r="AB24" s="5" t="s">
        <v>190</v>
      </c>
      <c r="AC24" s="5" t="s">
        <v>190</v>
      </c>
      <c r="AD24" s="5" t="s">
        <v>190</v>
      </c>
      <c r="AE24" s="5" t="s">
        <v>190</v>
      </c>
      <c r="AF24" s="5" t="s">
        <v>190</v>
      </c>
      <c r="AG24" s="5" t="s">
        <v>190</v>
      </c>
    </row>
    <row r="25" spans="1:33" x14ac:dyDescent="0.25">
      <c r="A25" t="s">
        <v>69</v>
      </c>
      <c r="B25" s="1">
        <v>0.4458333333333333</v>
      </c>
      <c r="C25" t="s">
        <v>7</v>
      </c>
      <c r="D25" t="s">
        <v>16</v>
      </c>
      <c r="E25" t="s">
        <v>76</v>
      </c>
      <c r="F25" t="s">
        <v>77</v>
      </c>
      <c r="G25" t="s">
        <v>78</v>
      </c>
      <c r="H25" t="s">
        <v>79</v>
      </c>
      <c r="I25">
        <v>7.39</v>
      </c>
      <c r="J25">
        <v>6.45</v>
      </c>
      <c r="K25">
        <v>182.233</v>
      </c>
      <c r="L25">
        <v>59.722999999999999</v>
      </c>
      <c r="M25" t="s">
        <v>80</v>
      </c>
      <c r="N25" t="s">
        <v>14</v>
      </c>
      <c r="O25" s="5">
        <v>3.7</v>
      </c>
      <c r="P25" s="5">
        <v>1701.723</v>
      </c>
      <c r="Q25" s="5">
        <v>400</v>
      </c>
      <c r="R25" s="5">
        <f t="shared" si="6"/>
        <v>0.14930750000000001</v>
      </c>
      <c r="S25" s="5">
        <f t="shared" si="9"/>
        <v>149.3075</v>
      </c>
      <c r="T25" s="5">
        <v>1</v>
      </c>
      <c r="U25" s="5">
        <f t="shared" si="7"/>
        <v>149.3075</v>
      </c>
      <c r="V25" s="7">
        <f t="shared" si="8"/>
        <v>11.397438172898212</v>
      </c>
      <c r="X25" t="s">
        <v>190</v>
      </c>
      <c r="Y25" s="5" t="s">
        <v>190</v>
      </c>
      <c r="Z25" s="5" t="s">
        <v>190</v>
      </c>
      <c r="AA25" s="5" t="s">
        <v>190</v>
      </c>
      <c r="AB25" s="5" t="s">
        <v>190</v>
      </c>
      <c r="AC25" s="5" t="s">
        <v>190</v>
      </c>
      <c r="AD25" s="5" t="s">
        <v>190</v>
      </c>
      <c r="AE25" s="5" t="s">
        <v>190</v>
      </c>
      <c r="AF25" s="5" t="s">
        <v>190</v>
      </c>
      <c r="AG25" s="5" t="s">
        <v>190</v>
      </c>
    </row>
    <row r="26" spans="1:33" x14ac:dyDescent="0.25">
      <c r="A26" t="s">
        <v>69</v>
      </c>
      <c r="B26" s="1">
        <v>0.45902777777777781</v>
      </c>
      <c r="C26" t="s">
        <v>7</v>
      </c>
      <c r="D26" t="s">
        <v>8</v>
      </c>
      <c r="E26" t="s">
        <v>81</v>
      </c>
      <c r="F26" t="s">
        <v>82</v>
      </c>
      <c r="G26" t="s">
        <v>72</v>
      </c>
      <c r="H26" t="s">
        <v>73</v>
      </c>
      <c r="I26">
        <v>9.08</v>
      </c>
      <c r="J26">
        <v>6</v>
      </c>
      <c r="K26">
        <v>208.91499999999999</v>
      </c>
      <c r="L26">
        <v>52.646999999999998</v>
      </c>
      <c r="N26" t="s">
        <v>14</v>
      </c>
      <c r="O26" s="5">
        <v>7.8988000000000003E-2</v>
      </c>
      <c r="P26" s="5">
        <v>1009.302</v>
      </c>
      <c r="Q26" s="5">
        <v>400</v>
      </c>
      <c r="R26" s="5">
        <f t="shared" si="6"/>
        <v>0.1316175</v>
      </c>
      <c r="S26" s="5">
        <f t="shared" si="9"/>
        <v>131.61750000000001</v>
      </c>
      <c r="T26" s="5">
        <v>1</v>
      </c>
      <c r="U26" s="5">
        <f t="shared" si="7"/>
        <v>131.61750000000001</v>
      </c>
      <c r="V26" s="7">
        <f t="shared" si="8"/>
        <v>7.6684483446350216</v>
      </c>
      <c r="X26" t="s">
        <v>190</v>
      </c>
      <c r="Y26" s="5" t="s">
        <v>190</v>
      </c>
      <c r="Z26" s="5" t="s">
        <v>190</v>
      </c>
      <c r="AA26" s="5" t="s">
        <v>190</v>
      </c>
      <c r="AB26" s="5" t="s">
        <v>190</v>
      </c>
      <c r="AC26" s="5" t="s">
        <v>190</v>
      </c>
      <c r="AD26" s="5" t="s">
        <v>190</v>
      </c>
      <c r="AE26" s="5" t="s">
        <v>190</v>
      </c>
      <c r="AF26" s="5" t="s">
        <v>190</v>
      </c>
      <c r="AG26" s="5" t="s">
        <v>190</v>
      </c>
    </row>
    <row r="27" spans="1:33" x14ac:dyDescent="0.25">
      <c r="A27" t="s">
        <v>69</v>
      </c>
      <c r="B27" s="1">
        <v>0.4680555555555555</v>
      </c>
      <c r="C27" t="s">
        <v>7</v>
      </c>
      <c r="D27" t="s">
        <v>16</v>
      </c>
      <c r="E27" t="s">
        <v>83</v>
      </c>
      <c r="F27" t="s">
        <v>84</v>
      </c>
      <c r="G27" t="s">
        <v>78</v>
      </c>
      <c r="H27" t="s">
        <v>79</v>
      </c>
      <c r="I27">
        <v>7.5</v>
      </c>
      <c r="J27">
        <v>6.21</v>
      </c>
      <c r="K27">
        <v>185.845</v>
      </c>
      <c r="L27">
        <v>45.796999999999997</v>
      </c>
      <c r="N27" t="s">
        <v>14</v>
      </c>
      <c r="O27" s="5">
        <v>0.5</v>
      </c>
      <c r="P27" s="5">
        <v>815.02499999999998</v>
      </c>
      <c r="Q27" s="5">
        <v>400</v>
      </c>
      <c r="R27" s="5">
        <f t="shared" si="6"/>
        <v>0.1144925</v>
      </c>
      <c r="S27" s="5">
        <f t="shared" si="9"/>
        <v>114.49249999999999</v>
      </c>
      <c r="T27" s="5">
        <v>1</v>
      </c>
      <c r="U27" s="5">
        <f t="shared" si="7"/>
        <v>114.49249999999999</v>
      </c>
      <c r="V27" s="7">
        <f t="shared" si="8"/>
        <v>7.1185885538354041</v>
      </c>
      <c r="X27" t="s">
        <v>190</v>
      </c>
      <c r="Y27" s="5" t="s">
        <v>190</v>
      </c>
      <c r="Z27" s="5" t="s">
        <v>190</v>
      </c>
      <c r="AA27" s="5" t="s">
        <v>190</v>
      </c>
      <c r="AB27" s="5" t="s">
        <v>190</v>
      </c>
      <c r="AC27" s="5" t="s">
        <v>190</v>
      </c>
      <c r="AD27" s="5" t="s">
        <v>190</v>
      </c>
      <c r="AE27" s="5" t="s">
        <v>190</v>
      </c>
      <c r="AF27" s="5" t="s">
        <v>190</v>
      </c>
      <c r="AG27" s="5" t="s">
        <v>190</v>
      </c>
    </row>
    <row r="28" spans="1:33" x14ac:dyDescent="0.25">
      <c r="A28" t="s">
        <v>69</v>
      </c>
      <c r="B28" s="1">
        <v>0.4777777777777778</v>
      </c>
      <c r="C28" t="s">
        <v>7</v>
      </c>
      <c r="D28" t="s">
        <v>16</v>
      </c>
      <c r="E28" t="s">
        <v>85</v>
      </c>
      <c r="F28" t="s">
        <v>86</v>
      </c>
      <c r="G28" t="s">
        <v>78</v>
      </c>
      <c r="H28" t="s">
        <v>79</v>
      </c>
      <c r="I28">
        <v>7.61</v>
      </c>
      <c r="J28">
        <v>6.1</v>
      </c>
      <c r="K28">
        <v>184.61099999999999</v>
      </c>
      <c r="L28">
        <v>37.152999999999999</v>
      </c>
      <c r="M28" t="s">
        <v>80</v>
      </c>
      <c r="N28" t="s">
        <v>14</v>
      </c>
      <c r="O28" s="5">
        <v>5.2</v>
      </c>
      <c r="P28" s="5">
        <v>281.10700000000003</v>
      </c>
      <c r="Q28" s="5">
        <v>400</v>
      </c>
      <c r="R28" s="5">
        <f t="shared" si="6"/>
        <v>9.2882499999999993E-2</v>
      </c>
      <c r="S28" s="5">
        <f t="shared" si="9"/>
        <v>92.882499999999993</v>
      </c>
      <c r="T28" s="5">
        <v>1</v>
      </c>
      <c r="U28" s="5">
        <f t="shared" si="7"/>
        <v>92.882499999999993</v>
      </c>
      <c r="V28" s="7">
        <f t="shared" si="8"/>
        <v>3.0264796920840853</v>
      </c>
      <c r="X28" t="s">
        <v>190</v>
      </c>
      <c r="Y28" s="5" t="s">
        <v>190</v>
      </c>
      <c r="Z28" s="5" t="s">
        <v>190</v>
      </c>
      <c r="AA28" s="5" t="s">
        <v>190</v>
      </c>
      <c r="AB28" s="5" t="s">
        <v>190</v>
      </c>
      <c r="AC28" s="5" t="s">
        <v>190</v>
      </c>
      <c r="AD28" s="5" t="s">
        <v>190</v>
      </c>
      <c r="AE28" s="5" t="s">
        <v>190</v>
      </c>
      <c r="AF28" s="5" t="s">
        <v>190</v>
      </c>
      <c r="AG28" s="5" t="s">
        <v>190</v>
      </c>
    </row>
    <row r="29" spans="1:33" x14ac:dyDescent="0.25">
      <c r="A29" t="s">
        <v>69</v>
      </c>
      <c r="B29" s="1">
        <v>0.48749999999999999</v>
      </c>
      <c r="C29" t="s">
        <v>7</v>
      </c>
      <c r="D29" t="s">
        <v>16</v>
      </c>
      <c r="E29" t="s">
        <v>87</v>
      </c>
      <c r="F29" t="s">
        <v>88</v>
      </c>
      <c r="G29" t="s">
        <v>78</v>
      </c>
      <c r="H29" t="s">
        <v>79</v>
      </c>
      <c r="I29">
        <v>7.11</v>
      </c>
      <c r="J29">
        <v>6.13</v>
      </c>
      <c r="K29">
        <v>162.36500000000001</v>
      </c>
      <c r="L29">
        <v>52.134</v>
      </c>
      <c r="N29" t="s">
        <v>14</v>
      </c>
      <c r="O29" s="5">
        <v>8.6</v>
      </c>
      <c r="P29" s="5">
        <v>415.702</v>
      </c>
      <c r="Q29" s="5">
        <v>400</v>
      </c>
      <c r="R29" s="5">
        <f t="shared" si="6"/>
        <v>0.13033500000000001</v>
      </c>
      <c r="S29" s="5">
        <f t="shared" si="9"/>
        <v>130.33500000000001</v>
      </c>
      <c r="T29" s="5">
        <v>1</v>
      </c>
      <c r="U29" s="5">
        <f t="shared" si="7"/>
        <v>130.33500000000001</v>
      </c>
      <c r="V29" s="7">
        <f t="shared" si="8"/>
        <v>3.1894886254651471</v>
      </c>
      <c r="X29" t="s">
        <v>190</v>
      </c>
      <c r="Y29" s="5" t="s">
        <v>190</v>
      </c>
      <c r="Z29" s="5" t="s">
        <v>190</v>
      </c>
      <c r="AA29" s="5" t="s">
        <v>190</v>
      </c>
      <c r="AB29" s="5" t="s">
        <v>190</v>
      </c>
      <c r="AC29" s="5" t="s">
        <v>190</v>
      </c>
      <c r="AD29" s="5" t="s">
        <v>190</v>
      </c>
      <c r="AE29" s="5" t="s">
        <v>190</v>
      </c>
      <c r="AF29" s="5" t="s">
        <v>190</v>
      </c>
      <c r="AG29" s="5" t="s">
        <v>190</v>
      </c>
    </row>
    <row r="30" spans="1:33" x14ac:dyDescent="0.25">
      <c r="A30" t="s">
        <v>69</v>
      </c>
      <c r="B30" s="1">
        <v>0.49861111111111112</v>
      </c>
      <c r="C30" t="s">
        <v>7</v>
      </c>
      <c r="D30" t="s">
        <v>16</v>
      </c>
      <c r="E30" t="s">
        <v>89</v>
      </c>
      <c r="F30" t="s">
        <v>90</v>
      </c>
      <c r="G30" t="s">
        <v>78</v>
      </c>
      <c r="H30" t="s">
        <v>79</v>
      </c>
      <c r="I30">
        <v>7.3</v>
      </c>
      <c r="J30">
        <v>6.62</v>
      </c>
      <c r="K30">
        <v>191.215</v>
      </c>
      <c r="L30">
        <v>59.767000000000003</v>
      </c>
      <c r="N30" t="s">
        <v>14</v>
      </c>
      <c r="O30" s="5">
        <v>2</v>
      </c>
      <c r="P30" s="5">
        <v>1723.809</v>
      </c>
      <c r="Q30" s="5">
        <v>400</v>
      </c>
      <c r="R30" s="5">
        <f t="shared" si="6"/>
        <v>0.14941750000000001</v>
      </c>
      <c r="S30" s="5">
        <f t="shared" si="9"/>
        <v>149.41750000000002</v>
      </c>
      <c r="T30" s="5">
        <v>1</v>
      </c>
      <c r="U30" s="5">
        <f t="shared" si="7"/>
        <v>149.41750000000002</v>
      </c>
      <c r="V30" s="7">
        <f t="shared" si="8"/>
        <v>11.536861478742448</v>
      </c>
      <c r="X30" t="s">
        <v>190</v>
      </c>
      <c r="Y30" s="5" t="s">
        <v>190</v>
      </c>
      <c r="Z30" s="5" t="s">
        <v>190</v>
      </c>
      <c r="AA30" s="5" t="s">
        <v>190</v>
      </c>
      <c r="AB30" s="5" t="s">
        <v>190</v>
      </c>
      <c r="AC30" s="5" t="s">
        <v>190</v>
      </c>
      <c r="AD30" s="5" t="s">
        <v>190</v>
      </c>
      <c r="AE30" s="5" t="s">
        <v>190</v>
      </c>
      <c r="AF30" s="5" t="s">
        <v>190</v>
      </c>
      <c r="AG30" s="5" t="s">
        <v>190</v>
      </c>
    </row>
    <row r="31" spans="1:33" x14ac:dyDescent="0.25">
      <c r="A31" t="s">
        <v>91</v>
      </c>
      <c r="B31" s="1">
        <v>0.43194444444444446</v>
      </c>
      <c r="C31" t="s">
        <v>7</v>
      </c>
      <c r="D31" t="s">
        <v>8</v>
      </c>
      <c r="E31" t="s">
        <v>92</v>
      </c>
      <c r="F31" t="s">
        <v>93</v>
      </c>
      <c r="G31" t="s">
        <v>94</v>
      </c>
      <c r="H31" t="s">
        <v>95</v>
      </c>
      <c r="I31">
        <v>9.1199999999999992</v>
      </c>
      <c r="J31">
        <v>6.38</v>
      </c>
      <c r="K31">
        <v>223.25700000000001</v>
      </c>
      <c r="L31">
        <v>64.977000000000004</v>
      </c>
      <c r="N31" t="s">
        <v>14</v>
      </c>
      <c r="O31" s="5">
        <v>3.8</v>
      </c>
      <c r="P31" s="5">
        <v>537.98699999999997</v>
      </c>
      <c r="Q31" s="5">
        <v>400</v>
      </c>
      <c r="R31" s="5">
        <f t="shared" si="6"/>
        <v>0.16244250000000002</v>
      </c>
      <c r="S31" s="5">
        <f t="shared" si="9"/>
        <v>162.44250000000002</v>
      </c>
      <c r="T31" s="5">
        <v>1</v>
      </c>
      <c r="U31" s="5">
        <f t="shared" si="7"/>
        <v>162.44250000000002</v>
      </c>
      <c r="V31" s="8" t="s">
        <v>190</v>
      </c>
      <c r="X31" t="s">
        <v>190</v>
      </c>
      <c r="Y31" s="5" t="s">
        <v>190</v>
      </c>
      <c r="Z31" s="5" t="s">
        <v>190</v>
      </c>
      <c r="AA31" s="5" t="s">
        <v>190</v>
      </c>
      <c r="AB31" s="5" t="s">
        <v>190</v>
      </c>
      <c r="AC31" s="5" t="s">
        <v>190</v>
      </c>
      <c r="AD31" s="5" t="s">
        <v>190</v>
      </c>
      <c r="AE31" s="5" t="s">
        <v>190</v>
      </c>
      <c r="AF31" s="5" t="s">
        <v>190</v>
      </c>
      <c r="AG31" s="5" t="s">
        <v>190</v>
      </c>
    </row>
    <row r="32" spans="1:33" x14ac:dyDescent="0.25">
      <c r="A32" t="s">
        <v>91</v>
      </c>
      <c r="B32" s="1">
        <v>0.43194444444444446</v>
      </c>
      <c r="C32" t="s">
        <v>7</v>
      </c>
      <c r="D32" t="s">
        <v>8</v>
      </c>
      <c r="E32" t="s">
        <v>203</v>
      </c>
      <c r="F32" t="s">
        <v>93</v>
      </c>
      <c r="G32" t="s">
        <v>94</v>
      </c>
      <c r="H32" t="s">
        <v>95</v>
      </c>
      <c r="I32">
        <v>9.1199999999999992</v>
      </c>
      <c r="J32">
        <v>6.38</v>
      </c>
      <c r="K32">
        <v>223.25700000000001</v>
      </c>
      <c r="L32">
        <v>64.977000000000004</v>
      </c>
      <c r="N32" t="s">
        <v>14</v>
      </c>
      <c r="O32" s="5">
        <v>2.7</v>
      </c>
      <c r="P32" s="5">
        <v>468.16199999999998</v>
      </c>
      <c r="Q32" s="5">
        <v>400</v>
      </c>
      <c r="R32" s="5">
        <f t="shared" si="6"/>
        <v>0.16244250000000002</v>
      </c>
      <c r="S32" s="5">
        <f t="shared" si="9"/>
        <v>162.44250000000002</v>
      </c>
      <c r="T32" s="5">
        <v>2</v>
      </c>
      <c r="U32" s="5">
        <f t="shared" si="7"/>
        <v>81.221250000000012</v>
      </c>
      <c r="V32" s="8">
        <f t="shared" si="8"/>
        <v>5.7640334272127047</v>
      </c>
      <c r="W32" s="3" t="s">
        <v>206</v>
      </c>
      <c r="X32" t="s">
        <v>190</v>
      </c>
      <c r="Y32" s="5" t="s">
        <v>190</v>
      </c>
      <c r="Z32" s="5" t="s">
        <v>190</v>
      </c>
      <c r="AA32" s="5" t="s">
        <v>190</v>
      </c>
      <c r="AB32" s="5" t="s">
        <v>190</v>
      </c>
      <c r="AC32" s="5" t="s">
        <v>190</v>
      </c>
      <c r="AD32" s="5" t="s">
        <v>190</v>
      </c>
      <c r="AE32" s="5" t="s">
        <v>190</v>
      </c>
      <c r="AF32" s="5" t="s">
        <v>190</v>
      </c>
      <c r="AG32" s="5" t="s">
        <v>190</v>
      </c>
    </row>
    <row r="33" spans="1:34" x14ac:dyDescent="0.25">
      <c r="A33" t="s">
        <v>91</v>
      </c>
      <c r="B33" s="1">
        <v>0.43958333333333338</v>
      </c>
      <c r="C33" t="s">
        <v>7</v>
      </c>
      <c r="D33" t="s">
        <v>8</v>
      </c>
      <c r="E33" t="s">
        <v>96</v>
      </c>
      <c r="F33" t="s">
        <v>97</v>
      </c>
      <c r="G33" t="s">
        <v>94</v>
      </c>
      <c r="H33" t="s">
        <v>95</v>
      </c>
      <c r="I33">
        <v>9.11</v>
      </c>
      <c r="J33">
        <v>6.5</v>
      </c>
      <c r="K33">
        <v>225.88399999999999</v>
      </c>
      <c r="L33">
        <v>55.540999999999997</v>
      </c>
      <c r="N33" t="s">
        <v>14</v>
      </c>
      <c r="O33" s="5">
        <v>3.5</v>
      </c>
      <c r="P33" s="5">
        <v>605.29399999999998</v>
      </c>
      <c r="Q33" s="5">
        <v>400</v>
      </c>
      <c r="R33" s="5">
        <f>L33/Q33</f>
        <v>0.13885249999999999</v>
      </c>
      <c r="S33" s="5">
        <f t="shared" si="9"/>
        <v>138.85249999999999</v>
      </c>
      <c r="T33" s="5">
        <v>1</v>
      </c>
      <c r="U33" s="5">
        <f t="shared" si="7"/>
        <v>138.85249999999999</v>
      </c>
      <c r="V33" s="7">
        <f t="shared" si="8"/>
        <v>4.3592589258385699</v>
      </c>
      <c r="X33" t="s">
        <v>190</v>
      </c>
      <c r="Y33" s="5" t="s">
        <v>190</v>
      </c>
      <c r="Z33" s="5" t="s">
        <v>190</v>
      </c>
      <c r="AA33" s="5" t="s">
        <v>190</v>
      </c>
      <c r="AB33" s="5" t="s">
        <v>190</v>
      </c>
      <c r="AC33" s="5" t="s">
        <v>190</v>
      </c>
      <c r="AD33" s="5" t="s">
        <v>190</v>
      </c>
      <c r="AE33" s="5" t="s">
        <v>190</v>
      </c>
      <c r="AF33" s="5" t="s">
        <v>190</v>
      </c>
      <c r="AG33" s="5" t="s">
        <v>190</v>
      </c>
    </row>
    <row r="34" spans="1:34" x14ac:dyDescent="0.25">
      <c r="A34" t="s">
        <v>91</v>
      </c>
      <c r="B34" s="1">
        <v>0.4513888888888889</v>
      </c>
      <c r="C34" t="s">
        <v>7</v>
      </c>
      <c r="D34" t="s">
        <v>8</v>
      </c>
      <c r="E34" t="s">
        <v>98</v>
      </c>
      <c r="F34" t="s">
        <v>99</v>
      </c>
      <c r="G34" t="s">
        <v>94</v>
      </c>
      <c r="H34" t="s">
        <v>95</v>
      </c>
      <c r="I34">
        <v>8.58</v>
      </c>
      <c r="J34">
        <v>6.45</v>
      </c>
      <c r="K34">
        <v>220.19200000000001</v>
      </c>
      <c r="L34">
        <v>83.167000000000002</v>
      </c>
      <c r="N34" t="s">
        <v>190</v>
      </c>
      <c r="O34" s="5" t="s">
        <v>190</v>
      </c>
      <c r="P34" s="5" t="s">
        <v>190</v>
      </c>
      <c r="Q34" s="5" t="s">
        <v>190</v>
      </c>
      <c r="R34" s="5" t="s">
        <v>190</v>
      </c>
      <c r="S34" s="5" t="s">
        <v>190</v>
      </c>
      <c r="T34" s="5" t="s">
        <v>190</v>
      </c>
      <c r="U34" s="5" t="s">
        <v>190</v>
      </c>
      <c r="V34" s="7" t="s">
        <v>190</v>
      </c>
      <c r="W34" t="s">
        <v>453</v>
      </c>
      <c r="X34" t="s">
        <v>190</v>
      </c>
      <c r="Y34" s="5" t="s">
        <v>190</v>
      </c>
      <c r="Z34" s="5" t="s">
        <v>190</v>
      </c>
      <c r="AA34" s="5" t="s">
        <v>190</v>
      </c>
      <c r="AB34" s="5" t="s">
        <v>190</v>
      </c>
      <c r="AC34" s="5" t="s">
        <v>190</v>
      </c>
      <c r="AD34" s="5" t="s">
        <v>190</v>
      </c>
      <c r="AE34" s="5" t="s">
        <v>190</v>
      </c>
      <c r="AF34" s="5" t="s">
        <v>190</v>
      </c>
      <c r="AG34" s="5" t="s">
        <v>190</v>
      </c>
    </row>
    <row r="35" spans="1:34" x14ac:dyDescent="0.25">
      <c r="A35" t="s">
        <v>91</v>
      </c>
      <c r="B35" s="1">
        <v>0.46388888888888885</v>
      </c>
      <c r="C35" t="s">
        <v>7</v>
      </c>
      <c r="D35" t="s">
        <v>16</v>
      </c>
      <c r="E35" t="s">
        <v>100</v>
      </c>
      <c r="F35" t="s">
        <v>101</v>
      </c>
      <c r="G35" t="s">
        <v>102</v>
      </c>
      <c r="H35" t="s">
        <v>103</v>
      </c>
      <c r="I35">
        <v>8.75</v>
      </c>
      <c r="J35">
        <v>5.7</v>
      </c>
      <c r="K35">
        <v>182.429</v>
      </c>
      <c r="L35">
        <v>24.146999999999998</v>
      </c>
      <c r="M35" t="s">
        <v>104</v>
      </c>
      <c r="N35" t="s">
        <v>14</v>
      </c>
      <c r="O35" s="5">
        <v>2.2000000000000002</v>
      </c>
      <c r="P35" s="5">
        <v>322.197</v>
      </c>
      <c r="Q35" s="5">
        <v>400</v>
      </c>
      <c r="R35" s="5">
        <f t="shared" ref="R35:R39" si="10">L35/Q35</f>
        <v>6.0367499999999998E-2</v>
      </c>
      <c r="S35" s="5">
        <f>R35*1000</f>
        <v>60.3675</v>
      </c>
      <c r="T35" s="5">
        <v>1</v>
      </c>
      <c r="U35" s="5">
        <f t="shared" ref="U35:U42" si="11">S35/T35</f>
        <v>60.3675</v>
      </c>
      <c r="V35" s="7">
        <f t="shared" ref="V35:V42" si="12">P35/U35</f>
        <v>5.3372592868679343</v>
      </c>
      <c r="X35" t="s">
        <v>190</v>
      </c>
      <c r="Y35" s="5" t="s">
        <v>190</v>
      </c>
      <c r="Z35" s="5" t="s">
        <v>190</v>
      </c>
      <c r="AA35" s="5" t="s">
        <v>190</v>
      </c>
      <c r="AB35" s="5" t="s">
        <v>190</v>
      </c>
      <c r="AC35" s="5" t="s">
        <v>190</v>
      </c>
      <c r="AD35" s="5" t="s">
        <v>190</v>
      </c>
      <c r="AE35" s="5" t="s">
        <v>190</v>
      </c>
      <c r="AF35" s="5" t="s">
        <v>190</v>
      </c>
      <c r="AG35" s="5" t="s">
        <v>190</v>
      </c>
    </row>
    <row r="36" spans="1:34" x14ac:dyDescent="0.25">
      <c r="A36" t="s">
        <v>91</v>
      </c>
      <c r="B36" s="1">
        <v>0.4770833333333333</v>
      </c>
      <c r="C36" t="s">
        <v>7</v>
      </c>
      <c r="D36" t="s">
        <v>16</v>
      </c>
      <c r="E36" t="s">
        <v>105</v>
      </c>
      <c r="F36" t="s">
        <v>106</v>
      </c>
      <c r="G36" t="s">
        <v>102</v>
      </c>
      <c r="H36" t="s">
        <v>103</v>
      </c>
      <c r="I36">
        <v>8.57</v>
      </c>
      <c r="J36">
        <v>6</v>
      </c>
      <c r="K36">
        <v>192.84399999999999</v>
      </c>
      <c r="L36">
        <v>44.884999999999998</v>
      </c>
      <c r="M36" t="s">
        <v>107</v>
      </c>
      <c r="N36" t="s">
        <v>14</v>
      </c>
      <c r="O36" s="5">
        <v>3.5</v>
      </c>
      <c r="P36" s="5">
        <v>270.52499999999998</v>
      </c>
      <c r="Q36" s="5">
        <v>400</v>
      </c>
      <c r="R36" s="5">
        <f t="shared" si="10"/>
        <v>0.11221249999999999</v>
      </c>
      <c r="S36" s="5">
        <f t="shared" ref="S36:S42" si="13">R36*1000</f>
        <v>112.21249999999999</v>
      </c>
      <c r="T36" s="5">
        <v>1</v>
      </c>
      <c r="U36" s="5">
        <f>S36/T36</f>
        <v>112.21249999999999</v>
      </c>
      <c r="V36" s="7">
        <f t="shared" si="12"/>
        <v>2.4108276707140468</v>
      </c>
      <c r="X36" t="s">
        <v>190</v>
      </c>
      <c r="Y36" s="5" t="s">
        <v>190</v>
      </c>
      <c r="Z36" s="5" t="s">
        <v>190</v>
      </c>
      <c r="AA36" s="5" t="s">
        <v>190</v>
      </c>
      <c r="AB36" s="5" t="s">
        <v>190</v>
      </c>
      <c r="AC36" s="5" t="s">
        <v>190</v>
      </c>
      <c r="AD36" s="5" t="s">
        <v>190</v>
      </c>
      <c r="AE36" s="5" t="s">
        <v>190</v>
      </c>
      <c r="AF36" s="5" t="s">
        <v>190</v>
      </c>
      <c r="AG36" s="5" t="s">
        <v>190</v>
      </c>
    </row>
    <row r="37" spans="1:34" x14ac:dyDescent="0.25">
      <c r="A37" t="s">
        <v>91</v>
      </c>
      <c r="B37" s="1">
        <v>0.48819444444444443</v>
      </c>
      <c r="C37" t="s">
        <v>7</v>
      </c>
      <c r="D37" t="s">
        <v>16</v>
      </c>
      <c r="E37" t="s">
        <v>108</v>
      </c>
      <c r="F37" t="s">
        <v>109</v>
      </c>
      <c r="G37" t="s">
        <v>102</v>
      </c>
      <c r="H37" t="s">
        <v>103</v>
      </c>
      <c r="I37">
        <v>8.1300000000000008</v>
      </c>
      <c r="J37">
        <v>6.47</v>
      </c>
      <c r="K37">
        <v>204.64099999999999</v>
      </c>
      <c r="L37">
        <v>40.981000000000002</v>
      </c>
      <c r="M37" t="s">
        <v>104</v>
      </c>
      <c r="N37" t="s">
        <v>14</v>
      </c>
      <c r="O37" s="5">
        <v>5.0999999999999996</v>
      </c>
      <c r="P37" s="5">
        <v>529.56299999999999</v>
      </c>
      <c r="Q37" s="5">
        <v>400</v>
      </c>
      <c r="R37" s="5">
        <f>L37/Q37</f>
        <v>0.1024525</v>
      </c>
      <c r="S37" s="5">
        <f t="shared" si="13"/>
        <v>102.4525</v>
      </c>
      <c r="T37" s="5">
        <v>1</v>
      </c>
      <c r="U37" s="5">
        <f t="shared" si="11"/>
        <v>102.4525</v>
      </c>
      <c r="V37" s="7">
        <f t="shared" si="12"/>
        <v>5.1688636197262143</v>
      </c>
      <c r="X37" t="s">
        <v>190</v>
      </c>
      <c r="Y37" s="5" t="s">
        <v>190</v>
      </c>
      <c r="Z37" s="5" t="s">
        <v>190</v>
      </c>
      <c r="AA37" s="5" t="s">
        <v>190</v>
      </c>
      <c r="AB37" s="5" t="s">
        <v>190</v>
      </c>
      <c r="AC37" s="5" t="s">
        <v>190</v>
      </c>
      <c r="AD37" s="5" t="s">
        <v>190</v>
      </c>
      <c r="AE37" s="5" t="s">
        <v>190</v>
      </c>
      <c r="AF37" s="5" t="s">
        <v>190</v>
      </c>
      <c r="AG37" s="5" t="s">
        <v>190</v>
      </c>
    </row>
    <row r="38" spans="1:34" x14ac:dyDescent="0.25">
      <c r="A38" t="s">
        <v>110</v>
      </c>
      <c r="B38" s="1">
        <v>0.45277777777777778</v>
      </c>
      <c r="C38" t="s">
        <v>7</v>
      </c>
      <c r="D38" t="s">
        <v>8</v>
      </c>
      <c r="E38" t="s">
        <v>111</v>
      </c>
      <c r="F38" t="s">
        <v>112</v>
      </c>
      <c r="G38" t="s">
        <v>113</v>
      </c>
      <c r="H38" t="s">
        <v>114</v>
      </c>
      <c r="I38">
        <v>8.83</v>
      </c>
      <c r="J38">
        <v>6.57</v>
      </c>
      <c r="K38">
        <v>237.57499999999999</v>
      </c>
      <c r="L38">
        <v>67.411000000000001</v>
      </c>
      <c r="M38" t="s">
        <v>80</v>
      </c>
      <c r="N38" t="s">
        <v>14</v>
      </c>
      <c r="O38" s="5">
        <v>2.2999999999999998</v>
      </c>
      <c r="P38" s="5">
        <v>578.38</v>
      </c>
      <c r="Q38" s="5">
        <v>400</v>
      </c>
      <c r="R38" s="5">
        <f t="shared" si="10"/>
        <v>0.1685275</v>
      </c>
      <c r="S38" s="5">
        <f t="shared" si="13"/>
        <v>168.5275</v>
      </c>
      <c r="T38" s="5">
        <v>1</v>
      </c>
      <c r="U38" s="5">
        <f t="shared" si="11"/>
        <v>168.5275</v>
      </c>
      <c r="V38" s="8" t="s">
        <v>190</v>
      </c>
      <c r="W38" t="s">
        <v>258</v>
      </c>
      <c r="X38" t="s">
        <v>190</v>
      </c>
      <c r="Y38" s="5" t="s">
        <v>190</v>
      </c>
      <c r="Z38" s="5" t="s">
        <v>190</v>
      </c>
      <c r="AA38" s="5" t="s">
        <v>190</v>
      </c>
      <c r="AB38" s="5" t="s">
        <v>190</v>
      </c>
      <c r="AC38" s="5" t="s">
        <v>190</v>
      </c>
      <c r="AD38" s="5" t="s">
        <v>190</v>
      </c>
      <c r="AE38" s="5" t="s">
        <v>190</v>
      </c>
      <c r="AF38" s="5" t="s">
        <v>190</v>
      </c>
      <c r="AG38" s="5" t="s">
        <v>190</v>
      </c>
    </row>
    <row r="39" spans="1:34" x14ac:dyDescent="0.25">
      <c r="A39" t="s">
        <v>110</v>
      </c>
      <c r="B39" s="1">
        <v>0.45277777777777778</v>
      </c>
      <c r="C39" t="s">
        <v>7</v>
      </c>
      <c r="D39" t="s">
        <v>8</v>
      </c>
      <c r="E39" t="s">
        <v>204</v>
      </c>
      <c r="F39" t="s">
        <v>112</v>
      </c>
      <c r="G39" t="s">
        <v>113</v>
      </c>
      <c r="H39" t="s">
        <v>114</v>
      </c>
      <c r="I39">
        <v>8.83</v>
      </c>
      <c r="J39">
        <v>6.57</v>
      </c>
      <c r="K39">
        <v>237.57499999999999</v>
      </c>
      <c r="L39">
        <v>67.411000000000001</v>
      </c>
      <c r="M39" t="s">
        <v>80</v>
      </c>
      <c r="N39" t="s">
        <v>14</v>
      </c>
      <c r="O39" s="5">
        <v>1.6</v>
      </c>
      <c r="P39" s="5">
        <v>267.16699999999997</v>
      </c>
      <c r="Q39" s="5">
        <v>400</v>
      </c>
      <c r="R39" s="5">
        <f t="shared" si="10"/>
        <v>0.1685275</v>
      </c>
      <c r="S39" s="5">
        <f t="shared" si="13"/>
        <v>168.5275</v>
      </c>
      <c r="T39" s="5">
        <v>2</v>
      </c>
      <c r="U39" s="5">
        <f t="shared" si="11"/>
        <v>84.263750000000002</v>
      </c>
      <c r="V39" s="8">
        <f t="shared" si="12"/>
        <v>3.1706042040616511</v>
      </c>
      <c r="W39" s="3" t="s">
        <v>205</v>
      </c>
      <c r="X39" t="s">
        <v>190</v>
      </c>
      <c r="Y39" s="5" t="s">
        <v>190</v>
      </c>
      <c r="Z39" s="5" t="s">
        <v>190</v>
      </c>
      <c r="AA39" s="5" t="s">
        <v>190</v>
      </c>
      <c r="AB39" s="5" t="s">
        <v>190</v>
      </c>
      <c r="AC39" s="5" t="s">
        <v>190</v>
      </c>
      <c r="AD39" s="5" t="s">
        <v>190</v>
      </c>
      <c r="AE39" s="5" t="s">
        <v>190</v>
      </c>
      <c r="AF39" s="5" t="s">
        <v>190</v>
      </c>
      <c r="AG39" s="5" t="s">
        <v>190</v>
      </c>
    </row>
    <row r="40" spans="1:34" x14ac:dyDescent="0.25">
      <c r="A40" t="s">
        <v>110</v>
      </c>
      <c r="B40" s="1">
        <v>0.46597222222222223</v>
      </c>
      <c r="C40" t="s">
        <v>7</v>
      </c>
      <c r="D40" t="s">
        <v>16</v>
      </c>
      <c r="E40" t="s">
        <v>115</v>
      </c>
      <c r="F40" t="s">
        <v>116</v>
      </c>
      <c r="G40" t="s">
        <v>117</v>
      </c>
      <c r="H40" t="s">
        <v>118</v>
      </c>
      <c r="I40">
        <v>7.71</v>
      </c>
      <c r="J40">
        <v>5.79</v>
      </c>
      <c r="K40">
        <v>172.2</v>
      </c>
      <c r="L40">
        <v>38.847000000000001</v>
      </c>
      <c r="N40" t="s">
        <v>14</v>
      </c>
      <c r="O40" s="5">
        <v>3</v>
      </c>
      <c r="P40" s="5">
        <v>419.02699999999999</v>
      </c>
      <c r="Q40" s="5">
        <v>400</v>
      </c>
      <c r="R40" s="5">
        <f>L40/Q40</f>
        <v>9.7117500000000009E-2</v>
      </c>
      <c r="S40" s="5">
        <f t="shared" si="13"/>
        <v>97.117500000000007</v>
      </c>
      <c r="T40" s="5">
        <v>1</v>
      </c>
      <c r="U40" s="5">
        <f t="shared" si="11"/>
        <v>97.117500000000007</v>
      </c>
      <c r="V40" s="7">
        <f t="shared" si="12"/>
        <v>4.3146394831003674</v>
      </c>
      <c r="X40" t="s">
        <v>190</v>
      </c>
      <c r="Y40" s="5" t="s">
        <v>190</v>
      </c>
      <c r="Z40" s="5" t="s">
        <v>190</v>
      </c>
      <c r="AA40" s="5" t="s">
        <v>190</v>
      </c>
      <c r="AB40" s="5" t="s">
        <v>190</v>
      </c>
      <c r="AC40" s="5" t="s">
        <v>190</v>
      </c>
      <c r="AD40" s="5" t="s">
        <v>190</v>
      </c>
      <c r="AE40" s="5" t="s">
        <v>190</v>
      </c>
      <c r="AF40" s="5" t="s">
        <v>190</v>
      </c>
      <c r="AG40" s="5" t="s">
        <v>190</v>
      </c>
    </row>
    <row r="41" spans="1:34" x14ac:dyDescent="0.25">
      <c r="A41" t="s">
        <v>110</v>
      </c>
      <c r="B41" s="1">
        <v>0.47916666666666669</v>
      </c>
      <c r="C41" t="s">
        <v>7</v>
      </c>
      <c r="D41" t="s">
        <v>16</v>
      </c>
      <c r="E41" t="s">
        <v>119</v>
      </c>
      <c r="F41" t="s">
        <v>120</v>
      </c>
      <c r="G41" t="s">
        <v>117</v>
      </c>
      <c r="H41" t="s">
        <v>118</v>
      </c>
      <c r="I41">
        <v>7.97</v>
      </c>
      <c r="J41">
        <v>5.88</v>
      </c>
      <c r="K41">
        <v>172.834</v>
      </c>
      <c r="L41">
        <v>40.121000000000002</v>
      </c>
      <c r="N41" t="s">
        <v>21</v>
      </c>
      <c r="O41" s="5">
        <v>0.6</v>
      </c>
      <c r="P41" s="5">
        <v>26.5</v>
      </c>
      <c r="Q41" s="5">
        <v>50</v>
      </c>
      <c r="R41" s="5">
        <f t="shared" ref="R41:R104" si="14">L41/Q41</f>
        <v>0.80242000000000002</v>
      </c>
      <c r="S41" s="5">
        <f t="shared" si="13"/>
        <v>802.42000000000007</v>
      </c>
      <c r="T41" s="5">
        <v>10</v>
      </c>
      <c r="U41" s="5">
        <f t="shared" si="11"/>
        <v>80.242000000000004</v>
      </c>
      <c r="V41" s="7">
        <f t="shared" si="12"/>
        <v>0.33025099075297226</v>
      </c>
      <c r="X41" t="s">
        <v>17</v>
      </c>
      <c r="Y41" s="5">
        <v>9</v>
      </c>
      <c r="Z41" s="5">
        <v>0.5</v>
      </c>
      <c r="AA41" s="5">
        <v>50</v>
      </c>
      <c r="AB41" s="5">
        <f>L41/AA41</f>
        <v>0.80242000000000002</v>
      </c>
      <c r="AC41" s="5">
        <f>AB41*1000</f>
        <v>802.42000000000007</v>
      </c>
      <c r="AD41" s="5">
        <v>1</v>
      </c>
      <c r="AE41" s="5">
        <f t="shared" ref="AE41:AE66" si="15">AC41/AD41</f>
        <v>802.42000000000007</v>
      </c>
      <c r="AF41" s="5">
        <f>Z41/AE41</f>
        <v>6.2311507689240047E-4</v>
      </c>
      <c r="AG41" s="5">
        <f>AF41*1000</f>
        <v>0.62311507689240042</v>
      </c>
    </row>
    <row r="42" spans="1:34" x14ac:dyDescent="0.25">
      <c r="A42" t="s">
        <v>110</v>
      </c>
      <c r="B42" s="1">
        <v>0.48819444444444443</v>
      </c>
      <c r="C42" t="s">
        <v>7</v>
      </c>
      <c r="D42" t="s">
        <v>16</v>
      </c>
      <c r="E42" t="s">
        <v>121</v>
      </c>
      <c r="F42" t="s">
        <v>122</v>
      </c>
      <c r="G42" t="s">
        <v>117</v>
      </c>
      <c r="H42" t="s">
        <v>118</v>
      </c>
      <c r="I42">
        <v>7.71</v>
      </c>
      <c r="J42">
        <v>5.89</v>
      </c>
      <c r="K42">
        <v>166.34800000000001</v>
      </c>
      <c r="L42">
        <v>44.621000000000002</v>
      </c>
      <c r="N42" t="s">
        <v>21</v>
      </c>
      <c r="O42" s="5">
        <v>1.2</v>
      </c>
      <c r="P42" s="5">
        <v>87.6</v>
      </c>
      <c r="Q42" s="5">
        <v>50</v>
      </c>
      <c r="R42" s="5">
        <f t="shared" si="14"/>
        <v>0.89241999999999999</v>
      </c>
      <c r="S42" s="5">
        <f t="shared" si="13"/>
        <v>892.42</v>
      </c>
      <c r="T42" s="5">
        <v>10</v>
      </c>
      <c r="U42" s="5">
        <f t="shared" si="11"/>
        <v>89.24199999999999</v>
      </c>
      <c r="V42" s="7">
        <f t="shared" si="12"/>
        <v>0.98160059164967173</v>
      </c>
      <c r="X42" t="s">
        <v>17</v>
      </c>
      <c r="Y42" s="5">
        <v>4.7</v>
      </c>
      <c r="Z42" s="5">
        <v>0.4</v>
      </c>
      <c r="AA42" s="5">
        <v>50</v>
      </c>
      <c r="AB42" s="5">
        <f>L42/AA42</f>
        <v>0.89241999999999999</v>
      </c>
      <c r="AC42" s="5">
        <f>AB42*1000</f>
        <v>892.42</v>
      </c>
      <c r="AD42" s="5">
        <v>1</v>
      </c>
      <c r="AE42" s="5">
        <f t="shared" si="15"/>
        <v>892.42</v>
      </c>
      <c r="AF42" s="5">
        <f t="shared" ref="AF42:AF66" si="16">Z42/AE42</f>
        <v>4.4821944824185924E-4</v>
      </c>
      <c r="AG42" s="5">
        <f>AF42*1000</f>
        <v>0.44821944824185922</v>
      </c>
    </row>
    <row r="43" spans="1:34" x14ac:dyDescent="0.25">
      <c r="A43" t="s">
        <v>110</v>
      </c>
      <c r="B43" s="1">
        <v>0.49722222222222223</v>
      </c>
      <c r="C43" t="s">
        <v>7</v>
      </c>
      <c r="D43" t="s">
        <v>8</v>
      </c>
      <c r="E43" t="s">
        <v>123</v>
      </c>
      <c r="F43" t="s">
        <v>124</v>
      </c>
      <c r="G43" t="s">
        <v>125</v>
      </c>
      <c r="H43" t="s">
        <v>55</v>
      </c>
      <c r="I43">
        <v>8.67</v>
      </c>
      <c r="J43">
        <v>6.03</v>
      </c>
      <c r="K43">
        <v>210.239</v>
      </c>
      <c r="L43">
        <v>53.822000000000003</v>
      </c>
      <c r="M43" t="s">
        <v>80</v>
      </c>
      <c r="N43" t="s">
        <v>190</v>
      </c>
      <c r="O43" s="5" t="s">
        <v>190</v>
      </c>
      <c r="P43" s="5" t="s">
        <v>190</v>
      </c>
      <c r="Q43" s="5" t="s">
        <v>190</v>
      </c>
      <c r="R43" s="5" t="s">
        <v>190</v>
      </c>
      <c r="S43" s="5" t="s">
        <v>190</v>
      </c>
      <c r="T43" s="5" t="s">
        <v>190</v>
      </c>
      <c r="U43" s="5" t="s">
        <v>190</v>
      </c>
      <c r="V43" s="5" t="s">
        <v>190</v>
      </c>
      <c r="W43" t="s">
        <v>453</v>
      </c>
      <c r="X43" t="s">
        <v>190</v>
      </c>
      <c r="Y43" s="5" t="s">
        <v>190</v>
      </c>
      <c r="Z43" s="5" t="s">
        <v>190</v>
      </c>
      <c r="AA43" s="5" t="s">
        <v>190</v>
      </c>
      <c r="AB43" s="5" t="s">
        <v>190</v>
      </c>
      <c r="AC43" s="5" t="s">
        <v>190</v>
      </c>
      <c r="AD43" s="5" t="s">
        <v>190</v>
      </c>
      <c r="AE43" s="5" t="s">
        <v>190</v>
      </c>
      <c r="AF43" s="5" t="s">
        <v>190</v>
      </c>
      <c r="AG43" s="5" t="s">
        <v>190</v>
      </c>
      <c r="AH43" t="s">
        <v>453</v>
      </c>
    </row>
    <row r="44" spans="1:34" x14ac:dyDescent="0.25">
      <c r="A44" t="s">
        <v>110</v>
      </c>
      <c r="B44" s="1">
        <v>0.5083333333333333</v>
      </c>
      <c r="C44" t="s">
        <v>7</v>
      </c>
      <c r="D44" t="s">
        <v>8</v>
      </c>
      <c r="E44" t="s">
        <v>126</v>
      </c>
      <c r="F44" t="s">
        <v>127</v>
      </c>
      <c r="G44" t="s">
        <v>125</v>
      </c>
      <c r="H44" t="s">
        <v>55</v>
      </c>
      <c r="I44">
        <v>9.1999999999999993</v>
      </c>
      <c r="J44">
        <v>6.11</v>
      </c>
      <c r="K44">
        <v>222.70599999999999</v>
      </c>
      <c r="L44">
        <v>59.875999999999998</v>
      </c>
      <c r="N44" t="s">
        <v>21</v>
      </c>
      <c r="O44" s="5">
        <v>1.4</v>
      </c>
      <c r="P44" s="5">
        <v>99.1</v>
      </c>
      <c r="Q44" s="5">
        <v>50</v>
      </c>
      <c r="R44" s="5">
        <f t="shared" si="14"/>
        <v>1.1975199999999999</v>
      </c>
      <c r="S44" s="5">
        <f>R44*1000</f>
        <v>1197.52</v>
      </c>
      <c r="T44" s="5">
        <v>10</v>
      </c>
      <c r="U44" s="5">
        <f t="shared" ref="U44:U49" si="17">S44/T44</f>
        <v>119.752</v>
      </c>
      <c r="V44" s="7">
        <f t="shared" ref="V44:V49" si="18">P44/U44</f>
        <v>0.82754359008617806</v>
      </c>
      <c r="X44" t="s">
        <v>17</v>
      </c>
      <c r="Y44" s="5">
        <v>6</v>
      </c>
      <c r="Z44" s="5">
        <v>0.5</v>
      </c>
      <c r="AA44" s="5">
        <v>50</v>
      </c>
      <c r="AB44" s="5">
        <f t="shared" ref="AB44:AB49" si="19">L44/AA44</f>
        <v>1.1975199999999999</v>
      </c>
      <c r="AC44" s="5">
        <f>AB44*1000</f>
        <v>1197.52</v>
      </c>
      <c r="AD44" s="5">
        <v>1</v>
      </c>
      <c r="AE44" s="5">
        <f t="shared" si="15"/>
        <v>1197.52</v>
      </c>
      <c r="AF44" s="5">
        <f t="shared" si="16"/>
        <v>4.1752956109292541E-4</v>
      </c>
      <c r="AG44" s="5">
        <f t="shared" ref="AG44:AG66" si="20">AF44*1000</f>
        <v>0.41752956109292538</v>
      </c>
    </row>
    <row r="45" spans="1:34" x14ac:dyDescent="0.25">
      <c r="A45" t="s">
        <v>110</v>
      </c>
      <c r="B45" s="1">
        <v>0.52152777777777781</v>
      </c>
      <c r="C45" t="s">
        <v>7</v>
      </c>
      <c r="D45" t="s">
        <v>8</v>
      </c>
      <c r="E45" t="s">
        <v>128</v>
      </c>
      <c r="F45" t="s">
        <v>129</v>
      </c>
      <c r="G45" t="s">
        <v>113</v>
      </c>
      <c r="H45" t="s">
        <v>114</v>
      </c>
      <c r="I45">
        <v>9.4600000000000009</v>
      </c>
      <c r="J45">
        <v>6.29</v>
      </c>
      <c r="K45">
        <v>232.583</v>
      </c>
      <c r="L45">
        <v>65.396000000000001</v>
      </c>
      <c r="N45" t="s">
        <v>21</v>
      </c>
      <c r="O45" s="5">
        <v>2.6</v>
      </c>
      <c r="P45" s="5">
        <v>427.6</v>
      </c>
      <c r="Q45" s="5">
        <v>50</v>
      </c>
      <c r="R45" s="5">
        <f t="shared" si="14"/>
        <v>1.30792</v>
      </c>
      <c r="S45" s="5">
        <f t="shared" ref="S45:S49" si="21">R45*1000</f>
        <v>1307.92</v>
      </c>
      <c r="T45" s="5">
        <v>10</v>
      </c>
      <c r="U45" s="5">
        <f>S45/T45</f>
        <v>130.792</v>
      </c>
      <c r="V45" s="7">
        <f>P45/U45</f>
        <v>3.2693131078353419</v>
      </c>
      <c r="X45" t="s">
        <v>17</v>
      </c>
      <c r="Y45" s="5">
        <v>2.8</v>
      </c>
      <c r="Z45" s="5">
        <v>0.4</v>
      </c>
      <c r="AA45" s="5">
        <v>50</v>
      </c>
      <c r="AB45" s="5">
        <f t="shared" si="19"/>
        <v>1.30792</v>
      </c>
      <c r="AC45" s="5">
        <f t="shared" ref="AC45:AC49" si="22">AB45*1000</f>
        <v>1307.92</v>
      </c>
      <c r="AD45" s="5">
        <v>1</v>
      </c>
      <c r="AE45" s="5">
        <f>AC45/AD45</f>
        <v>1307.92</v>
      </c>
      <c r="AF45" s="5">
        <f>Z45/AE45</f>
        <v>3.0582910269741267E-4</v>
      </c>
      <c r="AG45" s="5">
        <f t="shared" si="20"/>
        <v>0.30582910269741265</v>
      </c>
    </row>
    <row r="46" spans="1:34" x14ac:dyDescent="0.25">
      <c r="A46" t="s">
        <v>110</v>
      </c>
      <c r="B46" s="1">
        <v>0.53263888888888888</v>
      </c>
      <c r="C46" t="s">
        <v>7</v>
      </c>
      <c r="D46" t="s">
        <v>16</v>
      </c>
      <c r="E46" t="s">
        <v>130</v>
      </c>
      <c r="F46" t="s">
        <v>131</v>
      </c>
      <c r="G46" t="s">
        <v>132</v>
      </c>
      <c r="H46" t="s">
        <v>103</v>
      </c>
      <c r="I46">
        <v>7.01</v>
      </c>
      <c r="J46">
        <v>5.0999999999999996</v>
      </c>
      <c r="K46">
        <v>130.322</v>
      </c>
      <c r="L46">
        <v>28.347000000000001</v>
      </c>
      <c r="M46" t="s">
        <v>80</v>
      </c>
      <c r="N46" t="s">
        <v>21</v>
      </c>
      <c r="O46" s="5">
        <v>0.6</v>
      </c>
      <c r="P46" s="5">
        <v>263.39999999999998</v>
      </c>
      <c r="Q46" s="5">
        <v>50</v>
      </c>
      <c r="R46" s="5">
        <f t="shared" si="14"/>
        <v>0.56694</v>
      </c>
      <c r="S46" s="5">
        <f t="shared" si="21"/>
        <v>566.94000000000005</v>
      </c>
      <c r="T46" s="5">
        <v>10</v>
      </c>
      <c r="U46" s="5">
        <f t="shared" si="17"/>
        <v>56.694000000000003</v>
      </c>
      <c r="V46" s="7">
        <f t="shared" si="18"/>
        <v>4.645994285109535</v>
      </c>
      <c r="X46" t="s">
        <v>17</v>
      </c>
      <c r="Y46" s="5">
        <v>3.8</v>
      </c>
      <c r="Z46" s="5">
        <v>0.5</v>
      </c>
      <c r="AA46" s="5">
        <v>50</v>
      </c>
      <c r="AB46" s="5">
        <f t="shared" si="19"/>
        <v>0.56694</v>
      </c>
      <c r="AC46" s="5">
        <f t="shared" si="22"/>
        <v>566.94000000000005</v>
      </c>
      <c r="AD46" s="5">
        <v>1</v>
      </c>
      <c r="AE46" s="5">
        <f t="shared" si="15"/>
        <v>566.94000000000005</v>
      </c>
      <c r="AF46" s="5">
        <f t="shared" si="16"/>
        <v>8.8192754083324507E-4</v>
      </c>
      <c r="AG46" s="5">
        <f t="shared" si="20"/>
        <v>0.88192754083324509</v>
      </c>
    </row>
    <row r="47" spans="1:34" x14ac:dyDescent="0.25">
      <c r="A47" t="s">
        <v>110</v>
      </c>
      <c r="B47" s="1">
        <v>0.54375000000000007</v>
      </c>
      <c r="C47" t="s">
        <v>7</v>
      </c>
      <c r="D47" t="s">
        <v>8</v>
      </c>
      <c r="E47" t="s">
        <v>133</v>
      </c>
      <c r="F47" t="s">
        <v>134</v>
      </c>
      <c r="G47" t="s">
        <v>113</v>
      </c>
      <c r="H47" t="s">
        <v>114</v>
      </c>
      <c r="I47">
        <v>9.1300000000000008</v>
      </c>
      <c r="J47">
        <v>6.75</v>
      </c>
      <c r="K47">
        <v>262.928</v>
      </c>
      <c r="L47">
        <v>36.756</v>
      </c>
      <c r="M47" t="s">
        <v>80</v>
      </c>
      <c r="N47" t="s">
        <v>21</v>
      </c>
      <c r="O47" s="5">
        <v>1.2</v>
      </c>
      <c r="P47" s="5">
        <v>137.9</v>
      </c>
      <c r="Q47" s="5">
        <v>50</v>
      </c>
      <c r="R47" s="5">
        <f t="shared" si="14"/>
        <v>0.73512</v>
      </c>
      <c r="S47" s="5">
        <f t="shared" si="21"/>
        <v>735.12</v>
      </c>
      <c r="T47" s="5">
        <v>10</v>
      </c>
      <c r="U47" s="5">
        <f t="shared" si="17"/>
        <v>73.512</v>
      </c>
      <c r="V47" s="7">
        <f t="shared" si="18"/>
        <v>1.8758842093807815</v>
      </c>
      <c r="X47" t="s">
        <v>17</v>
      </c>
      <c r="Y47" s="5">
        <v>3.4</v>
      </c>
      <c r="Z47" s="5">
        <v>0.4</v>
      </c>
      <c r="AA47" s="5">
        <v>50</v>
      </c>
      <c r="AB47" s="5">
        <f>L47/AA47</f>
        <v>0.73512</v>
      </c>
      <c r="AC47" s="5">
        <f t="shared" si="22"/>
        <v>735.12</v>
      </c>
      <c r="AD47" s="5">
        <v>1</v>
      </c>
      <c r="AE47" s="5">
        <f>AC47/AD47</f>
        <v>735.12</v>
      </c>
      <c r="AF47" s="5">
        <f>Z47/AE47</f>
        <v>5.4412884971161179E-4</v>
      </c>
      <c r="AG47" s="5">
        <f>AF47*1000</f>
        <v>0.5441288497116118</v>
      </c>
    </row>
    <row r="48" spans="1:34" x14ac:dyDescent="0.25">
      <c r="A48" t="s">
        <v>110</v>
      </c>
      <c r="B48" s="1">
        <v>0.55555555555555558</v>
      </c>
      <c r="C48" t="s">
        <v>7</v>
      </c>
      <c r="D48" t="s">
        <v>16</v>
      </c>
      <c r="E48" t="s">
        <v>135</v>
      </c>
      <c r="F48" t="s">
        <v>136</v>
      </c>
      <c r="G48" t="s">
        <v>132</v>
      </c>
      <c r="H48" t="s">
        <v>103</v>
      </c>
      <c r="I48">
        <v>7.29</v>
      </c>
      <c r="J48">
        <v>5.6</v>
      </c>
      <c r="K48">
        <v>138.90299999999999</v>
      </c>
      <c r="L48">
        <v>41.152999999999999</v>
      </c>
      <c r="M48" t="s">
        <v>80</v>
      </c>
      <c r="N48" t="s">
        <v>21</v>
      </c>
      <c r="O48" s="5">
        <v>1.2</v>
      </c>
      <c r="P48" s="5">
        <v>176.6</v>
      </c>
      <c r="Q48" s="5">
        <v>50</v>
      </c>
      <c r="R48" s="5">
        <f t="shared" si="14"/>
        <v>0.82306000000000001</v>
      </c>
      <c r="S48" s="5">
        <f t="shared" si="21"/>
        <v>823.06000000000006</v>
      </c>
      <c r="T48" s="5">
        <v>10</v>
      </c>
      <c r="U48" s="5">
        <f t="shared" si="17"/>
        <v>82.306000000000012</v>
      </c>
      <c r="V48" s="7">
        <f t="shared" si="18"/>
        <v>2.1456515928364879</v>
      </c>
      <c r="X48" t="s">
        <v>17</v>
      </c>
      <c r="Y48" s="5">
        <v>4.4000000000000004</v>
      </c>
      <c r="Z48" s="5">
        <v>0.4</v>
      </c>
      <c r="AA48" s="5">
        <v>50</v>
      </c>
      <c r="AB48" s="5">
        <f>L48/AA48</f>
        <v>0.82306000000000001</v>
      </c>
      <c r="AC48" s="5">
        <f>AB48*1000</f>
        <v>823.06000000000006</v>
      </c>
      <c r="AD48" s="5">
        <v>1</v>
      </c>
      <c r="AE48" s="5">
        <f t="shared" si="15"/>
        <v>823.06000000000006</v>
      </c>
      <c r="AF48" s="5">
        <f t="shared" si="16"/>
        <v>4.8599130075571646E-4</v>
      </c>
      <c r="AG48" s="5">
        <f t="shared" si="20"/>
        <v>0.48599130075571645</v>
      </c>
    </row>
    <row r="49" spans="1:34" x14ac:dyDescent="0.25">
      <c r="A49" t="s">
        <v>110</v>
      </c>
      <c r="B49" s="1">
        <v>0.56527777777777777</v>
      </c>
      <c r="C49" t="s">
        <v>7</v>
      </c>
      <c r="D49" t="s">
        <v>16</v>
      </c>
      <c r="E49" t="s">
        <v>137</v>
      </c>
      <c r="F49" t="s">
        <v>138</v>
      </c>
      <c r="G49" t="s">
        <v>117</v>
      </c>
      <c r="H49" t="s">
        <v>118</v>
      </c>
      <c r="I49">
        <v>7.81</v>
      </c>
      <c r="J49">
        <v>6.14</v>
      </c>
      <c r="K49">
        <v>179.297</v>
      </c>
      <c r="L49">
        <v>51.735999999999997</v>
      </c>
      <c r="N49" t="s">
        <v>21</v>
      </c>
      <c r="O49" s="5">
        <v>3.6</v>
      </c>
      <c r="P49" s="5">
        <v>58.2</v>
      </c>
      <c r="Q49" s="5">
        <v>50</v>
      </c>
      <c r="R49" s="5">
        <f t="shared" si="14"/>
        <v>1.0347199999999999</v>
      </c>
      <c r="S49" s="5">
        <f t="shared" si="21"/>
        <v>1034.7199999999998</v>
      </c>
      <c r="T49" s="5">
        <v>10</v>
      </c>
      <c r="U49" s="5">
        <f t="shared" si="17"/>
        <v>103.47199999999998</v>
      </c>
      <c r="V49" s="7">
        <f t="shared" si="18"/>
        <v>0.56247100664914196</v>
      </c>
      <c r="X49" t="s">
        <v>17</v>
      </c>
      <c r="Y49" s="5">
        <v>1.5</v>
      </c>
      <c r="Z49" s="5">
        <v>0.4</v>
      </c>
      <c r="AA49" s="5">
        <v>50</v>
      </c>
      <c r="AB49" s="5">
        <f t="shared" si="19"/>
        <v>1.0347199999999999</v>
      </c>
      <c r="AC49" s="5">
        <f t="shared" si="22"/>
        <v>1034.7199999999998</v>
      </c>
      <c r="AD49" s="5">
        <v>1</v>
      </c>
      <c r="AE49" s="5">
        <f t="shared" si="15"/>
        <v>1034.7199999999998</v>
      </c>
      <c r="AF49" s="5">
        <f t="shared" si="16"/>
        <v>3.8657801144270925E-4</v>
      </c>
      <c r="AG49" s="5">
        <f t="shared" si="20"/>
        <v>0.38657801144270926</v>
      </c>
    </row>
    <row r="50" spans="1:34" x14ac:dyDescent="0.25">
      <c r="A50" t="s">
        <v>110</v>
      </c>
      <c r="B50" s="1">
        <v>0.57361111111111118</v>
      </c>
      <c r="C50" t="s">
        <v>7</v>
      </c>
      <c r="D50" t="s">
        <v>8</v>
      </c>
      <c r="E50" t="s">
        <v>139</v>
      </c>
      <c r="F50" t="s">
        <v>140</v>
      </c>
      <c r="G50" t="s">
        <v>125</v>
      </c>
      <c r="H50" t="s">
        <v>55</v>
      </c>
      <c r="I50">
        <v>8.57</v>
      </c>
      <c r="J50">
        <v>6.29</v>
      </c>
      <c r="K50">
        <v>211.744</v>
      </c>
      <c r="L50">
        <v>59.881</v>
      </c>
      <c r="N50" t="s">
        <v>190</v>
      </c>
      <c r="O50" s="5" t="s">
        <v>190</v>
      </c>
      <c r="P50" s="5" t="s">
        <v>190</v>
      </c>
      <c r="Q50" s="5" t="s">
        <v>190</v>
      </c>
      <c r="R50" s="5" t="s">
        <v>190</v>
      </c>
      <c r="S50" s="5" t="s">
        <v>190</v>
      </c>
      <c r="T50" s="5" t="s">
        <v>190</v>
      </c>
      <c r="U50" s="5" t="s">
        <v>190</v>
      </c>
      <c r="V50" s="5" t="s">
        <v>190</v>
      </c>
      <c r="W50" t="s">
        <v>454</v>
      </c>
      <c r="X50" t="s">
        <v>190</v>
      </c>
      <c r="Y50" s="5" t="s">
        <v>190</v>
      </c>
      <c r="Z50" s="5" t="s">
        <v>190</v>
      </c>
      <c r="AA50" s="5" t="s">
        <v>190</v>
      </c>
      <c r="AB50" s="5" t="s">
        <v>190</v>
      </c>
      <c r="AC50" s="5" t="s">
        <v>190</v>
      </c>
      <c r="AD50" s="5" t="s">
        <v>190</v>
      </c>
      <c r="AE50" s="5" t="s">
        <v>190</v>
      </c>
      <c r="AF50" s="5" t="s">
        <v>190</v>
      </c>
      <c r="AG50" s="5" t="s">
        <v>190</v>
      </c>
      <c r="AH50" t="s">
        <v>454</v>
      </c>
    </row>
    <row r="51" spans="1:34" x14ac:dyDescent="0.25">
      <c r="A51" t="s">
        <v>110</v>
      </c>
      <c r="B51" s="1">
        <v>0.58333333333333337</v>
      </c>
      <c r="C51" t="s">
        <v>7</v>
      </c>
      <c r="D51" t="s">
        <v>16</v>
      </c>
      <c r="E51" t="s">
        <v>141</v>
      </c>
      <c r="F51" t="s">
        <v>142</v>
      </c>
      <c r="G51" t="s">
        <v>132</v>
      </c>
      <c r="H51" t="s">
        <v>103</v>
      </c>
      <c r="I51">
        <v>7.91</v>
      </c>
      <c r="J51">
        <v>5.61</v>
      </c>
      <c r="K51">
        <v>149.208</v>
      </c>
      <c r="L51">
        <v>34.695</v>
      </c>
      <c r="M51" t="s">
        <v>80</v>
      </c>
      <c r="N51" t="s">
        <v>21</v>
      </c>
      <c r="O51" s="5">
        <v>3.9</v>
      </c>
      <c r="P51" s="5">
        <v>195.4</v>
      </c>
      <c r="Q51" s="5">
        <v>50</v>
      </c>
      <c r="R51" s="5">
        <f t="shared" si="14"/>
        <v>0.69389999999999996</v>
      </c>
      <c r="S51" s="5">
        <f>R51*1000</f>
        <v>693.9</v>
      </c>
      <c r="T51" s="5">
        <v>10</v>
      </c>
      <c r="U51" s="5">
        <f t="shared" ref="U51:U72" si="23">S51/T51</f>
        <v>69.39</v>
      </c>
      <c r="V51" s="7">
        <f t="shared" ref="V51:V72" si="24">P51/U51</f>
        <v>2.815967718691454</v>
      </c>
      <c r="W51" t="s">
        <v>458</v>
      </c>
      <c r="X51" t="s">
        <v>17</v>
      </c>
      <c r="Y51" s="5">
        <v>0.1</v>
      </c>
      <c r="Z51" s="5">
        <v>0.4</v>
      </c>
      <c r="AA51" s="5">
        <v>50</v>
      </c>
      <c r="AB51" s="5">
        <f t="shared" ref="AB51:AB72" si="25">L51/AA51</f>
        <v>0.69389999999999996</v>
      </c>
      <c r="AC51" s="5">
        <f>AB51*1000</f>
        <v>693.9</v>
      </c>
      <c r="AD51" s="5">
        <v>1</v>
      </c>
      <c r="AE51" s="5">
        <f t="shared" si="15"/>
        <v>693.9</v>
      </c>
      <c r="AF51" s="5">
        <f t="shared" si="16"/>
        <v>5.7645193831964265E-4</v>
      </c>
      <c r="AG51" s="5">
        <f t="shared" si="20"/>
        <v>0.5764519383196427</v>
      </c>
      <c r="AH51" t="s">
        <v>458</v>
      </c>
    </row>
    <row r="52" spans="1:34" x14ac:dyDescent="0.25">
      <c r="A52" t="s">
        <v>110</v>
      </c>
      <c r="B52" s="1">
        <v>0.59236111111111112</v>
      </c>
      <c r="C52" t="s">
        <v>7</v>
      </c>
      <c r="D52" t="s">
        <v>16</v>
      </c>
      <c r="E52" t="s">
        <v>143</v>
      </c>
      <c r="F52" t="s">
        <v>144</v>
      </c>
      <c r="G52" t="s">
        <v>132</v>
      </c>
      <c r="H52" t="s">
        <v>103</v>
      </c>
      <c r="I52">
        <v>7.6</v>
      </c>
      <c r="J52">
        <v>5.51</v>
      </c>
      <c r="K52">
        <v>140.26499999999999</v>
      </c>
      <c r="L52">
        <v>35.718000000000004</v>
      </c>
      <c r="N52" t="s">
        <v>21</v>
      </c>
      <c r="O52" s="5">
        <v>1.4</v>
      </c>
      <c r="P52" s="5">
        <v>283.60000000000002</v>
      </c>
      <c r="Q52" s="5">
        <v>50</v>
      </c>
      <c r="R52" s="5">
        <f t="shared" si="14"/>
        <v>0.71436000000000011</v>
      </c>
      <c r="S52" s="5">
        <f t="shared" ref="S52:S72" si="26">R52*1000</f>
        <v>714.36000000000013</v>
      </c>
      <c r="T52" s="5">
        <v>10</v>
      </c>
      <c r="U52" s="5">
        <f t="shared" si="23"/>
        <v>71.436000000000007</v>
      </c>
      <c r="V52" s="7">
        <f t="shared" si="24"/>
        <v>3.9699871213393805</v>
      </c>
      <c r="X52" t="s">
        <v>17</v>
      </c>
      <c r="Y52" s="5">
        <v>8.1999999999999993</v>
      </c>
      <c r="Z52" s="5">
        <v>0.4</v>
      </c>
      <c r="AA52" s="5">
        <v>50</v>
      </c>
      <c r="AB52" s="5">
        <f t="shared" si="25"/>
        <v>0.71436000000000011</v>
      </c>
      <c r="AC52" s="5">
        <f t="shared" ref="AC52:AC72" si="27">AB52*1000</f>
        <v>714.36000000000013</v>
      </c>
      <c r="AD52" s="5">
        <v>1</v>
      </c>
      <c r="AE52" s="5">
        <f t="shared" si="15"/>
        <v>714.36000000000013</v>
      </c>
      <c r="AF52" s="5">
        <f t="shared" si="16"/>
        <v>5.5994176605633002E-4</v>
      </c>
      <c r="AG52" s="5">
        <f t="shared" si="20"/>
        <v>0.55994176605633006</v>
      </c>
    </row>
    <row r="53" spans="1:34" x14ac:dyDescent="0.25">
      <c r="A53" t="s">
        <v>145</v>
      </c>
      <c r="B53" s="1">
        <v>0.43333333333333335</v>
      </c>
      <c r="C53" t="s">
        <v>7</v>
      </c>
      <c r="D53" t="s">
        <v>16</v>
      </c>
      <c r="E53" t="s">
        <v>146</v>
      </c>
      <c r="F53" t="s">
        <v>147</v>
      </c>
      <c r="G53" t="s">
        <v>148</v>
      </c>
      <c r="H53" t="s">
        <v>149</v>
      </c>
      <c r="I53">
        <v>7.92</v>
      </c>
      <c r="J53">
        <v>5.69</v>
      </c>
      <c r="K53">
        <v>161.869</v>
      </c>
      <c r="L53">
        <v>28.355</v>
      </c>
      <c r="M53" t="s">
        <v>150</v>
      </c>
      <c r="N53" t="s">
        <v>21</v>
      </c>
      <c r="O53" s="5">
        <v>2.5</v>
      </c>
      <c r="P53" s="5">
        <v>375</v>
      </c>
      <c r="Q53" s="5">
        <v>50</v>
      </c>
      <c r="R53" s="5">
        <f t="shared" si="14"/>
        <v>0.56710000000000005</v>
      </c>
      <c r="S53" s="5">
        <f t="shared" si="26"/>
        <v>567.1</v>
      </c>
      <c r="T53" s="5">
        <v>10</v>
      </c>
      <c r="U53" s="5">
        <f t="shared" si="23"/>
        <v>56.71</v>
      </c>
      <c r="V53" s="7">
        <f t="shared" si="24"/>
        <v>6.6125903720684178</v>
      </c>
      <c r="X53" t="s">
        <v>17</v>
      </c>
      <c r="Y53" s="5">
        <v>2.7</v>
      </c>
      <c r="Z53" s="5">
        <v>0.4</v>
      </c>
      <c r="AA53" s="5">
        <v>50</v>
      </c>
      <c r="AB53" s="5">
        <f t="shared" si="25"/>
        <v>0.56710000000000005</v>
      </c>
      <c r="AC53" s="5">
        <f t="shared" si="27"/>
        <v>567.1</v>
      </c>
      <c r="AD53" s="5">
        <v>1</v>
      </c>
      <c r="AE53" s="5">
        <f t="shared" si="15"/>
        <v>567.1</v>
      </c>
      <c r="AF53" s="5">
        <f t="shared" si="16"/>
        <v>7.0534297302063127E-4</v>
      </c>
      <c r="AG53" s="5">
        <f t="shared" si="20"/>
        <v>0.70534297302063131</v>
      </c>
    </row>
    <row r="54" spans="1:34" x14ac:dyDescent="0.25">
      <c r="A54" t="s">
        <v>145</v>
      </c>
      <c r="B54" s="1">
        <v>0.44791666666666669</v>
      </c>
      <c r="C54" t="s">
        <v>7</v>
      </c>
      <c r="D54" t="s">
        <v>16</v>
      </c>
      <c r="E54" t="s">
        <v>151</v>
      </c>
      <c r="F54" t="s">
        <v>152</v>
      </c>
      <c r="G54" t="s">
        <v>148</v>
      </c>
      <c r="H54" t="s">
        <v>149</v>
      </c>
      <c r="I54">
        <v>7.41</v>
      </c>
      <c r="J54">
        <v>5.53</v>
      </c>
      <c r="K54">
        <v>153.565</v>
      </c>
      <c r="L54">
        <v>22.047999999999998</v>
      </c>
      <c r="M54" t="s">
        <v>80</v>
      </c>
      <c r="N54" t="s">
        <v>21</v>
      </c>
      <c r="O54" s="5">
        <v>0.7</v>
      </c>
      <c r="P54" s="5">
        <v>437.1</v>
      </c>
      <c r="Q54" s="5">
        <v>50</v>
      </c>
      <c r="R54" s="5">
        <f t="shared" si="14"/>
        <v>0.44095999999999996</v>
      </c>
      <c r="S54" s="5">
        <f t="shared" si="26"/>
        <v>440.96</v>
      </c>
      <c r="T54" s="5">
        <v>10</v>
      </c>
      <c r="U54" s="5">
        <f t="shared" si="23"/>
        <v>44.095999999999997</v>
      </c>
      <c r="V54" s="7">
        <f t="shared" si="24"/>
        <v>9.9124637155297552</v>
      </c>
      <c r="X54" t="s">
        <v>17</v>
      </c>
      <c r="Y54" s="5">
        <v>6.4</v>
      </c>
      <c r="Z54" s="5">
        <v>0.4</v>
      </c>
      <c r="AA54" s="5">
        <v>50</v>
      </c>
      <c r="AB54" s="5">
        <f t="shared" si="25"/>
        <v>0.44095999999999996</v>
      </c>
      <c r="AC54" s="5">
        <f t="shared" si="27"/>
        <v>440.96</v>
      </c>
      <c r="AD54" s="5">
        <v>1</v>
      </c>
      <c r="AE54" s="5">
        <f t="shared" si="15"/>
        <v>440.96</v>
      </c>
      <c r="AF54" s="5">
        <f t="shared" si="16"/>
        <v>9.0711175616836007E-4</v>
      </c>
      <c r="AG54" s="5">
        <f t="shared" si="20"/>
        <v>0.90711175616836004</v>
      </c>
    </row>
    <row r="55" spans="1:34" x14ac:dyDescent="0.25">
      <c r="A55" t="s">
        <v>145</v>
      </c>
      <c r="B55" s="1">
        <v>0.4597222222222222</v>
      </c>
      <c r="C55" t="s">
        <v>7</v>
      </c>
      <c r="D55" t="s">
        <v>16</v>
      </c>
      <c r="E55" t="s">
        <v>153</v>
      </c>
      <c r="F55" t="s">
        <v>154</v>
      </c>
      <c r="G55" t="s">
        <v>148</v>
      </c>
      <c r="H55" t="s">
        <v>149</v>
      </c>
      <c r="I55">
        <v>7.87</v>
      </c>
      <c r="J55">
        <v>5.8</v>
      </c>
      <c r="K55">
        <v>166.89</v>
      </c>
      <c r="L55">
        <v>51.308999999999997</v>
      </c>
      <c r="N55" t="s">
        <v>21</v>
      </c>
      <c r="O55" s="5">
        <v>4.0999999999999996</v>
      </c>
      <c r="P55" s="5">
        <v>179.5</v>
      </c>
      <c r="Q55" s="5">
        <v>50</v>
      </c>
      <c r="R55" s="5">
        <f t="shared" si="14"/>
        <v>1.0261799999999999</v>
      </c>
      <c r="S55" s="5">
        <f t="shared" si="26"/>
        <v>1026.1799999999998</v>
      </c>
      <c r="T55" s="5">
        <v>10</v>
      </c>
      <c r="U55" s="5">
        <f t="shared" si="23"/>
        <v>102.61799999999998</v>
      </c>
      <c r="V55" s="7">
        <f t="shared" si="24"/>
        <v>1.7492057923561173</v>
      </c>
      <c r="X55" t="s">
        <v>17</v>
      </c>
      <c r="Y55" s="5">
        <v>2.8</v>
      </c>
      <c r="Z55" s="5">
        <v>0.4</v>
      </c>
      <c r="AA55" s="5">
        <v>50</v>
      </c>
      <c r="AB55" s="5">
        <f t="shared" si="25"/>
        <v>1.0261799999999999</v>
      </c>
      <c r="AC55" s="5">
        <f t="shared" si="27"/>
        <v>1026.1799999999998</v>
      </c>
      <c r="AD55" s="5">
        <v>1</v>
      </c>
      <c r="AE55" s="5">
        <f t="shared" si="15"/>
        <v>1026.1799999999998</v>
      </c>
      <c r="AF55" s="5">
        <f t="shared" si="16"/>
        <v>3.897951626420317E-4</v>
      </c>
      <c r="AG55" s="5">
        <f t="shared" si="20"/>
        <v>0.38979516264203168</v>
      </c>
    </row>
    <row r="56" spans="1:34" x14ac:dyDescent="0.25">
      <c r="A56" t="s">
        <v>145</v>
      </c>
      <c r="B56" s="1">
        <v>0.47222222222222227</v>
      </c>
      <c r="C56" t="s">
        <v>7</v>
      </c>
      <c r="D56" t="s">
        <v>16</v>
      </c>
      <c r="E56" t="s">
        <v>155</v>
      </c>
      <c r="F56" t="s">
        <v>156</v>
      </c>
      <c r="G56" t="s">
        <v>148</v>
      </c>
      <c r="H56" t="s">
        <v>149</v>
      </c>
      <c r="I56">
        <v>8.1999999999999993</v>
      </c>
      <c r="J56">
        <v>5.71</v>
      </c>
      <c r="K56">
        <v>171.185</v>
      </c>
      <c r="L56">
        <v>45.557000000000002</v>
      </c>
      <c r="N56" t="s">
        <v>21</v>
      </c>
      <c r="O56" s="5">
        <v>4.7</v>
      </c>
      <c r="P56" s="5">
        <v>153.30000000000001</v>
      </c>
      <c r="Q56" s="5">
        <v>50</v>
      </c>
      <c r="R56" s="5">
        <f t="shared" si="14"/>
        <v>0.91114000000000006</v>
      </c>
      <c r="S56" s="5">
        <f t="shared" si="26"/>
        <v>911.1400000000001</v>
      </c>
      <c r="T56" s="5">
        <v>10</v>
      </c>
      <c r="U56" s="5">
        <f t="shared" si="23"/>
        <v>91.114000000000004</v>
      </c>
      <c r="V56" s="7">
        <f t="shared" si="24"/>
        <v>1.6825076278069233</v>
      </c>
      <c r="X56" t="s">
        <v>17</v>
      </c>
      <c r="Y56" s="5">
        <v>3.6</v>
      </c>
      <c r="Z56" s="5">
        <v>0.4</v>
      </c>
      <c r="AA56" s="5">
        <v>50</v>
      </c>
      <c r="AB56" s="5">
        <f t="shared" si="25"/>
        <v>0.91114000000000006</v>
      </c>
      <c r="AC56" s="5">
        <f t="shared" si="27"/>
        <v>911.1400000000001</v>
      </c>
      <c r="AD56" s="5">
        <v>1</v>
      </c>
      <c r="AE56" s="5">
        <f t="shared" si="15"/>
        <v>911.1400000000001</v>
      </c>
      <c r="AF56" s="5">
        <f t="shared" si="16"/>
        <v>4.39010470399719E-4</v>
      </c>
      <c r="AG56" s="5">
        <f t="shared" si="20"/>
        <v>0.43901047039971902</v>
      </c>
    </row>
    <row r="57" spans="1:34" x14ac:dyDescent="0.25">
      <c r="A57" t="s">
        <v>145</v>
      </c>
      <c r="B57" s="1">
        <v>0.48333333333333334</v>
      </c>
      <c r="C57" t="s">
        <v>7</v>
      </c>
      <c r="D57" t="s">
        <v>8</v>
      </c>
      <c r="E57" t="s">
        <v>157</v>
      </c>
      <c r="F57" t="s">
        <v>158</v>
      </c>
      <c r="G57" t="s">
        <v>159</v>
      </c>
      <c r="H57" t="s">
        <v>160</v>
      </c>
      <c r="I57">
        <v>9.39</v>
      </c>
      <c r="J57">
        <v>5.87</v>
      </c>
      <c r="K57">
        <v>203.5</v>
      </c>
      <c r="L57">
        <v>52.124000000000002</v>
      </c>
      <c r="N57" t="s">
        <v>21</v>
      </c>
      <c r="O57" s="5">
        <v>2.9</v>
      </c>
      <c r="P57" s="5">
        <v>102.7</v>
      </c>
      <c r="Q57" s="5">
        <v>50</v>
      </c>
      <c r="R57" s="5">
        <f t="shared" si="14"/>
        <v>1.0424800000000001</v>
      </c>
      <c r="S57" s="5">
        <f t="shared" si="26"/>
        <v>1042.48</v>
      </c>
      <c r="T57" s="5">
        <v>10</v>
      </c>
      <c r="U57" s="5">
        <f t="shared" si="23"/>
        <v>104.248</v>
      </c>
      <c r="V57" s="7">
        <f t="shared" si="24"/>
        <v>0.98515079425984187</v>
      </c>
      <c r="W57" t="s">
        <v>458</v>
      </c>
      <c r="X57" t="s">
        <v>17</v>
      </c>
      <c r="Y57" s="5">
        <v>0.2</v>
      </c>
      <c r="Z57" s="5">
        <v>0.3</v>
      </c>
      <c r="AA57" s="5">
        <v>50</v>
      </c>
      <c r="AB57" s="5">
        <f t="shared" si="25"/>
        <v>1.0424800000000001</v>
      </c>
      <c r="AC57" s="5">
        <f t="shared" si="27"/>
        <v>1042.48</v>
      </c>
      <c r="AD57" s="5">
        <v>1</v>
      </c>
      <c r="AE57" s="5">
        <f>AC57/AD57</f>
        <v>1042.48</v>
      </c>
      <c r="AF57" s="5">
        <f>Z57/AE57</f>
        <v>2.8777530504182333E-4</v>
      </c>
      <c r="AG57" s="5">
        <f>AF57*1000</f>
        <v>0.28777530504182336</v>
      </c>
      <c r="AH57" t="s">
        <v>458</v>
      </c>
    </row>
    <row r="58" spans="1:34" x14ac:dyDescent="0.25">
      <c r="A58" t="s">
        <v>145</v>
      </c>
      <c r="B58" s="1">
        <v>0.49722222222222223</v>
      </c>
      <c r="C58" t="s">
        <v>7</v>
      </c>
      <c r="D58" t="s">
        <v>8</v>
      </c>
      <c r="E58" t="s">
        <v>161</v>
      </c>
      <c r="F58" t="s">
        <v>162</v>
      </c>
      <c r="G58" t="s">
        <v>159</v>
      </c>
      <c r="H58" t="s">
        <v>160</v>
      </c>
      <c r="I58">
        <v>9.31</v>
      </c>
      <c r="J58">
        <v>6.01</v>
      </c>
      <c r="K58">
        <v>220.839</v>
      </c>
      <c r="L58">
        <v>66.328999999999994</v>
      </c>
      <c r="N58" t="s">
        <v>21</v>
      </c>
      <c r="O58" s="5">
        <v>4.5999999999999996</v>
      </c>
      <c r="P58" s="5">
        <v>145.9</v>
      </c>
      <c r="Q58" s="5">
        <v>50</v>
      </c>
      <c r="R58" s="5">
        <f t="shared" si="14"/>
        <v>1.3265799999999999</v>
      </c>
      <c r="S58" s="5">
        <f t="shared" si="26"/>
        <v>1326.58</v>
      </c>
      <c r="T58" s="5">
        <v>10</v>
      </c>
      <c r="U58" s="5">
        <f t="shared" si="23"/>
        <v>132.65799999999999</v>
      </c>
      <c r="V58" s="7">
        <f t="shared" si="24"/>
        <v>1.0998205912949088</v>
      </c>
      <c r="X58" t="s">
        <v>17</v>
      </c>
      <c r="Y58" s="5">
        <v>0.3</v>
      </c>
      <c r="Z58" s="5">
        <v>0.3</v>
      </c>
      <c r="AA58" s="5">
        <v>50</v>
      </c>
      <c r="AB58" s="5">
        <f t="shared" si="25"/>
        <v>1.3265799999999999</v>
      </c>
      <c r="AC58" s="5">
        <f t="shared" si="27"/>
        <v>1326.58</v>
      </c>
      <c r="AD58" s="5">
        <v>1</v>
      </c>
      <c r="AE58" s="5">
        <f t="shared" si="15"/>
        <v>1326.58</v>
      </c>
      <c r="AF58" s="5">
        <f t="shared" si="16"/>
        <v>2.2614542658565636E-4</v>
      </c>
      <c r="AG58" s="5">
        <f t="shared" si="20"/>
        <v>0.22614542658565637</v>
      </c>
    </row>
    <row r="59" spans="1:34" x14ac:dyDescent="0.25">
      <c r="A59" t="s">
        <v>145</v>
      </c>
      <c r="B59" s="1">
        <v>0.50694444444444442</v>
      </c>
      <c r="C59" t="s">
        <v>7</v>
      </c>
      <c r="D59" t="s">
        <v>8</v>
      </c>
      <c r="E59" t="s">
        <v>163</v>
      </c>
      <c r="F59" t="s">
        <v>164</v>
      </c>
      <c r="G59" t="s">
        <v>159</v>
      </c>
      <c r="H59" t="s">
        <v>160</v>
      </c>
      <c r="I59">
        <v>8.42</v>
      </c>
      <c r="J59">
        <v>6.22</v>
      </c>
      <c r="K59">
        <v>213.27500000000001</v>
      </c>
      <c r="L59">
        <v>47.085999999999999</v>
      </c>
      <c r="M59" t="s">
        <v>165</v>
      </c>
      <c r="N59" t="s">
        <v>21</v>
      </c>
      <c r="O59" s="5">
        <v>2</v>
      </c>
      <c r="P59" s="5">
        <v>334.4</v>
      </c>
      <c r="Q59" s="5">
        <v>50</v>
      </c>
      <c r="R59" s="5">
        <f t="shared" si="14"/>
        <v>0.94172</v>
      </c>
      <c r="S59" s="5">
        <f t="shared" si="26"/>
        <v>941.72</v>
      </c>
      <c r="T59" s="5">
        <v>10</v>
      </c>
      <c r="U59" s="5">
        <f t="shared" si="23"/>
        <v>94.171999999999997</v>
      </c>
      <c r="V59" s="7">
        <f t="shared" si="24"/>
        <v>3.5509493267637939</v>
      </c>
      <c r="X59" t="s">
        <v>17</v>
      </c>
      <c r="Y59" s="5">
        <v>0.9</v>
      </c>
      <c r="Z59" s="5">
        <v>0.2</v>
      </c>
      <c r="AA59" s="5">
        <v>50</v>
      </c>
      <c r="AB59" s="5">
        <f t="shared" si="25"/>
        <v>0.94172</v>
      </c>
      <c r="AC59" s="5">
        <f t="shared" si="27"/>
        <v>941.72</v>
      </c>
      <c r="AD59" s="5">
        <v>1</v>
      </c>
      <c r="AE59" s="5">
        <f t="shared" si="15"/>
        <v>941.72</v>
      </c>
      <c r="AF59" s="5">
        <f t="shared" si="16"/>
        <v>2.1237735207917428E-4</v>
      </c>
      <c r="AG59" s="5">
        <f t="shared" si="20"/>
        <v>0.21237735207917427</v>
      </c>
    </row>
    <row r="60" spans="1:34" x14ac:dyDescent="0.25">
      <c r="A60" t="s">
        <v>145</v>
      </c>
      <c r="B60" s="1">
        <v>0.5180555555555556</v>
      </c>
      <c r="C60" t="s">
        <v>7</v>
      </c>
      <c r="D60" t="s">
        <v>8</v>
      </c>
      <c r="E60" t="s">
        <v>166</v>
      </c>
      <c r="F60" t="s">
        <v>167</v>
      </c>
      <c r="G60" t="s">
        <v>168</v>
      </c>
      <c r="H60" t="s">
        <v>169</v>
      </c>
      <c r="I60">
        <v>7.37</v>
      </c>
      <c r="J60">
        <v>6.48</v>
      </c>
      <c r="K60">
        <v>183.911</v>
      </c>
      <c r="L60">
        <v>59.433</v>
      </c>
      <c r="N60" t="s">
        <v>21</v>
      </c>
      <c r="O60" s="5">
        <v>0.4</v>
      </c>
      <c r="P60" s="5">
        <v>368.4</v>
      </c>
      <c r="Q60" s="5">
        <v>50</v>
      </c>
      <c r="R60" s="5">
        <f t="shared" si="14"/>
        <v>1.18866</v>
      </c>
      <c r="S60" s="5">
        <f t="shared" si="26"/>
        <v>1188.6600000000001</v>
      </c>
      <c r="T60" s="5">
        <v>10</v>
      </c>
      <c r="U60" s="5">
        <f t="shared" si="23"/>
        <v>118.86600000000001</v>
      </c>
      <c r="V60" s="7">
        <f t="shared" si="24"/>
        <v>3.0992882741911054</v>
      </c>
      <c r="X60" t="s">
        <v>17</v>
      </c>
      <c r="Y60" s="5">
        <v>0.9</v>
      </c>
      <c r="Z60" s="5">
        <v>0.2</v>
      </c>
      <c r="AA60" s="5">
        <v>50</v>
      </c>
      <c r="AB60" s="5">
        <f t="shared" si="25"/>
        <v>1.18866</v>
      </c>
      <c r="AC60" s="5">
        <f t="shared" si="27"/>
        <v>1188.6600000000001</v>
      </c>
      <c r="AD60" s="5">
        <v>1</v>
      </c>
      <c r="AE60" s="5">
        <f t="shared" si="15"/>
        <v>1188.6600000000001</v>
      </c>
      <c r="AF60" s="5">
        <f t="shared" si="16"/>
        <v>1.6825669240994059E-4</v>
      </c>
      <c r="AG60" s="5">
        <f t="shared" si="20"/>
        <v>0.16825669240994059</v>
      </c>
    </row>
    <row r="61" spans="1:34" x14ac:dyDescent="0.25">
      <c r="A61" t="s">
        <v>145</v>
      </c>
      <c r="B61" s="1">
        <v>0.52986111111111112</v>
      </c>
      <c r="C61" t="s">
        <v>7</v>
      </c>
      <c r="D61" t="s">
        <v>8</v>
      </c>
      <c r="E61" t="s">
        <v>170</v>
      </c>
      <c r="F61" t="s">
        <v>171</v>
      </c>
      <c r="G61" t="s">
        <v>168</v>
      </c>
      <c r="H61" t="s">
        <v>169</v>
      </c>
      <c r="I61">
        <v>7.31</v>
      </c>
      <c r="J61">
        <v>6.35</v>
      </c>
      <c r="K61">
        <v>175.38300000000001</v>
      </c>
      <c r="L61">
        <v>47.807000000000002</v>
      </c>
      <c r="N61" t="s">
        <v>463</v>
      </c>
      <c r="O61" s="5">
        <v>8.1</v>
      </c>
      <c r="P61" s="5">
        <v>608</v>
      </c>
      <c r="Q61" s="5">
        <v>50</v>
      </c>
      <c r="R61" s="5">
        <f t="shared" si="14"/>
        <v>0.95613999999999999</v>
      </c>
      <c r="S61" s="5">
        <f t="shared" si="26"/>
        <v>956.14</v>
      </c>
      <c r="T61" s="5">
        <v>10</v>
      </c>
      <c r="U61" s="5">
        <f t="shared" si="23"/>
        <v>95.614000000000004</v>
      </c>
      <c r="V61" s="7">
        <f t="shared" si="24"/>
        <v>6.3589014161106112</v>
      </c>
      <c r="X61" t="s">
        <v>28</v>
      </c>
      <c r="Y61" s="5">
        <v>17.2</v>
      </c>
      <c r="Z61" s="5">
        <v>0.2</v>
      </c>
      <c r="AA61" s="5">
        <v>50</v>
      </c>
      <c r="AB61" s="5">
        <f t="shared" si="25"/>
        <v>0.95613999999999999</v>
      </c>
      <c r="AC61" s="5">
        <f t="shared" si="27"/>
        <v>956.14</v>
      </c>
      <c r="AD61" s="5">
        <v>1</v>
      </c>
      <c r="AE61" s="5">
        <f t="shared" si="15"/>
        <v>956.14</v>
      </c>
      <c r="AF61" s="5">
        <f t="shared" si="16"/>
        <v>2.0917438868784906E-4</v>
      </c>
      <c r="AG61" s="5">
        <f t="shared" si="20"/>
        <v>0.20917438868784907</v>
      </c>
    </row>
    <row r="62" spans="1:34" x14ac:dyDescent="0.25">
      <c r="A62" t="s">
        <v>145</v>
      </c>
      <c r="B62" s="1">
        <v>0.54097222222222219</v>
      </c>
      <c r="C62" t="s">
        <v>7</v>
      </c>
      <c r="D62" t="s">
        <v>8</v>
      </c>
      <c r="E62" t="s">
        <v>172</v>
      </c>
      <c r="F62" t="s">
        <v>173</v>
      </c>
      <c r="G62" t="s">
        <v>168</v>
      </c>
      <c r="H62" t="s">
        <v>169</v>
      </c>
      <c r="I62">
        <v>7.44</v>
      </c>
      <c r="J62">
        <v>6.28</v>
      </c>
      <c r="K62">
        <v>174.55799999999999</v>
      </c>
      <c r="L62">
        <v>47.692999999999998</v>
      </c>
      <c r="M62" t="s">
        <v>80</v>
      </c>
      <c r="N62" t="s">
        <v>44</v>
      </c>
      <c r="O62" s="5">
        <v>0.1</v>
      </c>
      <c r="P62" s="5">
        <v>31.8</v>
      </c>
      <c r="Q62" s="5">
        <v>50</v>
      </c>
      <c r="R62" s="5">
        <f t="shared" si="14"/>
        <v>0.95385999999999993</v>
      </c>
      <c r="S62" s="5">
        <f t="shared" si="26"/>
        <v>953.8599999999999</v>
      </c>
      <c r="T62" s="5">
        <v>10</v>
      </c>
      <c r="U62" s="5">
        <f t="shared" si="23"/>
        <v>95.385999999999996</v>
      </c>
      <c r="V62" s="7">
        <f t="shared" si="24"/>
        <v>0.33338225735432875</v>
      </c>
      <c r="X62" t="s">
        <v>42</v>
      </c>
      <c r="Y62" s="5">
        <v>3.3</v>
      </c>
      <c r="Z62" s="5">
        <v>0.4</v>
      </c>
      <c r="AA62" s="5">
        <v>50</v>
      </c>
      <c r="AB62" s="5">
        <f t="shared" si="25"/>
        <v>0.95385999999999993</v>
      </c>
      <c r="AC62" s="5">
        <f t="shared" si="27"/>
        <v>953.8599999999999</v>
      </c>
      <c r="AD62" s="5">
        <v>1</v>
      </c>
      <c r="AE62" s="5">
        <f t="shared" si="15"/>
        <v>953.8599999999999</v>
      </c>
      <c r="AF62" s="5">
        <f t="shared" si="16"/>
        <v>4.1934875138909282E-4</v>
      </c>
      <c r="AG62" s="5">
        <f t="shared" si="20"/>
        <v>0.41934875138909283</v>
      </c>
    </row>
    <row r="63" spans="1:34" x14ac:dyDescent="0.25">
      <c r="A63" t="s">
        <v>145</v>
      </c>
      <c r="B63" s="1">
        <v>0.55138888888888882</v>
      </c>
      <c r="C63" t="s">
        <v>7</v>
      </c>
      <c r="D63" t="s">
        <v>16</v>
      </c>
      <c r="E63" t="s">
        <v>174</v>
      </c>
      <c r="F63" t="s">
        <v>175</v>
      </c>
      <c r="G63" t="s">
        <v>176</v>
      </c>
      <c r="H63" t="s">
        <v>177</v>
      </c>
      <c r="I63">
        <v>7.2</v>
      </c>
      <c r="J63">
        <v>5.32</v>
      </c>
      <c r="K63">
        <v>132.16399999999999</v>
      </c>
      <c r="L63">
        <v>28.073</v>
      </c>
      <c r="M63" t="s">
        <v>80</v>
      </c>
      <c r="N63" t="s">
        <v>40</v>
      </c>
      <c r="O63" s="5">
        <v>1.6</v>
      </c>
      <c r="P63" s="5">
        <v>139.6</v>
      </c>
      <c r="Q63" s="5">
        <v>50</v>
      </c>
      <c r="R63" s="5">
        <f t="shared" si="14"/>
        <v>0.56145999999999996</v>
      </c>
      <c r="S63" s="5">
        <f t="shared" si="26"/>
        <v>561.45999999999992</v>
      </c>
      <c r="T63" s="5">
        <v>10</v>
      </c>
      <c r="U63" s="5">
        <f t="shared" si="23"/>
        <v>56.145999999999994</v>
      </c>
      <c r="V63" s="7">
        <f t="shared" si="24"/>
        <v>2.4863748085348916</v>
      </c>
      <c r="X63" t="s">
        <v>37</v>
      </c>
      <c r="Y63" s="5">
        <v>28.2</v>
      </c>
      <c r="Z63" s="5">
        <v>0.3</v>
      </c>
      <c r="AA63" s="5">
        <v>50</v>
      </c>
      <c r="AB63" s="5">
        <f t="shared" si="25"/>
        <v>0.56145999999999996</v>
      </c>
      <c r="AC63" s="5">
        <f t="shared" si="27"/>
        <v>561.45999999999992</v>
      </c>
      <c r="AD63" s="5">
        <v>1</v>
      </c>
      <c r="AE63" s="5">
        <f t="shared" si="15"/>
        <v>561.45999999999992</v>
      </c>
      <c r="AF63" s="5">
        <f t="shared" si="16"/>
        <v>5.3432123392583631E-4</v>
      </c>
      <c r="AG63" s="5">
        <f t="shared" si="20"/>
        <v>0.5343212339258363</v>
      </c>
    </row>
    <row r="64" spans="1:34" x14ac:dyDescent="0.25">
      <c r="A64" t="s">
        <v>145</v>
      </c>
      <c r="B64" s="1">
        <v>0.56180555555555556</v>
      </c>
      <c r="C64" t="s">
        <v>7</v>
      </c>
      <c r="D64" t="s">
        <v>8</v>
      </c>
      <c r="E64" t="s">
        <v>178</v>
      </c>
      <c r="F64" t="s">
        <v>179</v>
      </c>
      <c r="G64" t="s">
        <v>168</v>
      </c>
      <c r="H64" t="s">
        <v>169</v>
      </c>
      <c r="I64">
        <v>6.99</v>
      </c>
      <c r="J64">
        <v>6.24</v>
      </c>
      <c r="K64">
        <v>173.815</v>
      </c>
      <c r="L64">
        <v>42.570999999999998</v>
      </c>
      <c r="M64" t="s">
        <v>80</v>
      </c>
      <c r="N64" t="s">
        <v>25</v>
      </c>
      <c r="O64" s="5">
        <v>2.4</v>
      </c>
      <c r="P64" s="5">
        <v>276.39999999999998</v>
      </c>
      <c r="Q64" s="5">
        <v>50</v>
      </c>
      <c r="R64" s="5">
        <f t="shared" si="14"/>
        <v>0.85141999999999995</v>
      </c>
      <c r="S64" s="5">
        <f t="shared" si="26"/>
        <v>851.42</v>
      </c>
      <c r="T64" s="5">
        <v>10</v>
      </c>
      <c r="U64" s="5">
        <f t="shared" si="23"/>
        <v>85.141999999999996</v>
      </c>
      <c r="V64" s="7">
        <f t="shared" si="24"/>
        <v>3.2463414061215379</v>
      </c>
      <c r="X64" t="s">
        <v>23</v>
      </c>
      <c r="Y64" s="5">
        <v>3.5</v>
      </c>
      <c r="Z64" s="5">
        <v>0.1</v>
      </c>
      <c r="AA64" s="5">
        <v>50</v>
      </c>
      <c r="AB64" s="5">
        <f t="shared" si="25"/>
        <v>0.85141999999999995</v>
      </c>
      <c r="AC64" s="5">
        <f t="shared" si="27"/>
        <v>851.42</v>
      </c>
      <c r="AD64" s="5">
        <v>1</v>
      </c>
      <c r="AE64" s="5">
        <f t="shared" si="15"/>
        <v>851.42</v>
      </c>
      <c r="AF64" s="5">
        <f t="shared" si="16"/>
        <v>1.1745084682060559E-4</v>
      </c>
      <c r="AG64" s="5">
        <f t="shared" si="20"/>
        <v>0.1174508468206056</v>
      </c>
    </row>
    <row r="65" spans="1:34" x14ac:dyDescent="0.25">
      <c r="A65" t="s">
        <v>145</v>
      </c>
      <c r="B65" s="1">
        <v>0.57222222222222219</v>
      </c>
      <c r="C65" t="s">
        <v>7</v>
      </c>
      <c r="D65" t="s">
        <v>16</v>
      </c>
      <c r="E65" t="s">
        <v>180</v>
      </c>
      <c r="F65" t="s">
        <v>181</v>
      </c>
      <c r="G65" t="s">
        <v>176</v>
      </c>
      <c r="H65" t="s">
        <v>177</v>
      </c>
      <c r="I65">
        <v>8.4</v>
      </c>
      <c r="J65">
        <v>5.23</v>
      </c>
      <c r="K65">
        <v>144.73500000000001</v>
      </c>
      <c r="L65">
        <v>15.795</v>
      </c>
      <c r="M65" t="s">
        <v>165</v>
      </c>
      <c r="N65" t="s">
        <v>25</v>
      </c>
      <c r="O65" s="5">
        <v>5.2</v>
      </c>
      <c r="P65" s="5">
        <v>268.2</v>
      </c>
      <c r="Q65" s="5">
        <v>50</v>
      </c>
      <c r="R65" s="5">
        <f t="shared" si="14"/>
        <v>0.31590000000000001</v>
      </c>
      <c r="S65" s="5">
        <f t="shared" si="26"/>
        <v>315.90000000000003</v>
      </c>
      <c r="T65" s="5">
        <v>10</v>
      </c>
      <c r="U65" s="5">
        <f t="shared" si="23"/>
        <v>31.590000000000003</v>
      </c>
      <c r="V65" s="7">
        <f t="shared" si="24"/>
        <v>8.4900284900284895</v>
      </c>
      <c r="X65" t="s">
        <v>23</v>
      </c>
      <c r="Y65" s="5">
        <v>1.7</v>
      </c>
      <c r="Z65" s="5">
        <v>0.3</v>
      </c>
      <c r="AA65" s="5">
        <v>50</v>
      </c>
      <c r="AB65" s="5">
        <f t="shared" si="25"/>
        <v>0.31590000000000001</v>
      </c>
      <c r="AC65" s="5">
        <f t="shared" si="27"/>
        <v>315.90000000000003</v>
      </c>
      <c r="AD65" s="5">
        <v>1</v>
      </c>
      <c r="AE65" s="5">
        <f t="shared" si="15"/>
        <v>315.90000000000003</v>
      </c>
      <c r="AF65" s="5">
        <f t="shared" si="16"/>
        <v>9.4966761633428283E-4</v>
      </c>
      <c r="AG65" s="5">
        <f t="shared" si="20"/>
        <v>0.94966761633428287</v>
      </c>
    </row>
    <row r="66" spans="1:34" x14ac:dyDescent="0.25">
      <c r="A66" t="s">
        <v>145</v>
      </c>
      <c r="B66" s="1">
        <v>0.58263888888888882</v>
      </c>
      <c r="C66" t="s">
        <v>7</v>
      </c>
      <c r="D66" t="s">
        <v>16</v>
      </c>
      <c r="E66" t="s">
        <v>182</v>
      </c>
      <c r="F66" t="s">
        <v>183</v>
      </c>
      <c r="G66" t="s">
        <v>176</v>
      </c>
      <c r="H66" t="s">
        <v>177</v>
      </c>
      <c r="I66">
        <v>7</v>
      </c>
      <c r="J66">
        <v>5.39</v>
      </c>
      <c r="K66">
        <v>130.511</v>
      </c>
      <c r="L66">
        <v>32.082999999999998</v>
      </c>
      <c r="M66" t="s">
        <v>80</v>
      </c>
      <c r="N66" t="s">
        <v>40</v>
      </c>
      <c r="O66" s="5">
        <v>5.4</v>
      </c>
      <c r="P66" s="5">
        <v>114.6</v>
      </c>
      <c r="Q66" s="5">
        <v>50</v>
      </c>
      <c r="R66" s="5">
        <f t="shared" si="14"/>
        <v>0.64166000000000001</v>
      </c>
      <c r="S66" s="5">
        <f t="shared" si="26"/>
        <v>641.66</v>
      </c>
      <c r="T66" s="5">
        <v>10</v>
      </c>
      <c r="U66" s="5">
        <f t="shared" si="23"/>
        <v>64.165999999999997</v>
      </c>
      <c r="V66" s="7">
        <f t="shared" si="24"/>
        <v>1.7859925817411091</v>
      </c>
      <c r="X66" t="s">
        <v>37</v>
      </c>
      <c r="Y66" s="5">
        <v>20.3</v>
      </c>
      <c r="Z66" s="5">
        <v>0.4</v>
      </c>
      <c r="AA66" s="5">
        <v>50</v>
      </c>
      <c r="AB66" s="5">
        <f t="shared" si="25"/>
        <v>0.64166000000000001</v>
      </c>
      <c r="AC66" s="5">
        <f t="shared" si="27"/>
        <v>641.66</v>
      </c>
      <c r="AD66" s="5">
        <v>1</v>
      </c>
      <c r="AE66" s="5">
        <f t="shared" si="15"/>
        <v>641.66</v>
      </c>
      <c r="AF66" s="5">
        <f t="shared" si="16"/>
        <v>6.2338310008415681E-4</v>
      </c>
      <c r="AG66" s="5">
        <f t="shared" si="20"/>
        <v>0.62338310008415676</v>
      </c>
    </row>
    <row r="67" spans="1:34" x14ac:dyDescent="0.25">
      <c r="A67" t="s">
        <v>145</v>
      </c>
      <c r="B67" s="1">
        <v>0.59444444444444444</v>
      </c>
      <c r="C67" t="s">
        <v>7</v>
      </c>
      <c r="D67" t="s">
        <v>16</v>
      </c>
      <c r="E67" t="s">
        <v>184</v>
      </c>
      <c r="F67" t="s">
        <v>185</v>
      </c>
      <c r="G67" t="s">
        <v>176</v>
      </c>
      <c r="H67" t="s">
        <v>177</v>
      </c>
      <c r="I67">
        <v>7.54</v>
      </c>
      <c r="J67">
        <v>5.77</v>
      </c>
      <c r="K67">
        <v>149.149</v>
      </c>
      <c r="L67">
        <v>20.384</v>
      </c>
      <c r="M67" t="s">
        <v>80</v>
      </c>
      <c r="N67" t="s">
        <v>49</v>
      </c>
      <c r="O67" s="5">
        <v>15.6</v>
      </c>
      <c r="P67" s="5">
        <v>50.8</v>
      </c>
      <c r="Q67" s="5">
        <v>50</v>
      </c>
      <c r="R67" s="5">
        <f t="shared" si="14"/>
        <v>0.40767999999999999</v>
      </c>
      <c r="S67" s="5">
        <f t="shared" si="26"/>
        <v>407.68</v>
      </c>
      <c r="T67" s="5">
        <v>10</v>
      </c>
      <c r="U67" s="5">
        <f t="shared" si="23"/>
        <v>40.768000000000001</v>
      </c>
      <c r="V67" s="7">
        <f t="shared" si="24"/>
        <v>1.2460753532182103</v>
      </c>
      <c r="X67" t="s">
        <v>46</v>
      </c>
      <c r="Y67" s="5">
        <v>3.1</v>
      </c>
      <c r="Z67" s="5">
        <v>0.3</v>
      </c>
      <c r="AA67" s="5">
        <v>50</v>
      </c>
      <c r="AB67" s="5">
        <f t="shared" si="25"/>
        <v>0.40767999999999999</v>
      </c>
      <c r="AC67" s="5">
        <f t="shared" si="27"/>
        <v>407.68</v>
      </c>
      <c r="AD67" s="5">
        <v>1</v>
      </c>
      <c r="AE67" s="5">
        <f t="shared" ref="AE67:AE130" si="28">AC67/AD67</f>
        <v>407.68</v>
      </c>
      <c r="AF67" s="5">
        <f t="shared" ref="AF67:AF130" si="29">Z67/AE67</f>
        <v>7.3587127158555724E-4</v>
      </c>
      <c r="AG67" s="5">
        <f t="shared" ref="AG67:AG130" si="30">AF67*1000</f>
        <v>0.73587127158555721</v>
      </c>
    </row>
    <row r="68" spans="1:34" x14ac:dyDescent="0.25">
      <c r="A68" t="s">
        <v>192</v>
      </c>
      <c r="B68" s="1">
        <v>0.41041666666666665</v>
      </c>
      <c r="C68" t="s">
        <v>7</v>
      </c>
      <c r="D68" t="s">
        <v>16</v>
      </c>
      <c r="E68" t="s">
        <v>193</v>
      </c>
      <c r="F68" t="s">
        <v>196</v>
      </c>
      <c r="G68" t="s">
        <v>199</v>
      </c>
      <c r="H68" t="s">
        <v>200</v>
      </c>
      <c r="I68">
        <v>8.17</v>
      </c>
      <c r="J68">
        <v>6.14</v>
      </c>
      <c r="K68">
        <v>192.541</v>
      </c>
      <c r="L68">
        <v>47.188000000000002</v>
      </c>
      <c r="N68" t="s">
        <v>463</v>
      </c>
      <c r="O68" s="5">
        <v>3.1</v>
      </c>
      <c r="P68" s="5">
        <v>737.3</v>
      </c>
      <c r="Q68" s="5">
        <v>50</v>
      </c>
      <c r="R68" s="5">
        <f t="shared" si="14"/>
        <v>0.94376000000000004</v>
      </c>
      <c r="S68" s="5">
        <f t="shared" si="26"/>
        <v>943.76</v>
      </c>
      <c r="T68" s="5">
        <v>10</v>
      </c>
      <c r="U68" s="5">
        <f t="shared" si="23"/>
        <v>94.376000000000005</v>
      </c>
      <c r="V68" s="7">
        <f t="shared" si="24"/>
        <v>7.8123675510723061</v>
      </c>
      <c r="X68" t="s">
        <v>28</v>
      </c>
      <c r="Y68" s="5">
        <v>20</v>
      </c>
      <c r="Z68" s="5">
        <v>1.6</v>
      </c>
      <c r="AA68" s="5">
        <v>50</v>
      </c>
      <c r="AB68" s="5">
        <f t="shared" si="25"/>
        <v>0.94376000000000004</v>
      </c>
      <c r="AC68" s="5">
        <f t="shared" si="27"/>
        <v>943.76</v>
      </c>
      <c r="AD68" s="5">
        <v>1</v>
      </c>
      <c r="AE68" s="5">
        <f t="shared" si="28"/>
        <v>943.76</v>
      </c>
      <c r="AF68" s="5">
        <f t="shared" si="29"/>
        <v>1.6953462744765618E-3</v>
      </c>
      <c r="AG68" s="5">
        <f t="shared" si="30"/>
        <v>1.6953462744765619</v>
      </c>
    </row>
    <row r="69" spans="1:34" x14ac:dyDescent="0.25">
      <c r="A69" t="s">
        <v>192</v>
      </c>
      <c r="B69" s="1">
        <v>0.41944444444444445</v>
      </c>
      <c r="C69" t="s">
        <v>7</v>
      </c>
      <c r="D69" t="s">
        <v>16</v>
      </c>
      <c r="E69" t="s">
        <v>194</v>
      </c>
      <c r="F69" t="s">
        <v>197</v>
      </c>
      <c r="G69" t="s">
        <v>199</v>
      </c>
      <c r="H69" t="s">
        <v>200</v>
      </c>
      <c r="I69">
        <v>7.71</v>
      </c>
      <c r="J69">
        <v>5.93</v>
      </c>
      <c r="K69">
        <v>169.386</v>
      </c>
      <c r="L69">
        <v>51.347000000000001</v>
      </c>
      <c r="N69" t="s">
        <v>49</v>
      </c>
      <c r="O69" s="5">
        <v>1</v>
      </c>
      <c r="P69" s="5">
        <v>57.1</v>
      </c>
      <c r="Q69" s="5">
        <v>50</v>
      </c>
      <c r="R69" s="5">
        <f t="shared" si="14"/>
        <v>1.02694</v>
      </c>
      <c r="S69" s="5">
        <f t="shared" si="26"/>
        <v>1026.94</v>
      </c>
      <c r="T69" s="5">
        <v>10</v>
      </c>
      <c r="U69" s="5">
        <f t="shared" si="23"/>
        <v>102.694</v>
      </c>
      <c r="V69" s="7">
        <f t="shared" si="24"/>
        <v>0.55602079965723417</v>
      </c>
      <c r="X69" t="s">
        <v>46</v>
      </c>
      <c r="Y69" s="5">
        <v>3.8</v>
      </c>
      <c r="Z69" s="5">
        <v>0.3</v>
      </c>
      <c r="AA69" s="5">
        <v>50</v>
      </c>
      <c r="AB69" s="5">
        <f t="shared" si="25"/>
        <v>1.02694</v>
      </c>
      <c r="AC69" s="5">
        <f t="shared" si="27"/>
        <v>1026.94</v>
      </c>
      <c r="AD69" s="5">
        <v>1</v>
      </c>
      <c r="AE69" s="5">
        <f t="shared" si="28"/>
        <v>1026.94</v>
      </c>
      <c r="AF69" s="5">
        <f t="shared" si="29"/>
        <v>2.9213001733304769E-4</v>
      </c>
      <c r="AG69" s="5">
        <f t="shared" si="30"/>
        <v>0.29213001733304766</v>
      </c>
    </row>
    <row r="70" spans="1:34" x14ac:dyDescent="0.25">
      <c r="A70" t="s">
        <v>192</v>
      </c>
      <c r="B70" s="1">
        <v>0.4284722222222222</v>
      </c>
      <c r="C70" t="s">
        <v>7</v>
      </c>
      <c r="D70" t="s">
        <v>16</v>
      </c>
      <c r="E70" t="s">
        <v>195</v>
      </c>
      <c r="F70" t="s">
        <v>198</v>
      </c>
      <c r="G70" t="s">
        <v>199</v>
      </c>
      <c r="H70" t="s">
        <v>200</v>
      </c>
      <c r="I70">
        <v>7.32</v>
      </c>
      <c r="J70">
        <v>6.14</v>
      </c>
      <c r="K70">
        <v>168.678</v>
      </c>
      <c r="L70">
        <v>41.841999999999999</v>
      </c>
      <c r="N70" t="s">
        <v>25</v>
      </c>
      <c r="O70" s="5">
        <v>4.5999999999999996</v>
      </c>
      <c r="P70" s="5">
        <v>250.9</v>
      </c>
      <c r="Q70" s="5">
        <v>50</v>
      </c>
      <c r="R70" s="5">
        <f t="shared" si="14"/>
        <v>0.83684000000000003</v>
      </c>
      <c r="S70" s="5">
        <f t="shared" si="26"/>
        <v>836.84</v>
      </c>
      <c r="T70" s="5">
        <v>10</v>
      </c>
      <c r="U70" s="5">
        <f t="shared" si="23"/>
        <v>83.683999999999997</v>
      </c>
      <c r="V70" s="7">
        <f t="shared" si="24"/>
        <v>2.9981836432292912</v>
      </c>
      <c r="X70" t="s">
        <v>23</v>
      </c>
      <c r="Y70" s="5">
        <v>1.3</v>
      </c>
      <c r="Z70" s="5">
        <v>0.3</v>
      </c>
      <c r="AA70" s="5">
        <v>50</v>
      </c>
      <c r="AB70" s="5">
        <f t="shared" si="25"/>
        <v>0.83684000000000003</v>
      </c>
      <c r="AC70" s="5">
        <f t="shared" si="27"/>
        <v>836.84</v>
      </c>
      <c r="AD70" s="5">
        <v>1</v>
      </c>
      <c r="AE70" s="5">
        <f t="shared" si="28"/>
        <v>836.84</v>
      </c>
      <c r="AF70" s="5">
        <f>Z70/AE70</f>
        <v>3.584914679030639E-4</v>
      </c>
      <c r="AG70" s="5">
        <f t="shared" si="30"/>
        <v>0.35849146790306391</v>
      </c>
    </row>
    <row r="71" spans="1:34" x14ac:dyDescent="0.25">
      <c r="A71" t="s">
        <v>219</v>
      </c>
      <c r="B71" s="1">
        <v>0.46736111111111112</v>
      </c>
      <c r="C71" t="s">
        <v>7</v>
      </c>
      <c r="D71" t="s">
        <v>8</v>
      </c>
      <c r="E71" t="s">
        <v>220</v>
      </c>
      <c r="F71" t="s">
        <v>233</v>
      </c>
      <c r="G71" t="s">
        <v>235</v>
      </c>
      <c r="H71" t="s">
        <v>12</v>
      </c>
      <c r="I71">
        <v>7.51</v>
      </c>
      <c r="J71">
        <v>5.97</v>
      </c>
      <c r="K71">
        <v>169.09899999999999</v>
      </c>
      <c r="L71">
        <v>46.848999999999997</v>
      </c>
      <c r="N71" t="s">
        <v>25</v>
      </c>
      <c r="O71" s="5">
        <v>7.6842999999999995E-2</v>
      </c>
      <c r="P71" s="5">
        <v>260.8</v>
      </c>
      <c r="Q71" s="5">
        <v>50</v>
      </c>
      <c r="R71" s="5">
        <f t="shared" si="14"/>
        <v>0.93697999999999992</v>
      </c>
      <c r="S71" s="5">
        <f t="shared" si="26"/>
        <v>936.9799999999999</v>
      </c>
      <c r="T71" s="5">
        <v>10</v>
      </c>
      <c r="U71" s="5">
        <f t="shared" si="23"/>
        <v>93.697999999999993</v>
      </c>
      <c r="V71" s="7">
        <f t="shared" si="24"/>
        <v>2.7834105317082547</v>
      </c>
      <c r="X71" t="s">
        <v>23</v>
      </c>
      <c r="Y71" s="5">
        <v>7.4</v>
      </c>
      <c r="Z71" s="5">
        <v>0.3</v>
      </c>
      <c r="AA71" s="5">
        <v>50</v>
      </c>
      <c r="AB71" s="5">
        <f t="shared" si="25"/>
        <v>0.93697999999999992</v>
      </c>
      <c r="AC71" s="5">
        <f t="shared" si="27"/>
        <v>936.9799999999999</v>
      </c>
      <c r="AD71" s="5">
        <v>1</v>
      </c>
      <c r="AE71" s="5">
        <f t="shared" si="28"/>
        <v>936.9799999999999</v>
      </c>
      <c r="AF71" s="5">
        <f>Z71/AE71</f>
        <v>3.2017759183760594E-4</v>
      </c>
      <c r="AG71" s="5">
        <f t="shared" si="30"/>
        <v>0.32017759183760591</v>
      </c>
    </row>
    <row r="72" spans="1:34" x14ac:dyDescent="0.25">
      <c r="A72" t="s">
        <v>219</v>
      </c>
      <c r="B72" s="1">
        <v>0.47916666666666669</v>
      </c>
      <c r="C72" t="s">
        <v>7</v>
      </c>
      <c r="D72" t="s">
        <v>8</v>
      </c>
      <c r="E72" t="s">
        <v>221</v>
      </c>
      <c r="F72" t="s">
        <v>234</v>
      </c>
      <c r="G72" t="s">
        <v>236</v>
      </c>
      <c r="H72" t="s">
        <v>237</v>
      </c>
      <c r="I72">
        <v>8.18</v>
      </c>
      <c r="J72">
        <v>5.72</v>
      </c>
      <c r="K72">
        <v>168.72800000000001</v>
      </c>
      <c r="L72">
        <v>32.155999999999999</v>
      </c>
      <c r="M72" t="s">
        <v>165</v>
      </c>
      <c r="N72" t="s">
        <v>49</v>
      </c>
      <c r="O72" s="5">
        <v>4.2</v>
      </c>
      <c r="P72" s="5">
        <v>28.4</v>
      </c>
      <c r="Q72" s="5">
        <v>50</v>
      </c>
      <c r="R72" s="5">
        <f t="shared" si="14"/>
        <v>0.64312000000000002</v>
      </c>
      <c r="S72" s="5">
        <f t="shared" si="26"/>
        <v>643.12</v>
      </c>
      <c r="T72" s="5">
        <v>10</v>
      </c>
      <c r="U72" s="5">
        <f t="shared" si="23"/>
        <v>64.311999999999998</v>
      </c>
      <c r="V72" s="7">
        <f t="shared" si="24"/>
        <v>0.44159721358377907</v>
      </c>
      <c r="W72" t="s">
        <v>466</v>
      </c>
      <c r="X72" t="s">
        <v>46</v>
      </c>
      <c r="Y72" s="5">
        <v>16.2</v>
      </c>
      <c r="Z72" s="5">
        <v>0.3</v>
      </c>
      <c r="AA72" s="5">
        <v>50</v>
      </c>
      <c r="AB72" s="5">
        <f t="shared" si="25"/>
        <v>0.64312000000000002</v>
      </c>
      <c r="AC72" s="5">
        <f t="shared" si="27"/>
        <v>643.12</v>
      </c>
      <c r="AD72" s="5">
        <v>1</v>
      </c>
      <c r="AE72" s="5">
        <f t="shared" si="28"/>
        <v>643.12</v>
      </c>
      <c r="AF72" s="5">
        <f t="shared" si="29"/>
        <v>4.6647592984202011E-4</v>
      </c>
      <c r="AG72" s="5">
        <f t="shared" si="30"/>
        <v>0.46647592984202013</v>
      </c>
      <c r="AH72" t="s">
        <v>466</v>
      </c>
    </row>
    <row r="73" spans="1:34" x14ac:dyDescent="0.25">
      <c r="A73" t="s">
        <v>219</v>
      </c>
      <c r="B73" s="1">
        <v>0.48888888888888887</v>
      </c>
      <c r="C73" t="s">
        <v>7</v>
      </c>
      <c r="D73" t="s">
        <v>8</v>
      </c>
      <c r="E73" t="s">
        <v>222</v>
      </c>
      <c r="F73" t="s">
        <v>238</v>
      </c>
      <c r="G73" t="s">
        <v>235</v>
      </c>
      <c r="H73" t="s">
        <v>12</v>
      </c>
      <c r="I73">
        <v>7.9</v>
      </c>
      <c r="J73">
        <v>5.72</v>
      </c>
      <c r="K73">
        <v>167.66900000000001</v>
      </c>
      <c r="L73">
        <v>52.597000000000001</v>
      </c>
      <c r="N73" t="s">
        <v>190</v>
      </c>
      <c r="O73" s="5" t="s">
        <v>190</v>
      </c>
      <c r="P73" s="5" t="s">
        <v>190</v>
      </c>
      <c r="Q73" s="5" t="s">
        <v>190</v>
      </c>
      <c r="R73" s="5" t="s">
        <v>190</v>
      </c>
      <c r="S73" s="5" t="s">
        <v>190</v>
      </c>
      <c r="T73" s="5" t="s">
        <v>190</v>
      </c>
      <c r="U73" s="5" t="s">
        <v>190</v>
      </c>
      <c r="V73" s="5" t="s">
        <v>190</v>
      </c>
      <c r="W73" t="s">
        <v>454</v>
      </c>
      <c r="X73" t="s">
        <v>190</v>
      </c>
      <c r="Y73" s="5" t="s">
        <v>190</v>
      </c>
      <c r="Z73" s="5" t="s">
        <v>190</v>
      </c>
      <c r="AA73" s="5" t="s">
        <v>190</v>
      </c>
      <c r="AB73" s="5" t="s">
        <v>190</v>
      </c>
      <c r="AC73" s="5" t="s">
        <v>190</v>
      </c>
      <c r="AD73" s="5" t="s">
        <v>190</v>
      </c>
      <c r="AE73" s="5" t="s">
        <v>190</v>
      </c>
      <c r="AF73" s="5" t="s">
        <v>190</v>
      </c>
      <c r="AG73" s="5" t="s">
        <v>190</v>
      </c>
      <c r="AH73" t="s">
        <v>454</v>
      </c>
    </row>
    <row r="74" spans="1:34" x14ac:dyDescent="0.25">
      <c r="A74" t="s">
        <v>219</v>
      </c>
      <c r="B74" s="1">
        <v>0.5</v>
      </c>
      <c r="C74" t="s">
        <v>7</v>
      </c>
      <c r="D74" t="s">
        <v>16</v>
      </c>
      <c r="E74" t="s">
        <v>223</v>
      </c>
      <c r="F74" t="s">
        <v>239</v>
      </c>
      <c r="G74" t="s">
        <v>249</v>
      </c>
      <c r="H74" t="s">
        <v>251</v>
      </c>
      <c r="I74">
        <v>8.41</v>
      </c>
      <c r="J74">
        <v>6.31</v>
      </c>
      <c r="K74">
        <v>201.47</v>
      </c>
      <c r="L74">
        <v>45.606000000000002</v>
      </c>
      <c r="M74" t="s">
        <v>253</v>
      </c>
      <c r="N74" t="s">
        <v>40</v>
      </c>
      <c r="O74" s="5">
        <v>2</v>
      </c>
      <c r="P74" s="5">
        <v>99.6</v>
      </c>
      <c r="Q74" s="5">
        <v>50</v>
      </c>
      <c r="R74" s="5">
        <f t="shared" si="14"/>
        <v>0.91212000000000004</v>
      </c>
      <c r="S74" s="5">
        <f>R74*1000</f>
        <v>912.12</v>
      </c>
      <c r="T74" s="5">
        <v>10</v>
      </c>
      <c r="U74" s="5">
        <f t="shared" ref="U74:U79" si="31">S74/T74</f>
        <v>91.212000000000003</v>
      </c>
      <c r="V74" s="7">
        <f t="shared" ref="V74:V79" si="32">P74/U74</f>
        <v>1.0919615840021049</v>
      </c>
      <c r="X74" t="s">
        <v>37</v>
      </c>
      <c r="Y74" s="5">
        <v>12.9</v>
      </c>
      <c r="Z74" s="5">
        <v>0.4</v>
      </c>
      <c r="AA74" s="5">
        <v>50</v>
      </c>
      <c r="AB74" s="5">
        <f t="shared" ref="AB74:AB79" si="33">L74/AA74</f>
        <v>0.91212000000000004</v>
      </c>
      <c r="AC74" s="5">
        <f>AB74*1000</f>
        <v>912.12</v>
      </c>
      <c r="AD74" s="5">
        <v>1</v>
      </c>
      <c r="AE74" s="5">
        <f t="shared" si="28"/>
        <v>912.12</v>
      </c>
      <c r="AF74" s="5">
        <f t="shared" si="29"/>
        <v>4.3853878875586545E-4</v>
      </c>
      <c r="AG74" s="5">
        <f t="shared" si="30"/>
        <v>0.43853878875586544</v>
      </c>
    </row>
    <row r="75" spans="1:34" x14ac:dyDescent="0.25">
      <c r="A75" t="s">
        <v>219</v>
      </c>
      <c r="B75" s="1">
        <v>0.52430555555555558</v>
      </c>
      <c r="C75" t="s">
        <v>7</v>
      </c>
      <c r="D75" t="s">
        <v>16</v>
      </c>
      <c r="E75" t="s">
        <v>224</v>
      </c>
      <c r="F75" t="s">
        <v>240</v>
      </c>
      <c r="G75" t="s">
        <v>249</v>
      </c>
      <c r="H75" t="s">
        <v>251</v>
      </c>
      <c r="I75">
        <v>8.19</v>
      </c>
      <c r="J75">
        <v>6.08</v>
      </c>
      <c r="K75">
        <v>185.30500000000001</v>
      </c>
      <c r="L75">
        <v>45.654000000000003</v>
      </c>
      <c r="N75" t="s">
        <v>25</v>
      </c>
      <c r="O75" s="5">
        <v>2.5</v>
      </c>
      <c r="P75" s="5">
        <v>231.1</v>
      </c>
      <c r="Q75" s="5">
        <v>50</v>
      </c>
      <c r="R75" s="5">
        <f t="shared" si="14"/>
        <v>0.91308000000000011</v>
      </c>
      <c r="S75" s="5">
        <f t="shared" ref="S75:S79" si="34">R75*1000</f>
        <v>913.08000000000015</v>
      </c>
      <c r="T75" s="5">
        <v>10</v>
      </c>
      <c r="U75" s="5">
        <f t="shared" si="31"/>
        <v>91.308000000000021</v>
      </c>
      <c r="V75" s="7">
        <f t="shared" si="32"/>
        <v>2.5309939983353043</v>
      </c>
      <c r="X75" t="s">
        <v>23</v>
      </c>
      <c r="Y75" s="5">
        <v>4.2</v>
      </c>
      <c r="Z75" s="5">
        <v>0.3</v>
      </c>
      <c r="AA75" s="5">
        <v>50</v>
      </c>
      <c r="AB75" s="5">
        <f t="shared" si="33"/>
        <v>0.91308000000000011</v>
      </c>
      <c r="AC75" s="5">
        <f t="shared" ref="AC75:AC79" si="35">AB75*1000</f>
        <v>913.08000000000015</v>
      </c>
      <c r="AD75" s="5">
        <v>1</v>
      </c>
      <c r="AE75" s="5">
        <f t="shared" si="28"/>
        <v>913.08000000000015</v>
      </c>
      <c r="AF75" s="5">
        <f>Z75/AE75</f>
        <v>3.2855828623997888E-4</v>
      </c>
      <c r="AG75" s="5">
        <f t="shared" si="30"/>
        <v>0.3285582862399789</v>
      </c>
    </row>
    <row r="76" spans="1:34" x14ac:dyDescent="0.25">
      <c r="A76" t="s">
        <v>219</v>
      </c>
      <c r="B76" s="1">
        <v>0.53611111111111109</v>
      </c>
      <c r="C76" t="s">
        <v>7</v>
      </c>
      <c r="D76" t="s">
        <v>8</v>
      </c>
      <c r="E76" t="s">
        <v>225</v>
      </c>
      <c r="F76" t="s">
        <v>241</v>
      </c>
      <c r="G76" t="s">
        <v>236</v>
      </c>
      <c r="H76" t="s">
        <v>237</v>
      </c>
      <c r="I76">
        <v>8.52</v>
      </c>
      <c r="J76">
        <v>5.41</v>
      </c>
      <c r="K76">
        <v>158.845</v>
      </c>
      <c r="L76">
        <v>45.4</v>
      </c>
      <c r="N76" t="s">
        <v>463</v>
      </c>
      <c r="O76" s="5">
        <v>13.1</v>
      </c>
      <c r="P76" s="5">
        <v>680.5</v>
      </c>
      <c r="Q76" s="5">
        <v>50</v>
      </c>
      <c r="R76" s="5">
        <f t="shared" si="14"/>
        <v>0.90799999999999992</v>
      </c>
      <c r="S76" s="5">
        <f t="shared" si="34"/>
        <v>907.99999999999989</v>
      </c>
      <c r="T76" s="5">
        <v>10</v>
      </c>
      <c r="U76" s="5">
        <f t="shared" si="31"/>
        <v>90.799999999999983</v>
      </c>
      <c r="V76" s="7">
        <f t="shared" si="32"/>
        <v>7.4944933920704857</v>
      </c>
      <c r="W76" t="s">
        <v>456</v>
      </c>
      <c r="X76" t="s">
        <v>28</v>
      </c>
      <c r="Y76" s="5">
        <v>6.8</v>
      </c>
      <c r="Z76" s="5">
        <v>0.2</v>
      </c>
      <c r="AA76" s="5">
        <v>50</v>
      </c>
      <c r="AB76" s="5">
        <f t="shared" si="33"/>
        <v>0.90799999999999992</v>
      </c>
      <c r="AC76" s="5">
        <f t="shared" si="35"/>
        <v>907.99999999999989</v>
      </c>
      <c r="AD76" s="5">
        <v>1</v>
      </c>
      <c r="AE76" s="5">
        <f t="shared" si="28"/>
        <v>907.99999999999989</v>
      </c>
      <c r="AF76" s="5">
        <f t="shared" si="29"/>
        <v>2.2026431718061678E-4</v>
      </c>
      <c r="AG76" s="5">
        <f t="shared" si="30"/>
        <v>0.22026431718061679</v>
      </c>
      <c r="AH76" t="s">
        <v>456</v>
      </c>
    </row>
    <row r="77" spans="1:34" x14ac:dyDescent="0.25">
      <c r="A77" t="s">
        <v>219</v>
      </c>
      <c r="B77" s="1">
        <v>0.54652777777777783</v>
      </c>
      <c r="C77" t="s">
        <v>7</v>
      </c>
      <c r="D77" t="s">
        <v>16</v>
      </c>
      <c r="E77" t="s">
        <v>226</v>
      </c>
      <c r="F77" t="s">
        <v>242</v>
      </c>
      <c r="G77" t="s">
        <v>249</v>
      </c>
      <c r="H77" t="s">
        <v>251</v>
      </c>
      <c r="I77">
        <v>8.36</v>
      </c>
      <c r="J77">
        <v>6.33</v>
      </c>
      <c r="K77">
        <v>203.245</v>
      </c>
      <c r="L77">
        <v>50.134999999999998</v>
      </c>
      <c r="N77" t="s">
        <v>463</v>
      </c>
      <c r="O77" s="5">
        <v>1.4</v>
      </c>
      <c r="P77" s="5">
        <v>809.6</v>
      </c>
      <c r="Q77" s="5">
        <v>50</v>
      </c>
      <c r="R77" s="5">
        <f t="shared" si="14"/>
        <v>1.0026999999999999</v>
      </c>
      <c r="S77" s="5">
        <f t="shared" si="34"/>
        <v>1002.6999999999999</v>
      </c>
      <c r="T77" s="5">
        <v>10</v>
      </c>
      <c r="U77" s="5">
        <f t="shared" si="31"/>
        <v>100.27</v>
      </c>
      <c r="V77" s="7">
        <f t="shared" si="32"/>
        <v>8.0741996609155287</v>
      </c>
      <c r="X77" t="s">
        <v>28</v>
      </c>
      <c r="Y77" s="5">
        <v>10.4</v>
      </c>
      <c r="Z77" s="5">
        <v>0.3</v>
      </c>
      <c r="AA77" s="5">
        <v>50</v>
      </c>
      <c r="AB77" s="5">
        <f t="shared" si="33"/>
        <v>1.0026999999999999</v>
      </c>
      <c r="AC77" s="5">
        <f t="shared" si="35"/>
        <v>1002.6999999999999</v>
      </c>
      <c r="AD77" s="5">
        <v>1</v>
      </c>
      <c r="AE77" s="5">
        <f t="shared" si="28"/>
        <v>1002.6999999999999</v>
      </c>
      <c r="AF77" s="5">
        <f t="shared" si="29"/>
        <v>2.9919218111100032E-4</v>
      </c>
      <c r="AG77" s="5">
        <f t="shared" si="30"/>
        <v>0.29919218111100032</v>
      </c>
    </row>
    <row r="78" spans="1:34" x14ac:dyDescent="0.25">
      <c r="A78" t="s">
        <v>219</v>
      </c>
      <c r="B78" s="1">
        <v>0.55763888888888891</v>
      </c>
      <c r="C78" t="s">
        <v>7</v>
      </c>
      <c r="D78" t="s">
        <v>16</v>
      </c>
      <c r="E78" t="s">
        <v>227</v>
      </c>
      <c r="F78" t="s">
        <v>243</v>
      </c>
      <c r="G78" t="s">
        <v>249</v>
      </c>
      <c r="H78" t="s">
        <v>251</v>
      </c>
      <c r="I78">
        <v>8.4499999999999993</v>
      </c>
      <c r="J78">
        <v>6.47</v>
      </c>
      <c r="K78">
        <v>206.803</v>
      </c>
      <c r="L78">
        <v>50.776000000000003</v>
      </c>
      <c r="N78" t="s">
        <v>40</v>
      </c>
      <c r="O78" s="5">
        <v>8.7280999999999997E-2</v>
      </c>
      <c r="P78" s="5">
        <v>84.5</v>
      </c>
      <c r="Q78" s="5">
        <v>50</v>
      </c>
      <c r="R78" s="5">
        <f t="shared" si="14"/>
        <v>1.01552</v>
      </c>
      <c r="S78" s="5">
        <f t="shared" si="34"/>
        <v>1015.52</v>
      </c>
      <c r="T78" s="5">
        <v>10</v>
      </c>
      <c r="U78" s="5">
        <f t="shared" si="31"/>
        <v>101.55199999999999</v>
      </c>
      <c r="V78" s="7">
        <f t="shared" si="32"/>
        <v>0.83208602489365058</v>
      </c>
      <c r="X78" t="s">
        <v>37</v>
      </c>
      <c r="Y78" s="5">
        <v>10.3</v>
      </c>
      <c r="Z78" s="5">
        <v>0.4</v>
      </c>
      <c r="AA78" s="5">
        <v>50</v>
      </c>
      <c r="AB78" s="5">
        <f t="shared" si="33"/>
        <v>1.01552</v>
      </c>
      <c r="AC78" s="5">
        <f t="shared" si="35"/>
        <v>1015.52</v>
      </c>
      <c r="AD78" s="5">
        <v>1</v>
      </c>
      <c r="AE78" s="5">
        <f t="shared" si="28"/>
        <v>1015.52</v>
      </c>
      <c r="AF78" s="5">
        <f t="shared" si="29"/>
        <v>3.9388687568930208E-4</v>
      </c>
      <c r="AG78" s="5">
        <f t="shared" si="30"/>
        <v>0.39388687568930209</v>
      </c>
    </row>
    <row r="79" spans="1:34" x14ac:dyDescent="0.25">
      <c r="A79" t="s">
        <v>219</v>
      </c>
      <c r="B79" s="1">
        <v>0.56666666666666665</v>
      </c>
      <c r="C79" t="s">
        <v>7</v>
      </c>
      <c r="D79" t="s">
        <v>8</v>
      </c>
      <c r="E79" t="s">
        <v>228</v>
      </c>
      <c r="F79" t="s">
        <v>244</v>
      </c>
      <c r="G79" t="s">
        <v>236</v>
      </c>
      <c r="H79" t="s">
        <v>237</v>
      </c>
      <c r="I79">
        <v>8.32</v>
      </c>
      <c r="J79">
        <v>5.67</v>
      </c>
      <c r="K79">
        <v>166.83</v>
      </c>
      <c r="L79">
        <v>25.661000000000001</v>
      </c>
      <c r="M79" t="s">
        <v>165</v>
      </c>
      <c r="N79" t="s">
        <v>49</v>
      </c>
      <c r="O79" s="5">
        <v>10.5</v>
      </c>
      <c r="P79" s="5">
        <v>62</v>
      </c>
      <c r="Q79" s="5">
        <v>50</v>
      </c>
      <c r="R79" s="5">
        <f t="shared" si="14"/>
        <v>0.51322000000000001</v>
      </c>
      <c r="S79" s="5">
        <f t="shared" si="34"/>
        <v>513.22</v>
      </c>
      <c r="T79" s="5">
        <v>10</v>
      </c>
      <c r="U79" s="5">
        <f t="shared" si="31"/>
        <v>51.322000000000003</v>
      </c>
      <c r="V79" s="7">
        <f t="shared" si="32"/>
        <v>1.2080589220996842</v>
      </c>
      <c r="X79" t="s">
        <v>46</v>
      </c>
      <c r="Y79" s="5">
        <v>6.9</v>
      </c>
      <c r="Z79" s="5">
        <v>0.2</v>
      </c>
      <c r="AA79" s="5">
        <v>50</v>
      </c>
      <c r="AB79" s="5">
        <f t="shared" si="33"/>
        <v>0.51322000000000001</v>
      </c>
      <c r="AC79" s="5">
        <f t="shared" si="35"/>
        <v>513.22</v>
      </c>
      <c r="AD79" s="5">
        <v>1</v>
      </c>
      <c r="AE79" s="5">
        <f t="shared" si="28"/>
        <v>513.22</v>
      </c>
      <c r="AF79" s="5">
        <f t="shared" si="29"/>
        <v>3.8969642648376912E-4</v>
      </c>
      <c r="AG79" s="5">
        <f t="shared" si="30"/>
        <v>0.38969642648376912</v>
      </c>
    </row>
    <row r="80" spans="1:34" x14ac:dyDescent="0.25">
      <c r="A80" t="s">
        <v>219</v>
      </c>
      <c r="B80" s="1">
        <v>0.57777777777777783</v>
      </c>
      <c r="C80" t="s">
        <v>7</v>
      </c>
      <c r="D80" t="s">
        <v>8</v>
      </c>
      <c r="E80" t="s">
        <v>229</v>
      </c>
      <c r="F80" t="s">
        <v>245</v>
      </c>
      <c r="G80" t="s">
        <v>235</v>
      </c>
      <c r="H80" t="s">
        <v>12</v>
      </c>
      <c r="I80">
        <v>8.52</v>
      </c>
      <c r="J80">
        <v>5.89</v>
      </c>
      <c r="K80">
        <v>186.584</v>
      </c>
      <c r="L80">
        <v>67.89</v>
      </c>
      <c r="N80" t="s">
        <v>190</v>
      </c>
      <c r="O80" s="5" t="s">
        <v>190</v>
      </c>
      <c r="P80" s="5" t="s">
        <v>190</v>
      </c>
      <c r="Q80" s="5" t="s">
        <v>190</v>
      </c>
      <c r="R80" s="5" t="s">
        <v>190</v>
      </c>
      <c r="S80" s="5" t="s">
        <v>190</v>
      </c>
      <c r="T80" s="5" t="s">
        <v>190</v>
      </c>
      <c r="U80" s="5" t="s">
        <v>190</v>
      </c>
      <c r="V80" s="5" t="s">
        <v>190</v>
      </c>
      <c r="W80" t="s">
        <v>454</v>
      </c>
      <c r="X80" t="s">
        <v>190</v>
      </c>
      <c r="Y80" s="5" t="s">
        <v>190</v>
      </c>
      <c r="Z80" s="5" t="s">
        <v>190</v>
      </c>
      <c r="AA80" s="5" t="s">
        <v>190</v>
      </c>
      <c r="AB80" s="5" t="s">
        <v>190</v>
      </c>
      <c r="AC80" s="5" t="s">
        <v>190</v>
      </c>
      <c r="AD80" s="5" t="s">
        <v>190</v>
      </c>
      <c r="AE80" s="5" t="s">
        <v>190</v>
      </c>
      <c r="AF80" s="5" t="s">
        <v>190</v>
      </c>
      <c r="AG80" s="5" t="s">
        <v>190</v>
      </c>
      <c r="AH80" t="s">
        <v>454</v>
      </c>
    </row>
    <row r="81" spans="1:34" x14ac:dyDescent="0.25">
      <c r="A81" t="s">
        <v>219</v>
      </c>
      <c r="B81" s="1">
        <v>0.58750000000000002</v>
      </c>
      <c r="C81" t="s">
        <v>7</v>
      </c>
      <c r="D81" t="s">
        <v>16</v>
      </c>
      <c r="E81" t="s">
        <v>230</v>
      </c>
      <c r="F81" t="s">
        <v>246</v>
      </c>
      <c r="G81" t="s">
        <v>250</v>
      </c>
      <c r="H81" t="s">
        <v>252</v>
      </c>
      <c r="I81">
        <v>9.1300000000000008</v>
      </c>
      <c r="J81">
        <v>5.75</v>
      </c>
      <c r="K81">
        <v>186.95500000000001</v>
      </c>
      <c r="L81">
        <v>40.936</v>
      </c>
      <c r="N81" t="s">
        <v>44</v>
      </c>
      <c r="O81" s="5">
        <v>1.2</v>
      </c>
      <c r="P81" s="5">
        <v>40.1</v>
      </c>
      <c r="Q81" s="5">
        <v>50</v>
      </c>
      <c r="R81" s="5">
        <f t="shared" si="14"/>
        <v>0.81872</v>
      </c>
      <c r="S81" s="5">
        <f>R81*1000</f>
        <v>818.72</v>
      </c>
      <c r="T81" s="5">
        <v>10</v>
      </c>
      <c r="U81" s="5">
        <f t="shared" ref="U81:U93" si="36">S81/T81</f>
        <v>81.872</v>
      </c>
      <c r="V81" s="7">
        <f t="shared" ref="V81:V93" si="37">P81/U81</f>
        <v>0.4897889388313465</v>
      </c>
      <c r="X81" t="s">
        <v>42</v>
      </c>
      <c r="Y81" s="5">
        <v>2.9</v>
      </c>
      <c r="Z81" s="5">
        <v>0.3</v>
      </c>
      <c r="AA81" s="5">
        <v>50</v>
      </c>
      <c r="AB81" s="5">
        <f t="shared" ref="AB81:AB93" si="38">L81/AA81</f>
        <v>0.81872</v>
      </c>
      <c r="AC81" s="5">
        <f>AB81*1000</f>
        <v>818.72</v>
      </c>
      <c r="AD81" s="5">
        <v>1</v>
      </c>
      <c r="AE81" s="5">
        <f t="shared" si="28"/>
        <v>818.72</v>
      </c>
      <c r="AF81" s="5">
        <f t="shared" si="29"/>
        <v>3.664256400234512E-4</v>
      </c>
      <c r="AG81" s="5">
        <f t="shared" si="30"/>
        <v>0.36642564002345118</v>
      </c>
    </row>
    <row r="82" spans="1:34" x14ac:dyDescent="0.25">
      <c r="A82" t="s">
        <v>219</v>
      </c>
      <c r="B82" s="1">
        <v>0.59791666666666665</v>
      </c>
      <c r="C82" t="s">
        <v>7</v>
      </c>
      <c r="D82" t="s">
        <v>16</v>
      </c>
      <c r="E82" t="s">
        <v>231</v>
      </c>
      <c r="F82" t="s">
        <v>247</v>
      </c>
      <c r="G82" t="s">
        <v>250</v>
      </c>
      <c r="H82" t="s">
        <v>252</v>
      </c>
      <c r="I82">
        <v>9.17</v>
      </c>
      <c r="J82">
        <v>5.81</v>
      </c>
      <c r="K82">
        <v>190.876</v>
      </c>
      <c r="L82">
        <v>44.158000000000001</v>
      </c>
      <c r="N82" t="s">
        <v>463</v>
      </c>
      <c r="O82" s="5">
        <v>2.9</v>
      </c>
      <c r="P82" s="5">
        <v>679.8</v>
      </c>
      <c r="Q82" s="5">
        <v>50</v>
      </c>
      <c r="R82" s="5">
        <f t="shared" si="14"/>
        <v>0.88316000000000006</v>
      </c>
      <c r="S82" s="5">
        <f t="shared" ref="S82:S93" si="39">R82*1000</f>
        <v>883.16000000000008</v>
      </c>
      <c r="T82" s="5">
        <v>10</v>
      </c>
      <c r="U82" s="5">
        <f t="shared" si="36"/>
        <v>88.316000000000003</v>
      </c>
      <c r="V82" s="7">
        <f t="shared" si="37"/>
        <v>7.697359481860591</v>
      </c>
      <c r="X82" t="s">
        <v>28</v>
      </c>
      <c r="Y82" s="5">
        <v>27.9</v>
      </c>
      <c r="Z82" s="5">
        <v>0.2</v>
      </c>
      <c r="AA82" s="5">
        <v>50</v>
      </c>
      <c r="AB82" s="5">
        <f t="shared" si="38"/>
        <v>0.88316000000000006</v>
      </c>
      <c r="AC82" s="5">
        <f t="shared" ref="AC82:AC93" si="40">AB82*1000</f>
        <v>883.16000000000008</v>
      </c>
      <c r="AD82" s="5">
        <v>1</v>
      </c>
      <c r="AE82" s="5">
        <f t="shared" si="28"/>
        <v>883.16000000000008</v>
      </c>
      <c r="AF82" s="5">
        <f t="shared" si="29"/>
        <v>2.2645953168168848E-4</v>
      </c>
      <c r="AG82" s="5">
        <f t="shared" si="30"/>
        <v>0.22645953168168848</v>
      </c>
    </row>
    <row r="83" spans="1:34" x14ac:dyDescent="0.25">
      <c r="A83" t="s">
        <v>219</v>
      </c>
      <c r="B83" s="1">
        <v>0.60763888888888895</v>
      </c>
      <c r="C83" t="s">
        <v>7</v>
      </c>
      <c r="D83" t="s">
        <v>16</v>
      </c>
      <c r="E83" t="s">
        <v>232</v>
      </c>
      <c r="F83" t="s">
        <v>248</v>
      </c>
      <c r="G83" t="s">
        <v>250</v>
      </c>
      <c r="H83" t="s">
        <v>252</v>
      </c>
      <c r="I83">
        <v>8.7100000000000009</v>
      </c>
      <c r="J83">
        <v>5.86</v>
      </c>
      <c r="K83">
        <v>185.42599999999999</v>
      </c>
      <c r="L83">
        <v>52.390999999999998</v>
      </c>
      <c r="N83" t="s">
        <v>49</v>
      </c>
      <c r="O83" s="5">
        <v>10.3</v>
      </c>
      <c r="P83" s="5">
        <v>59.9</v>
      </c>
      <c r="Q83" s="5">
        <v>50</v>
      </c>
      <c r="R83" s="5">
        <f t="shared" si="14"/>
        <v>1.04782</v>
      </c>
      <c r="S83" s="5">
        <f t="shared" si="39"/>
        <v>1047.82</v>
      </c>
      <c r="T83" s="5">
        <v>10</v>
      </c>
      <c r="U83" s="5">
        <f t="shared" si="36"/>
        <v>104.782</v>
      </c>
      <c r="V83" s="7">
        <f t="shared" si="37"/>
        <v>0.57166307190166255</v>
      </c>
      <c r="X83" t="s">
        <v>46</v>
      </c>
      <c r="Y83" s="5">
        <v>0.2</v>
      </c>
      <c r="Z83" s="5">
        <v>0.3</v>
      </c>
      <c r="AA83" s="5">
        <v>50</v>
      </c>
      <c r="AB83" s="5">
        <f t="shared" si="38"/>
        <v>1.04782</v>
      </c>
      <c r="AC83" s="5">
        <f t="shared" si="40"/>
        <v>1047.82</v>
      </c>
      <c r="AD83" s="5">
        <v>1</v>
      </c>
      <c r="AE83" s="5">
        <f t="shared" si="28"/>
        <v>1047.82</v>
      </c>
      <c r="AF83" s="5">
        <f t="shared" si="29"/>
        <v>2.8630871714607471E-4</v>
      </c>
      <c r="AG83" s="5">
        <f t="shared" si="30"/>
        <v>0.2863087171460747</v>
      </c>
    </row>
    <row r="84" spans="1:34" x14ac:dyDescent="0.25">
      <c r="A84" t="s">
        <v>259</v>
      </c>
      <c r="B84" s="1">
        <v>0.47083333333333338</v>
      </c>
      <c r="C84" t="s">
        <v>7</v>
      </c>
      <c r="D84" t="s">
        <v>16</v>
      </c>
      <c r="E84" t="s">
        <v>260</v>
      </c>
      <c r="F84" t="s">
        <v>267</v>
      </c>
      <c r="G84" t="s">
        <v>274</v>
      </c>
      <c r="H84" t="s">
        <v>276</v>
      </c>
      <c r="I84">
        <v>7.73</v>
      </c>
      <c r="J84">
        <v>5.99</v>
      </c>
      <c r="K84">
        <v>173.851</v>
      </c>
      <c r="L84">
        <v>48.265999999999998</v>
      </c>
      <c r="N84" t="s">
        <v>464</v>
      </c>
      <c r="O84" s="5">
        <v>3.4</v>
      </c>
      <c r="P84" s="5">
        <v>738.1</v>
      </c>
      <c r="Q84" s="5">
        <v>50</v>
      </c>
      <c r="R84" s="5">
        <f t="shared" si="14"/>
        <v>0.96531999999999996</v>
      </c>
      <c r="S84" s="5">
        <f t="shared" si="39"/>
        <v>965.31999999999994</v>
      </c>
      <c r="T84" s="5">
        <v>10</v>
      </c>
      <c r="U84" s="5">
        <f t="shared" si="36"/>
        <v>96.531999999999996</v>
      </c>
      <c r="V84" s="7">
        <f t="shared" si="37"/>
        <v>7.6461691459826797</v>
      </c>
      <c r="X84" t="s">
        <v>28</v>
      </c>
      <c r="Y84" s="5">
        <v>3.1</v>
      </c>
      <c r="Z84" s="5">
        <v>0.4</v>
      </c>
      <c r="AA84" s="5">
        <v>50</v>
      </c>
      <c r="AB84" s="5">
        <f t="shared" si="38"/>
        <v>0.96531999999999996</v>
      </c>
      <c r="AC84" s="5">
        <f t="shared" si="40"/>
        <v>965.31999999999994</v>
      </c>
      <c r="AD84" s="5">
        <v>1</v>
      </c>
      <c r="AE84" s="5">
        <f t="shared" si="28"/>
        <v>965.31999999999994</v>
      </c>
      <c r="AF84" s="5">
        <f t="shared" si="29"/>
        <v>4.143703642315502E-4</v>
      </c>
      <c r="AG84" s="5">
        <f t="shared" si="30"/>
        <v>0.41437036423155021</v>
      </c>
    </row>
    <row r="85" spans="1:34" x14ac:dyDescent="0.25">
      <c r="A85" t="s">
        <v>259</v>
      </c>
      <c r="B85" s="1">
        <v>0.48333333333333334</v>
      </c>
      <c r="C85" t="s">
        <v>7</v>
      </c>
      <c r="D85" t="s">
        <v>16</v>
      </c>
      <c r="E85" t="s">
        <v>261</v>
      </c>
      <c r="F85" t="s">
        <v>268</v>
      </c>
      <c r="G85" t="s">
        <v>275</v>
      </c>
      <c r="H85" t="s">
        <v>278</v>
      </c>
      <c r="I85">
        <v>8.7200000000000006</v>
      </c>
      <c r="J85">
        <v>5.61</v>
      </c>
      <c r="K85">
        <v>177.55099999999999</v>
      </c>
      <c r="L85">
        <v>41.314999999999998</v>
      </c>
      <c r="N85" t="s">
        <v>25</v>
      </c>
      <c r="O85" s="5">
        <v>1.2</v>
      </c>
      <c r="P85" s="5">
        <v>258.39999999999998</v>
      </c>
      <c r="Q85" s="5">
        <v>50</v>
      </c>
      <c r="R85" s="5">
        <f t="shared" si="14"/>
        <v>0.82629999999999992</v>
      </c>
      <c r="S85" s="5">
        <f t="shared" si="39"/>
        <v>826.3</v>
      </c>
      <c r="T85" s="5">
        <v>10</v>
      </c>
      <c r="U85" s="5">
        <f t="shared" si="36"/>
        <v>82.63</v>
      </c>
      <c r="V85" s="7">
        <f t="shared" si="37"/>
        <v>3.1271935132518456</v>
      </c>
      <c r="X85" t="s">
        <v>23</v>
      </c>
      <c r="Y85" s="5">
        <v>4.4000000000000004</v>
      </c>
      <c r="Z85" s="5">
        <v>0.2</v>
      </c>
      <c r="AA85" s="5">
        <v>50</v>
      </c>
      <c r="AB85" s="5">
        <f t="shared" si="38"/>
        <v>0.82629999999999992</v>
      </c>
      <c r="AC85" s="5">
        <f t="shared" si="40"/>
        <v>826.3</v>
      </c>
      <c r="AD85" s="5">
        <v>1</v>
      </c>
      <c r="AE85" s="5">
        <f t="shared" si="28"/>
        <v>826.3</v>
      </c>
      <c r="AF85" s="5">
        <f>Z85/AE85</f>
        <v>2.4204284158296021E-4</v>
      </c>
      <c r="AG85" s="5">
        <f t="shared" si="30"/>
        <v>0.24204284158296022</v>
      </c>
    </row>
    <row r="86" spans="1:34" x14ac:dyDescent="0.25">
      <c r="A86" t="s">
        <v>259</v>
      </c>
      <c r="B86" s="1">
        <v>0.49236111111111108</v>
      </c>
      <c r="C86" t="s">
        <v>7</v>
      </c>
      <c r="D86" t="s">
        <v>16</v>
      </c>
      <c r="E86" t="s">
        <v>262</v>
      </c>
      <c r="F86" t="s">
        <v>269</v>
      </c>
      <c r="G86" t="s">
        <v>275</v>
      </c>
      <c r="H86" t="s">
        <v>278</v>
      </c>
      <c r="I86">
        <v>8.57</v>
      </c>
      <c r="J86">
        <v>5.72</v>
      </c>
      <c r="K86">
        <v>177.858</v>
      </c>
      <c r="L86">
        <v>51.462000000000003</v>
      </c>
      <c r="N86" t="s">
        <v>40</v>
      </c>
      <c r="O86" s="5">
        <v>7.8</v>
      </c>
      <c r="P86" s="5">
        <v>83.4</v>
      </c>
      <c r="Q86" s="5">
        <v>50</v>
      </c>
      <c r="R86" s="5">
        <f t="shared" si="14"/>
        <v>1.0292400000000002</v>
      </c>
      <c r="S86" s="5">
        <f t="shared" si="39"/>
        <v>1029.2400000000002</v>
      </c>
      <c r="T86" s="5">
        <v>10</v>
      </c>
      <c r="U86" s="5">
        <f t="shared" si="36"/>
        <v>102.92400000000002</v>
      </c>
      <c r="V86" s="7">
        <f t="shared" si="37"/>
        <v>0.81030663402121939</v>
      </c>
      <c r="X86" t="s">
        <v>37</v>
      </c>
      <c r="Y86" s="5">
        <v>3.5</v>
      </c>
      <c r="Z86" s="5">
        <v>0.3</v>
      </c>
      <c r="AA86" s="5">
        <v>50</v>
      </c>
      <c r="AB86" s="5">
        <f t="shared" si="38"/>
        <v>1.0292400000000002</v>
      </c>
      <c r="AC86" s="5">
        <f t="shared" si="40"/>
        <v>1029.2400000000002</v>
      </c>
      <c r="AD86" s="5">
        <v>1</v>
      </c>
      <c r="AE86" s="5">
        <f t="shared" si="28"/>
        <v>1029.2400000000002</v>
      </c>
      <c r="AF86" s="5">
        <f t="shared" si="29"/>
        <v>2.9147720648245299E-4</v>
      </c>
      <c r="AG86" s="5">
        <f t="shared" si="30"/>
        <v>0.29147720648245301</v>
      </c>
    </row>
    <row r="87" spans="1:34" x14ac:dyDescent="0.25">
      <c r="A87" t="s">
        <v>259</v>
      </c>
      <c r="B87" s="1">
        <v>0.50277777777777777</v>
      </c>
      <c r="C87" t="s">
        <v>7</v>
      </c>
      <c r="D87" t="s">
        <v>16</v>
      </c>
      <c r="E87" t="s">
        <v>263</v>
      </c>
      <c r="F87" t="s">
        <v>270</v>
      </c>
      <c r="G87" t="s">
        <v>274</v>
      </c>
      <c r="H87" t="s">
        <v>276</v>
      </c>
      <c r="I87">
        <v>7.42</v>
      </c>
      <c r="J87">
        <v>6.13</v>
      </c>
      <c r="K87">
        <v>173.98400000000001</v>
      </c>
      <c r="L87">
        <v>55.162999999999997</v>
      </c>
      <c r="N87" t="s">
        <v>49</v>
      </c>
      <c r="O87" s="5">
        <v>0.7</v>
      </c>
      <c r="P87" s="5">
        <v>103.5</v>
      </c>
      <c r="Q87" s="5">
        <v>50</v>
      </c>
      <c r="R87" s="5">
        <f t="shared" si="14"/>
        <v>1.1032599999999999</v>
      </c>
      <c r="S87" s="5">
        <f t="shared" si="39"/>
        <v>1103.26</v>
      </c>
      <c r="T87" s="5">
        <v>10</v>
      </c>
      <c r="U87" s="5">
        <f t="shared" si="36"/>
        <v>110.32599999999999</v>
      </c>
      <c r="V87" s="7">
        <f t="shared" si="37"/>
        <v>0.93812881822961047</v>
      </c>
      <c r="X87" t="s">
        <v>46</v>
      </c>
      <c r="Y87" s="5">
        <v>0.3</v>
      </c>
      <c r="Z87" s="5">
        <v>0.3</v>
      </c>
      <c r="AA87" s="5">
        <v>50</v>
      </c>
      <c r="AB87" s="5">
        <f t="shared" si="38"/>
        <v>1.1032599999999999</v>
      </c>
      <c r="AC87" s="5">
        <f t="shared" si="40"/>
        <v>1103.26</v>
      </c>
      <c r="AD87" s="5">
        <v>1</v>
      </c>
      <c r="AE87" s="5">
        <f t="shared" si="28"/>
        <v>1103.26</v>
      </c>
      <c r="AF87" s="5">
        <f t="shared" si="29"/>
        <v>2.7192139658829286E-4</v>
      </c>
      <c r="AG87" s="5">
        <f t="shared" si="30"/>
        <v>0.27192139658829284</v>
      </c>
    </row>
    <row r="88" spans="1:34" x14ac:dyDescent="0.25">
      <c r="A88" t="s">
        <v>259</v>
      </c>
      <c r="B88" s="1">
        <v>0.51250000000000007</v>
      </c>
      <c r="C88" t="s">
        <v>7</v>
      </c>
      <c r="D88" t="s">
        <v>16</v>
      </c>
      <c r="E88" t="s">
        <v>264</v>
      </c>
      <c r="F88" t="s">
        <v>271</v>
      </c>
      <c r="G88" t="s">
        <v>274</v>
      </c>
      <c r="H88" t="s">
        <v>276</v>
      </c>
      <c r="I88">
        <v>7.78</v>
      </c>
      <c r="J88">
        <v>6.07</v>
      </c>
      <c r="K88">
        <v>183.91200000000001</v>
      </c>
      <c r="L88">
        <v>36.795000000000002</v>
      </c>
      <c r="N88" t="s">
        <v>463</v>
      </c>
      <c r="O88" s="5">
        <v>8.9</v>
      </c>
      <c r="P88" s="5">
        <v>787.8</v>
      </c>
      <c r="Q88" s="5">
        <v>50</v>
      </c>
      <c r="R88" s="5">
        <f t="shared" si="14"/>
        <v>0.7359</v>
      </c>
      <c r="S88" s="5">
        <f t="shared" si="39"/>
        <v>735.9</v>
      </c>
      <c r="T88" s="5">
        <v>10</v>
      </c>
      <c r="U88" s="5">
        <f t="shared" si="36"/>
        <v>73.59</v>
      </c>
      <c r="V88" s="7">
        <f t="shared" si="37"/>
        <v>10.705258866693843</v>
      </c>
      <c r="X88" t="s">
        <v>28</v>
      </c>
      <c r="Y88" s="5">
        <v>8.1999999999999993</v>
      </c>
      <c r="Z88" s="5">
        <v>0.2</v>
      </c>
      <c r="AA88" s="5">
        <v>50</v>
      </c>
      <c r="AB88" s="5">
        <f t="shared" si="38"/>
        <v>0.7359</v>
      </c>
      <c r="AC88" s="5">
        <f t="shared" si="40"/>
        <v>735.9</v>
      </c>
      <c r="AD88" s="5">
        <v>1</v>
      </c>
      <c r="AE88" s="5">
        <f t="shared" si="28"/>
        <v>735.9</v>
      </c>
      <c r="AF88" s="5">
        <f t="shared" si="29"/>
        <v>2.7177605652941976E-4</v>
      </c>
      <c r="AG88" s="5">
        <f t="shared" si="30"/>
        <v>0.27177605652941977</v>
      </c>
    </row>
    <row r="89" spans="1:34" x14ac:dyDescent="0.25">
      <c r="A89" t="s">
        <v>259</v>
      </c>
      <c r="B89" s="1">
        <v>0.5229166666666667</v>
      </c>
      <c r="C89" t="s">
        <v>7</v>
      </c>
      <c r="D89" t="s">
        <v>16</v>
      </c>
      <c r="E89" t="s">
        <v>265</v>
      </c>
      <c r="F89" t="s">
        <v>272</v>
      </c>
      <c r="G89" t="s">
        <v>275</v>
      </c>
      <c r="H89" t="s">
        <v>278</v>
      </c>
      <c r="I89">
        <v>9</v>
      </c>
      <c r="J89">
        <v>5.87</v>
      </c>
      <c r="K89">
        <v>190.29300000000001</v>
      </c>
      <c r="L89">
        <v>30.986000000000001</v>
      </c>
      <c r="N89" t="s">
        <v>40</v>
      </c>
      <c r="O89" s="5">
        <v>11</v>
      </c>
      <c r="P89" s="5">
        <v>75.2</v>
      </c>
      <c r="Q89" s="5">
        <v>50</v>
      </c>
      <c r="R89" s="5">
        <f t="shared" si="14"/>
        <v>0.61972000000000005</v>
      </c>
      <c r="S89" s="5">
        <f t="shared" si="39"/>
        <v>619.72</v>
      </c>
      <c r="T89" s="5">
        <v>10</v>
      </c>
      <c r="U89" s="5">
        <f t="shared" si="36"/>
        <v>61.972000000000001</v>
      </c>
      <c r="V89" s="7">
        <f t="shared" si="37"/>
        <v>1.2134512360420835</v>
      </c>
      <c r="X89" t="s">
        <v>37</v>
      </c>
      <c r="Y89" s="5">
        <v>7.5</v>
      </c>
      <c r="Z89" s="5">
        <v>0.4</v>
      </c>
      <c r="AA89" s="5">
        <v>50</v>
      </c>
      <c r="AB89" s="5">
        <f t="shared" si="38"/>
        <v>0.61972000000000005</v>
      </c>
      <c r="AC89" s="5">
        <f t="shared" si="40"/>
        <v>619.72</v>
      </c>
      <c r="AD89" s="5">
        <v>1</v>
      </c>
      <c r="AE89" s="5">
        <f t="shared" si="28"/>
        <v>619.72</v>
      </c>
      <c r="AF89" s="5">
        <f t="shared" si="29"/>
        <v>6.454527851287678E-4</v>
      </c>
      <c r="AG89" s="5">
        <f t="shared" si="30"/>
        <v>0.6454527851287678</v>
      </c>
    </row>
    <row r="90" spans="1:34" x14ac:dyDescent="0.25">
      <c r="A90" t="s">
        <v>259</v>
      </c>
      <c r="B90" s="1">
        <v>0.53263888888888888</v>
      </c>
      <c r="C90" t="s">
        <v>7</v>
      </c>
      <c r="D90" t="s">
        <v>16</v>
      </c>
      <c r="E90" t="s">
        <v>266</v>
      </c>
      <c r="F90" t="s">
        <v>273</v>
      </c>
      <c r="G90" t="s">
        <v>275</v>
      </c>
      <c r="H90" t="s">
        <v>278</v>
      </c>
      <c r="I90">
        <v>8.18</v>
      </c>
      <c r="J90">
        <v>5.94</v>
      </c>
      <c r="K90">
        <v>187.751</v>
      </c>
      <c r="L90">
        <v>51.468000000000004</v>
      </c>
      <c r="N90" t="s">
        <v>25</v>
      </c>
      <c r="O90" s="5">
        <v>1.5</v>
      </c>
      <c r="P90" s="5">
        <v>240.2</v>
      </c>
      <c r="Q90" s="5">
        <v>50</v>
      </c>
      <c r="R90" s="5">
        <f t="shared" si="14"/>
        <v>1.0293600000000001</v>
      </c>
      <c r="S90" s="5">
        <f t="shared" si="39"/>
        <v>1029.3600000000001</v>
      </c>
      <c r="T90" s="5">
        <v>10</v>
      </c>
      <c r="U90" s="5">
        <f t="shared" si="36"/>
        <v>102.93600000000001</v>
      </c>
      <c r="V90" s="7">
        <f t="shared" si="37"/>
        <v>2.3334887697209914</v>
      </c>
      <c r="X90" t="s">
        <v>23</v>
      </c>
      <c r="Y90" s="5">
        <v>2.6</v>
      </c>
      <c r="Z90" s="5">
        <v>0.2</v>
      </c>
      <c r="AA90" s="5">
        <v>50</v>
      </c>
      <c r="AB90" s="5">
        <f t="shared" si="38"/>
        <v>1.0293600000000001</v>
      </c>
      <c r="AC90" s="5">
        <f t="shared" si="40"/>
        <v>1029.3600000000001</v>
      </c>
      <c r="AD90" s="5">
        <v>1</v>
      </c>
      <c r="AE90" s="5">
        <f t="shared" si="28"/>
        <v>1029.3600000000001</v>
      </c>
      <c r="AF90" s="5">
        <f t="shared" si="29"/>
        <v>1.9429548457293851E-4</v>
      </c>
      <c r="AG90" s="5">
        <f>AF90*1000</f>
        <v>0.19429548457293849</v>
      </c>
    </row>
    <row r="91" spans="1:34" x14ac:dyDescent="0.25">
      <c r="A91" t="s">
        <v>279</v>
      </c>
      <c r="B91" s="1">
        <v>0.4465277777777778</v>
      </c>
      <c r="C91" t="s">
        <v>7</v>
      </c>
      <c r="D91" t="s">
        <v>8</v>
      </c>
      <c r="E91" t="s">
        <v>281</v>
      </c>
      <c r="F91" t="s">
        <v>290</v>
      </c>
      <c r="G91" t="s">
        <v>299</v>
      </c>
      <c r="H91" t="s">
        <v>31</v>
      </c>
      <c r="I91">
        <v>7.4</v>
      </c>
      <c r="J91">
        <v>5.92</v>
      </c>
      <c r="K91">
        <v>160.03</v>
      </c>
      <c r="L91">
        <v>33.064</v>
      </c>
      <c r="M91" t="s">
        <v>306</v>
      </c>
      <c r="N91" t="s">
        <v>40</v>
      </c>
      <c r="O91" s="5">
        <v>13.9</v>
      </c>
      <c r="P91" s="5">
        <v>35.4</v>
      </c>
      <c r="Q91" s="5">
        <v>50</v>
      </c>
      <c r="R91" s="5">
        <f t="shared" si="14"/>
        <v>0.66127999999999998</v>
      </c>
      <c r="S91" s="5">
        <f t="shared" si="39"/>
        <v>661.28</v>
      </c>
      <c r="T91" s="5">
        <v>10</v>
      </c>
      <c r="U91" s="5">
        <f t="shared" si="36"/>
        <v>66.128</v>
      </c>
      <c r="V91" s="7">
        <f t="shared" si="37"/>
        <v>0.53532542947011852</v>
      </c>
      <c r="W91" t="s">
        <v>462</v>
      </c>
      <c r="X91" t="s">
        <v>37</v>
      </c>
      <c r="Y91" s="5">
        <v>8.6</v>
      </c>
      <c r="Z91" s="5">
        <v>0.3</v>
      </c>
      <c r="AA91" s="5">
        <v>50</v>
      </c>
      <c r="AB91" s="5">
        <f t="shared" si="38"/>
        <v>0.66127999999999998</v>
      </c>
      <c r="AC91" s="5">
        <f t="shared" si="40"/>
        <v>661.28</v>
      </c>
      <c r="AD91" s="5">
        <v>1</v>
      </c>
      <c r="AE91" s="5">
        <f>AC91/AD91</f>
        <v>661.28</v>
      </c>
      <c r="AF91" s="5">
        <f>Z91/AE91</f>
        <v>4.5366561819501575E-4</v>
      </c>
      <c r="AG91" s="5">
        <f>AF91*1000</f>
        <v>0.45366561819501577</v>
      </c>
      <c r="AH91" t="s">
        <v>462</v>
      </c>
    </row>
    <row r="92" spans="1:34" x14ac:dyDescent="0.25">
      <c r="A92" t="s">
        <v>279</v>
      </c>
      <c r="B92" s="1">
        <v>0.45833333333333331</v>
      </c>
      <c r="C92" t="s">
        <v>7</v>
      </c>
      <c r="D92" t="s">
        <v>8</v>
      </c>
      <c r="E92" t="s">
        <v>282</v>
      </c>
      <c r="F92" t="s">
        <v>291</v>
      </c>
      <c r="G92" t="s">
        <v>299</v>
      </c>
      <c r="H92" t="s">
        <v>31</v>
      </c>
      <c r="I92">
        <v>8.02</v>
      </c>
      <c r="J92">
        <v>5.74</v>
      </c>
      <c r="K92">
        <v>170.679</v>
      </c>
      <c r="L92">
        <v>32.082000000000001</v>
      </c>
      <c r="M92" t="s">
        <v>306</v>
      </c>
      <c r="N92" t="s">
        <v>464</v>
      </c>
      <c r="O92" s="5">
        <v>2.6</v>
      </c>
      <c r="P92" s="5">
        <v>805.1</v>
      </c>
      <c r="Q92" s="5">
        <v>50</v>
      </c>
      <c r="R92" s="5">
        <f t="shared" si="14"/>
        <v>0.64163999999999999</v>
      </c>
      <c r="S92" s="5">
        <f t="shared" si="39"/>
        <v>641.64</v>
      </c>
      <c r="T92" s="5">
        <v>10</v>
      </c>
      <c r="U92" s="5">
        <f t="shared" si="36"/>
        <v>64.164000000000001</v>
      </c>
      <c r="V92" s="7">
        <f t="shared" si="37"/>
        <v>12.547534442989839</v>
      </c>
      <c r="X92" t="s">
        <v>28</v>
      </c>
      <c r="Y92" s="5">
        <v>23.1</v>
      </c>
      <c r="Z92" s="5">
        <v>0.2</v>
      </c>
      <c r="AA92" s="5">
        <v>50</v>
      </c>
      <c r="AB92" s="5">
        <f t="shared" si="38"/>
        <v>0.64163999999999999</v>
      </c>
      <c r="AC92" s="5">
        <f t="shared" si="40"/>
        <v>641.64</v>
      </c>
      <c r="AD92" s="5">
        <v>1</v>
      </c>
      <c r="AE92" s="5">
        <f t="shared" si="28"/>
        <v>641.64</v>
      </c>
      <c r="AF92" s="5">
        <f t="shared" si="29"/>
        <v>3.1170126550713798E-4</v>
      </c>
      <c r="AG92" s="5">
        <f t="shared" si="30"/>
        <v>0.311701265507138</v>
      </c>
    </row>
    <row r="93" spans="1:34" x14ac:dyDescent="0.25">
      <c r="A93" t="s">
        <v>279</v>
      </c>
      <c r="B93" s="1">
        <v>0.4694444444444445</v>
      </c>
      <c r="C93" t="s">
        <v>7</v>
      </c>
      <c r="D93" t="s">
        <v>8</v>
      </c>
      <c r="E93" t="s">
        <v>283</v>
      </c>
      <c r="F93" t="s">
        <v>292</v>
      </c>
      <c r="G93" t="s">
        <v>299</v>
      </c>
      <c r="H93" t="s">
        <v>31</v>
      </c>
      <c r="I93">
        <v>8.43</v>
      </c>
      <c r="J93">
        <v>6.18</v>
      </c>
      <c r="K93">
        <v>197.43299999999999</v>
      </c>
      <c r="L93">
        <v>35.33</v>
      </c>
      <c r="M93" t="s">
        <v>304</v>
      </c>
      <c r="N93" t="s">
        <v>49</v>
      </c>
      <c r="O93" s="5">
        <v>3.3</v>
      </c>
      <c r="P93" s="5">
        <v>59.5</v>
      </c>
      <c r="Q93" s="5">
        <v>50</v>
      </c>
      <c r="R93" s="5">
        <f t="shared" si="14"/>
        <v>0.70660000000000001</v>
      </c>
      <c r="S93" s="5">
        <f t="shared" si="39"/>
        <v>706.6</v>
      </c>
      <c r="T93" s="5">
        <v>10</v>
      </c>
      <c r="U93" s="5">
        <f t="shared" si="36"/>
        <v>70.66</v>
      </c>
      <c r="V93" s="7">
        <f t="shared" si="37"/>
        <v>0.84206057175205207</v>
      </c>
      <c r="W93" t="s">
        <v>469</v>
      </c>
      <c r="X93" t="s">
        <v>46</v>
      </c>
      <c r="Y93" s="5">
        <v>5.4</v>
      </c>
      <c r="Z93" s="5">
        <v>0.2</v>
      </c>
      <c r="AA93" s="5">
        <v>50</v>
      </c>
      <c r="AB93" s="5">
        <f t="shared" si="38"/>
        <v>0.70660000000000001</v>
      </c>
      <c r="AC93" s="5">
        <f t="shared" si="40"/>
        <v>706.6</v>
      </c>
      <c r="AD93" s="5">
        <v>1</v>
      </c>
      <c r="AE93" s="5">
        <f t="shared" si="28"/>
        <v>706.6</v>
      </c>
      <c r="AF93" s="5">
        <f t="shared" si="29"/>
        <v>2.8304557033682426E-4</v>
      </c>
      <c r="AG93" s="5">
        <f t="shared" si="30"/>
        <v>0.28304557033682426</v>
      </c>
    </row>
    <row r="94" spans="1:34" x14ac:dyDescent="0.25">
      <c r="A94" t="s">
        <v>280</v>
      </c>
      <c r="B94" s="1">
        <v>0.39166666666666666</v>
      </c>
      <c r="C94" t="s">
        <v>7</v>
      </c>
      <c r="D94" t="s">
        <v>8</v>
      </c>
      <c r="E94" t="s">
        <v>284</v>
      </c>
      <c r="F94" t="s">
        <v>293</v>
      </c>
      <c r="G94" t="s">
        <v>300</v>
      </c>
      <c r="H94" t="s">
        <v>302</v>
      </c>
      <c r="I94">
        <v>8.51</v>
      </c>
      <c r="J94">
        <v>6.82</v>
      </c>
      <c r="K94">
        <v>240.292</v>
      </c>
      <c r="L94">
        <v>88.656000000000006</v>
      </c>
      <c r="N94" t="s">
        <v>190</v>
      </c>
      <c r="O94" s="5" t="s">
        <v>190</v>
      </c>
      <c r="P94" s="5" t="s">
        <v>190</v>
      </c>
      <c r="Q94" s="5" t="s">
        <v>190</v>
      </c>
      <c r="R94" s="5" t="s">
        <v>190</v>
      </c>
      <c r="S94" s="5" t="s">
        <v>190</v>
      </c>
      <c r="T94" s="5" t="s">
        <v>190</v>
      </c>
      <c r="U94" s="5" t="s">
        <v>190</v>
      </c>
      <c r="V94" s="5" t="s">
        <v>190</v>
      </c>
      <c r="W94" t="s">
        <v>455</v>
      </c>
      <c r="X94" t="s">
        <v>190</v>
      </c>
      <c r="Y94" s="5" t="s">
        <v>190</v>
      </c>
      <c r="Z94" s="5" t="s">
        <v>190</v>
      </c>
      <c r="AA94" s="5" t="s">
        <v>190</v>
      </c>
      <c r="AB94" s="5" t="s">
        <v>190</v>
      </c>
      <c r="AC94" s="5" t="s">
        <v>190</v>
      </c>
      <c r="AD94" s="5" t="s">
        <v>190</v>
      </c>
      <c r="AE94" s="5" t="s">
        <v>190</v>
      </c>
      <c r="AF94" s="5" t="s">
        <v>190</v>
      </c>
      <c r="AG94" s="5" t="s">
        <v>190</v>
      </c>
      <c r="AH94" t="s">
        <v>455</v>
      </c>
    </row>
    <row r="95" spans="1:34" x14ac:dyDescent="0.25">
      <c r="A95" t="s">
        <v>280</v>
      </c>
      <c r="B95" s="1">
        <v>0.40138888888888885</v>
      </c>
      <c r="C95" t="s">
        <v>7</v>
      </c>
      <c r="D95" t="s">
        <v>8</v>
      </c>
      <c r="E95" t="s">
        <v>285</v>
      </c>
      <c r="F95" t="s">
        <v>294</v>
      </c>
      <c r="G95" t="s">
        <v>300</v>
      </c>
      <c r="H95" t="s">
        <v>302</v>
      </c>
      <c r="I95">
        <v>8.67</v>
      </c>
      <c r="J95">
        <v>6.51</v>
      </c>
      <c r="K95">
        <v>225.35400000000001</v>
      </c>
      <c r="L95">
        <v>95.043999999999997</v>
      </c>
      <c r="N95" t="s">
        <v>25</v>
      </c>
      <c r="O95" s="5">
        <v>0.2</v>
      </c>
      <c r="P95" s="5">
        <v>217.5</v>
      </c>
      <c r="Q95" s="5">
        <v>50</v>
      </c>
      <c r="R95" s="5">
        <f t="shared" si="14"/>
        <v>1.9008799999999999</v>
      </c>
      <c r="S95" s="5">
        <f>R95*1000</f>
        <v>1900.8799999999999</v>
      </c>
      <c r="T95" s="5">
        <v>10</v>
      </c>
      <c r="U95" s="5">
        <f>S95/T95</f>
        <v>190.08799999999999</v>
      </c>
      <c r="V95" s="7">
        <f>P95/U95</f>
        <v>1.1442068936492573</v>
      </c>
      <c r="W95" t="s">
        <v>459</v>
      </c>
      <c r="X95" t="s">
        <v>23</v>
      </c>
      <c r="Y95" s="5">
        <v>1.1000000000000001</v>
      </c>
      <c r="Z95" s="5">
        <v>0.3</v>
      </c>
      <c r="AA95" s="5">
        <v>50</v>
      </c>
      <c r="AB95" s="5">
        <f>L95/AA95</f>
        <v>1.9008799999999999</v>
      </c>
      <c r="AC95" s="5">
        <f>AB95*1000</f>
        <v>1900.8799999999999</v>
      </c>
      <c r="AD95" s="5">
        <v>1</v>
      </c>
      <c r="AE95" s="5">
        <f t="shared" si="28"/>
        <v>1900.8799999999999</v>
      </c>
      <c r="AF95" s="5">
        <f t="shared" si="29"/>
        <v>1.5782164050334583E-4</v>
      </c>
      <c r="AG95" s="5">
        <f t="shared" si="30"/>
        <v>0.15782164050334582</v>
      </c>
      <c r="AH95" t="s">
        <v>459</v>
      </c>
    </row>
    <row r="96" spans="1:34" x14ac:dyDescent="0.25">
      <c r="A96" t="s">
        <v>280</v>
      </c>
      <c r="B96" s="1">
        <v>0.40972222222222227</v>
      </c>
      <c r="C96" t="s">
        <v>7</v>
      </c>
      <c r="D96" t="s">
        <v>8</v>
      </c>
      <c r="E96" t="s">
        <v>286</v>
      </c>
      <c r="F96" t="s">
        <v>295</v>
      </c>
      <c r="G96" t="s">
        <v>301</v>
      </c>
      <c r="H96" t="s">
        <v>303</v>
      </c>
      <c r="I96">
        <v>9.17</v>
      </c>
      <c r="J96">
        <v>6.33</v>
      </c>
      <c r="K96">
        <v>223.06</v>
      </c>
      <c r="L96">
        <v>33.030999999999999</v>
      </c>
      <c r="M96" t="s">
        <v>304</v>
      </c>
      <c r="N96" t="s">
        <v>40</v>
      </c>
      <c r="O96" s="5">
        <v>14.3</v>
      </c>
      <c r="P96" s="5">
        <v>139.80000000000001</v>
      </c>
      <c r="Q96" s="5">
        <v>50</v>
      </c>
      <c r="R96" s="5">
        <f t="shared" si="14"/>
        <v>0.66061999999999999</v>
      </c>
      <c r="S96" s="5">
        <f t="shared" ref="S96:S98" si="41">R96*1000</f>
        <v>660.62</v>
      </c>
      <c r="T96" s="5">
        <v>10</v>
      </c>
      <c r="U96" s="5">
        <f>S96/T96</f>
        <v>66.061999999999998</v>
      </c>
      <c r="V96" s="7">
        <f>P96/U96</f>
        <v>2.1161938784777941</v>
      </c>
      <c r="X96" t="s">
        <v>37</v>
      </c>
      <c r="Y96" s="5">
        <v>15.8</v>
      </c>
      <c r="Z96" s="5">
        <v>0.3</v>
      </c>
      <c r="AA96" s="5">
        <v>50</v>
      </c>
      <c r="AB96" s="5">
        <f>L96/AA96</f>
        <v>0.66061999999999999</v>
      </c>
      <c r="AC96" s="5">
        <f t="shared" ref="AC96:AC98" si="42">AB96*1000</f>
        <v>660.62</v>
      </c>
      <c r="AD96" s="5">
        <v>1</v>
      </c>
      <c r="AE96" s="5">
        <f t="shared" si="28"/>
        <v>660.62</v>
      </c>
      <c r="AF96" s="5">
        <f t="shared" si="29"/>
        <v>4.5411885804244498E-4</v>
      </c>
      <c r="AG96" s="5">
        <f t="shared" si="30"/>
        <v>0.45411885804244495</v>
      </c>
    </row>
    <row r="97" spans="1:34" x14ac:dyDescent="0.25">
      <c r="A97" t="s">
        <v>280</v>
      </c>
      <c r="B97" s="1">
        <v>0.4201388888888889</v>
      </c>
      <c r="C97" t="s">
        <v>7</v>
      </c>
      <c r="D97" t="s">
        <v>8</v>
      </c>
      <c r="E97" t="s">
        <v>287</v>
      </c>
      <c r="F97" t="s">
        <v>296</v>
      </c>
      <c r="G97" t="s">
        <v>301</v>
      </c>
      <c r="H97" t="s">
        <v>303</v>
      </c>
      <c r="I97">
        <v>9.33</v>
      </c>
      <c r="J97">
        <v>6.29</v>
      </c>
      <c r="K97">
        <v>219.42</v>
      </c>
      <c r="L97">
        <v>14.882999999999999</v>
      </c>
      <c r="M97" t="s">
        <v>305</v>
      </c>
      <c r="N97" t="s">
        <v>49</v>
      </c>
      <c r="O97" s="5">
        <v>5.9</v>
      </c>
      <c r="P97" s="5">
        <v>97.1</v>
      </c>
      <c r="Q97" s="5">
        <v>50</v>
      </c>
      <c r="R97" s="5">
        <f>L97/Q97</f>
        <v>0.29765999999999998</v>
      </c>
      <c r="S97" s="5">
        <f t="shared" si="41"/>
        <v>297.65999999999997</v>
      </c>
      <c r="T97" s="5">
        <v>10</v>
      </c>
      <c r="U97" s="5">
        <f>S97/T97</f>
        <v>29.765999999999998</v>
      </c>
      <c r="V97" s="7">
        <f>P97/U97</f>
        <v>3.2621111335080295</v>
      </c>
      <c r="X97" t="s">
        <v>46</v>
      </c>
      <c r="Y97" s="5">
        <v>0.6</v>
      </c>
      <c r="Z97" s="5">
        <v>0.3</v>
      </c>
      <c r="AA97" s="5">
        <v>50</v>
      </c>
      <c r="AB97" s="5">
        <f>L97/AA97</f>
        <v>0.29765999999999998</v>
      </c>
      <c r="AC97" s="5">
        <f t="shared" si="42"/>
        <v>297.65999999999997</v>
      </c>
      <c r="AD97" s="5">
        <v>1</v>
      </c>
      <c r="AE97" s="5">
        <f t="shared" si="28"/>
        <v>297.65999999999997</v>
      </c>
      <c r="AF97" s="5">
        <f t="shared" si="29"/>
        <v>1.0078613182826044E-3</v>
      </c>
      <c r="AG97" s="5">
        <f t="shared" si="30"/>
        <v>1.0078613182826044</v>
      </c>
    </row>
    <row r="98" spans="1:34" x14ac:dyDescent="0.25">
      <c r="A98" t="s">
        <v>280</v>
      </c>
      <c r="B98" s="1">
        <v>0.43055555555555558</v>
      </c>
      <c r="C98" t="s">
        <v>7</v>
      </c>
      <c r="D98" t="s">
        <v>8</v>
      </c>
      <c r="E98" t="s">
        <v>288</v>
      </c>
      <c r="F98" t="s">
        <v>297</v>
      </c>
      <c r="G98" t="s">
        <v>301</v>
      </c>
      <c r="H98" t="s">
        <v>303</v>
      </c>
      <c r="I98">
        <v>9.08</v>
      </c>
      <c r="J98">
        <v>6.21</v>
      </c>
      <c r="K98">
        <v>213.98</v>
      </c>
      <c r="L98">
        <v>27.559000000000001</v>
      </c>
      <c r="M98" t="s">
        <v>304</v>
      </c>
      <c r="N98" t="s">
        <v>44</v>
      </c>
      <c r="O98" s="5">
        <v>15.2</v>
      </c>
      <c r="P98" s="5">
        <v>59</v>
      </c>
      <c r="Q98" s="5">
        <v>50</v>
      </c>
      <c r="R98" s="5">
        <f t="shared" si="14"/>
        <v>0.55118</v>
      </c>
      <c r="S98" s="5">
        <f t="shared" si="41"/>
        <v>551.17999999999995</v>
      </c>
      <c r="T98" s="5">
        <v>10</v>
      </c>
      <c r="U98" s="5">
        <f>S98/T98</f>
        <v>55.117999999999995</v>
      </c>
      <c r="V98" s="7">
        <f>P98/U98</f>
        <v>1.0704307122899961</v>
      </c>
      <c r="X98" t="s">
        <v>42</v>
      </c>
      <c r="Y98" s="5">
        <v>0.3</v>
      </c>
      <c r="Z98" s="5">
        <v>0.5</v>
      </c>
      <c r="AA98" s="5">
        <v>50</v>
      </c>
      <c r="AB98" s="5">
        <f>L98/AA98</f>
        <v>0.55118</v>
      </c>
      <c r="AC98" s="5">
        <f t="shared" si="42"/>
        <v>551.17999999999995</v>
      </c>
      <c r="AD98" s="5">
        <v>1</v>
      </c>
      <c r="AE98" s="5">
        <f t="shared" si="28"/>
        <v>551.17999999999995</v>
      </c>
      <c r="AF98" s="5">
        <f t="shared" si="29"/>
        <v>9.0714467143220012E-4</v>
      </c>
      <c r="AG98" s="5">
        <f t="shared" si="30"/>
        <v>0.90714467143220012</v>
      </c>
    </row>
    <row r="99" spans="1:34" x14ac:dyDescent="0.25">
      <c r="A99" t="s">
        <v>280</v>
      </c>
      <c r="B99" s="1">
        <v>0.43958333333333338</v>
      </c>
      <c r="C99" t="s">
        <v>7</v>
      </c>
      <c r="D99" t="s">
        <v>8</v>
      </c>
      <c r="E99" t="s">
        <v>289</v>
      </c>
      <c r="F99" t="s">
        <v>298</v>
      </c>
      <c r="G99" t="s">
        <v>300</v>
      </c>
      <c r="H99" t="s">
        <v>302</v>
      </c>
      <c r="I99">
        <v>8.73</v>
      </c>
      <c r="J99">
        <v>6.52</v>
      </c>
      <c r="K99">
        <v>226.74799999999999</v>
      </c>
      <c r="L99">
        <v>64.506</v>
      </c>
      <c r="N99" t="s">
        <v>190</v>
      </c>
      <c r="O99" s="5" t="s">
        <v>190</v>
      </c>
      <c r="P99" s="5" t="s">
        <v>190</v>
      </c>
      <c r="Q99" s="5" t="s">
        <v>190</v>
      </c>
      <c r="R99" s="5" t="s">
        <v>190</v>
      </c>
      <c r="S99" s="5" t="s">
        <v>190</v>
      </c>
      <c r="T99" s="5" t="s">
        <v>190</v>
      </c>
      <c r="U99" s="5" t="s">
        <v>190</v>
      </c>
      <c r="V99" s="5" t="s">
        <v>190</v>
      </c>
      <c r="W99" t="s">
        <v>454</v>
      </c>
      <c r="X99" t="s">
        <v>190</v>
      </c>
      <c r="Y99" s="5" t="s">
        <v>190</v>
      </c>
      <c r="Z99" s="5" t="s">
        <v>190</v>
      </c>
      <c r="AA99" s="5" t="s">
        <v>190</v>
      </c>
      <c r="AB99" s="5" t="s">
        <v>190</v>
      </c>
      <c r="AC99" s="5" t="s">
        <v>190</v>
      </c>
      <c r="AD99" s="5" t="s">
        <v>190</v>
      </c>
      <c r="AE99" s="5" t="s">
        <v>190</v>
      </c>
      <c r="AF99" s="5" t="s">
        <v>190</v>
      </c>
      <c r="AG99" s="5" t="s">
        <v>190</v>
      </c>
      <c r="AH99" t="s">
        <v>454</v>
      </c>
    </row>
    <row r="100" spans="1:34" x14ac:dyDescent="0.25">
      <c r="A100" t="s">
        <v>307</v>
      </c>
      <c r="B100" s="1">
        <v>0.37916666666666665</v>
      </c>
      <c r="C100" t="s">
        <v>7</v>
      </c>
      <c r="D100" t="s">
        <v>8</v>
      </c>
      <c r="E100" t="s">
        <v>308</v>
      </c>
      <c r="F100" t="s">
        <v>317</v>
      </c>
      <c r="G100" t="s">
        <v>326</v>
      </c>
      <c r="H100" t="s">
        <v>31</v>
      </c>
      <c r="I100">
        <v>8.2799999999999994</v>
      </c>
      <c r="J100">
        <v>6.33</v>
      </c>
      <c r="K100">
        <v>199.80500000000001</v>
      </c>
      <c r="L100">
        <v>54.040999999999997</v>
      </c>
      <c r="N100" t="s">
        <v>25</v>
      </c>
      <c r="O100" s="5">
        <v>3.4</v>
      </c>
      <c r="P100" s="5">
        <v>273.8</v>
      </c>
      <c r="Q100" s="5">
        <v>50</v>
      </c>
      <c r="R100" s="5">
        <f t="shared" si="14"/>
        <v>1.0808199999999999</v>
      </c>
      <c r="S100" s="5">
        <f>R100*1000</f>
        <v>1080.82</v>
      </c>
      <c r="T100" s="5">
        <v>10</v>
      </c>
      <c r="U100" s="5">
        <f>S100/T100</f>
        <v>108.08199999999999</v>
      </c>
      <c r="V100" s="7">
        <f>P100/U100</f>
        <v>2.533261782720527</v>
      </c>
      <c r="W100" t="s">
        <v>459</v>
      </c>
      <c r="X100" t="s">
        <v>23</v>
      </c>
      <c r="Y100" s="5">
        <v>3.1</v>
      </c>
      <c r="Z100" s="5">
        <v>0.3</v>
      </c>
      <c r="AA100" s="5">
        <v>50</v>
      </c>
      <c r="AB100" s="5">
        <f>L100/AA100</f>
        <v>1.0808199999999999</v>
      </c>
      <c r="AC100" s="5">
        <f>AB100*1000</f>
        <v>1080.82</v>
      </c>
      <c r="AD100" s="5">
        <v>1</v>
      </c>
      <c r="AE100" s="5">
        <f t="shared" si="28"/>
        <v>1080.82</v>
      </c>
      <c r="AF100" s="5">
        <f t="shared" si="29"/>
        <v>2.7756703243833386E-4</v>
      </c>
      <c r="AG100" s="5">
        <f t="shared" si="30"/>
        <v>0.27756703243833386</v>
      </c>
      <c r="AH100" t="s">
        <v>459</v>
      </c>
    </row>
    <row r="101" spans="1:34" x14ac:dyDescent="0.25">
      <c r="A101" t="s">
        <v>307</v>
      </c>
      <c r="B101" s="1">
        <v>0.38750000000000001</v>
      </c>
      <c r="C101" t="s">
        <v>7</v>
      </c>
      <c r="D101" t="s">
        <v>8</v>
      </c>
      <c r="E101" t="s">
        <v>309</v>
      </c>
      <c r="F101" t="s">
        <v>318</v>
      </c>
      <c r="G101" t="s">
        <v>326</v>
      </c>
      <c r="H101" t="s">
        <v>31</v>
      </c>
      <c r="I101">
        <v>9.0299999999999994</v>
      </c>
      <c r="J101">
        <v>5.78</v>
      </c>
      <c r="K101">
        <v>187.786</v>
      </c>
      <c r="L101">
        <v>47.920999999999999</v>
      </c>
      <c r="N101" t="s">
        <v>190</v>
      </c>
      <c r="O101" s="5" t="s">
        <v>190</v>
      </c>
      <c r="P101" s="5" t="s">
        <v>190</v>
      </c>
      <c r="Q101" s="5" t="s">
        <v>190</v>
      </c>
      <c r="R101" s="5" t="s">
        <v>190</v>
      </c>
      <c r="S101" s="5" t="s">
        <v>190</v>
      </c>
      <c r="T101" s="5" t="s">
        <v>190</v>
      </c>
      <c r="U101" s="5" t="s">
        <v>190</v>
      </c>
      <c r="V101" s="5" t="s">
        <v>190</v>
      </c>
      <c r="W101" t="s">
        <v>454</v>
      </c>
      <c r="X101" t="s">
        <v>190</v>
      </c>
      <c r="Y101" s="5" t="s">
        <v>190</v>
      </c>
      <c r="Z101" s="5" t="s">
        <v>190</v>
      </c>
      <c r="AA101" s="5" t="s">
        <v>190</v>
      </c>
      <c r="AB101" s="5" t="s">
        <v>190</v>
      </c>
      <c r="AC101" s="5" t="s">
        <v>190</v>
      </c>
      <c r="AD101" s="5" t="s">
        <v>190</v>
      </c>
      <c r="AE101" s="5" t="s">
        <v>190</v>
      </c>
      <c r="AF101" s="5" t="s">
        <v>190</v>
      </c>
      <c r="AG101" s="5" t="s">
        <v>190</v>
      </c>
      <c r="AH101" t="s">
        <v>454</v>
      </c>
    </row>
    <row r="102" spans="1:34" x14ac:dyDescent="0.25">
      <c r="A102" t="s">
        <v>307</v>
      </c>
      <c r="B102" s="1">
        <v>0.3979166666666667</v>
      </c>
      <c r="C102" t="s">
        <v>7</v>
      </c>
      <c r="D102" t="s">
        <v>8</v>
      </c>
      <c r="E102" t="s">
        <v>310</v>
      </c>
      <c r="F102" t="s">
        <v>319</v>
      </c>
      <c r="G102" t="s">
        <v>327</v>
      </c>
      <c r="H102" t="s">
        <v>237</v>
      </c>
      <c r="I102">
        <v>10.01</v>
      </c>
      <c r="J102">
        <v>5.45</v>
      </c>
      <c r="K102">
        <v>194.501</v>
      </c>
      <c r="L102">
        <v>40.844999999999999</v>
      </c>
      <c r="M102" t="s">
        <v>332</v>
      </c>
      <c r="N102" t="s">
        <v>40</v>
      </c>
      <c r="O102" s="5">
        <v>16.600000000000001</v>
      </c>
      <c r="P102" s="5">
        <v>87</v>
      </c>
      <c r="Q102" s="5">
        <v>50</v>
      </c>
      <c r="R102" s="5">
        <f t="shared" si="14"/>
        <v>0.81689999999999996</v>
      </c>
      <c r="S102" s="5">
        <f>R102*1000</f>
        <v>816.9</v>
      </c>
      <c r="T102" s="5">
        <v>10</v>
      </c>
      <c r="U102" s="5">
        <f t="shared" ref="U102:U110" si="43">S102/T102</f>
        <v>81.69</v>
      </c>
      <c r="V102" s="7">
        <f t="shared" ref="V102:V110" si="44">P102/U102</f>
        <v>1.0650018362100624</v>
      </c>
      <c r="W102" t="s">
        <v>461</v>
      </c>
      <c r="X102" t="s">
        <v>37</v>
      </c>
      <c r="Y102" s="5">
        <v>1.2</v>
      </c>
      <c r="Z102" s="5">
        <v>0.3</v>
      </c>
      <c r="AA102" s="5">
        <v>50</v>
      </c>
      <c r="AB102" s="5">
        <f t="shared" ref="AB102:AB110" si="45">L102/AA102</f>
        <v>0.81689999999999996</v>
      </c>
      <c r="AC102" s="5">
        <f>AB102*1000</f>
        <v>816.9</v>
      </c>
      <c r="AD102" s="5">
        <v>1</v>
      </c>
      <c r="AE102" s="5">
        <f t="shared" si="28"/>
        <v>816.9</v>
      </c>
      <c r="AF102" s="5">
        <f t="shared" si="29"/>
        <v>3.6724201248622841E-4</v>
      </c>
      <c r="AG102" s="5">
        <f t="shared" si="30"/>
        <v>0.3672420124862284</v>
      </c>
      <c r="AH102" t="s">
        <v>461</v>
      </c>
    </row>
    <row r="103" spans="1:34" x14ac:dyDescent="0.25">
      <c r="A103" t="s">
        <v>307</v>
      </c>
      <c r="B103" s="1">
        <v>0.4069444444444445</v>
      </c>
      <c r="C103" t="s">
        <v>7</v>
      </c>
      <c r="D103" t="s">
        <v>16</v>
      </c>
      <c r="E103" t="s">
        <v>311</v>
      </c>
      <c r="F103" t="s">
        <v>320</v>
      </c>
      <c r="G103" t="s">
        <v>328</v>
      </c>
      <c r="H103" t="s">
        <v>330</v>
      </c>
      <c r="I103">
        <v>7.58</v>
      </c>
      <c r="J103">
        <v>6.17</v>
      </c>
      <c r="K103">
        <v>185.00399999999999</v>
      </c>
      <c r="L103">
        <v>48.164000000000001</v>
      </c>
      <c r="N103" t="s">
        <v>44</v>
      </c>
      <c r="O103" s="5">
        <v>2</v>
      </c>
      <c r="P103" s="5">
        <v>73.2</v>
      </c>
      <c r="Q103" s="5">
        <v>50</v>
      </c>
      <c r="R103" s="5">
        <f t="shared" si="14"/>
        <v>0.96328000000000003</v>
      </c>
      <c r="S103" s="5">
        <f t="shared" ref="S103:S110" si="46">R103*1000</f>
        <v>963.28</v>
      </c>
      <c r="T103" s="5">
        <v>10</v>
      </c>
      <c r="U103" s="5">
        <f t="shared" si="43"/>
        <v>96.328000000000003</v>
      </c>
      <c r="V103" s="7">
        <f t="shared" si="44"/>
        <v>0.75990366248650443</v>
      </c>
      <c r="X103" t="s">
        <v>42</v>
      </c>
      <c r="Y103" s="5">
        <v>0.9</v>
      </c>
      <c r="Z103" s="5">
        <v>0.3</v>
      </c>
      <c r="AA103" s="5">
        <v>50</v>
      </c>
      <c r="AB103" s="5">
        <f t="shared" si="45"/>
        <v>0.96328000000000003</v>
      </c>
      <c r="AC103" s="5">
        <f t="shared" ref="AC103:AC110" si="47">AB103*1000</f>
        <v>963.28</v>
      </c>
      <c r="AD103" s="5">
        <v>1</v>
      </c>
      <c r="AE103" s="5">
        <f t="shared" si="28"/>
        <v>963.28</v>
      </c>
      <c r="AF103" s="5">
        <f t="shared" si="29"/>
        <v>3.1143592724856741E-4</v>
      </c>
      <c r="AG103" s="5">
        <f t="shared" si="30"/>
        <v>0.31143592724856739</v>
      </c>
    </row>
    <row r="104" spans="1:34" x14ac:dyDescent="0.25">
      <c r="A104" t="s">
        <v>307</v>
      </c>
      <c r="B104" s="1">
        <v>0.41875000000000001</v>
      </c>
      <c r="C104" t="s">
        <v>7</v>
      </c>
      <c r="D104" t="s">
        <v>8</v>
      </c>
      <c r="E104" t="s">
        <v>312</v>
      </c>
      <c r="F104" t="s">
        <v>321</v>
      </c>
      <c r="G104" t="s">
        <v>327</v>
      </c>
      <c r="H104" t="s">
        <v>237</v>
      </c>
      <c r="I104">
        <v>9.07</v>
      </c>
      <c r="J104">
        <v>5.72</v>
      </c>
      <c r="K104">
        <v>196.226</v>
      </c>
      <c r="L104">
        <v>72.816999999999993</v>
      </c>
      <c r="N104" t="s">
        <v>40</v>
      </c>
      <c r="O104" s="5">
        <v>14.8</v>
      </c>
      <c r="P104" s="5">
        <v>42.2</v>
      </c>
      <c r="Q104" s="5">
        <v>50</v>
      </c>
      <c r="R104" s="5">
        <f t="shared" si="14"/>
        <v>1.45634</v>
      </c>
      <c r="S104" s="5">
        <f t="shared" si="46"/>
        <v>1456.34</v>
      </c>
      <c r="T104" s="5">
        <v>10</v>
      </c>
      <c r="U104" s="5">
        <f t="shared" si="43"/>
        <v>145.63399999999999</v>
      </c>
      <c r="V104" s="7">
        <f t="shared" si="44"/>
        <v>0.28976749934767987</v>
      </c>
      <c r="X104" t="s">
        <v>37</v>
      </c>
      <c r="Y104" s="5">
        <v>10.6</v>
      </c>
      <c r="Z104" s="5">
        <v>0.3</v>
      </c>
      <c r="AA104" s="5">
        <v>50</v>
      </c>
      <c r="AB104" s="5">
        <f t="shared" si="45"/>
        <v>1.45634</v>
      </c>
      <c r="AC104" s="5">
        <f t="shared" si="47"/>
        <v>1456.34</v>
      </c>
      <c r="AD104" s="5">
        <v>1</v>
      </c>
      <c r="AE104" s="5">
        <f t="shared" si="28"/>
        <v>1456.34</v>
      </c>
      <c r="AF104" s="5">
        <f t="shared" si="29"/>
        <v>2.0599585261683398E-4</v>
      </c>
      <c r="AG104" s="5">
        <f t="shared" si="30"/>
        <v>0.20599585261683398</v>
      </c>
    </row>
    <row r="105" spans="1:34" x14ac:dyDescent="0.25">
      <c r="A105" t="s">
        <v>307</v>
      </c>
      <c r="B105" s="1">
        <v>0.42708333333333331</v>
      </c>
      <c r="C105" t="s">
        <v>7</v>
      </c>
      <c r="D105" t="s">
        <v>8</v>
      </c>
      <c r="E105" t="s">
        <v>313</v>
      </c>
      <c r="F105" t="s">
        <v>322</v>
      </c>
      <c r="G105" t="s">
        <v>327</v>
      </c>
      <c r="H105" t="s">
        <v>237</v>
      </c>
      <c r="I105">
        <v>8.23</v>
      </c>
      <c r="J105">
        <v>5.9</v>
      </c>
      <c r="K105">
        <v>179.489</v>
      </c>
      <c r="L105">
        <v>43.584000000000003</v>
      </c>
      <c r="M105" t="s">
        <v>333</v>
      </c>
      <c r="N105" t="s">
        <v>25</v>
      </c>
      <c r="O105" s="5">
        <v>8.3000000000000007</v>
      </c>
      <c r="P105" s="5">
        <v>133</v>
      </c>
      <c r="Q105" s="5">
        <v>50</v>
      </c>
      <c r="R105" s="5">
        <f t="shared" ref="R105:R150" si="48">L105/Q105</f>
        <v>0.87168000000000001</v>
      </c>
      <c r="S105" s="5">
        <f t="shared" si="46"/>
        <v>871.68000000000006</v>
      </c>
      <c r="T105" s="5">
        <v>10</v>
      </c>
      <c r="U105" s="5">
        <f t="shared" si="43"/>
        <v>87.168000000000006</v>
      </c>
      <c r="V105" s="7">
        <f t="shared" si="44"/>
        <v>1.5257892804698971</v>
      </c>
      <c r="X105" t="s">
        <v>23</v>
      </c>
      <c r="Y105" s="5">
        <v>0.9</v>
      </c>
      <c r="Z105" s="5">
        <v>0.2</v>
      </c>
      <c r="AA105" s="5">
        <v>50</v>
      </c>
      <c r="AB105" s="5">
        <f t="shared" si="45"/>
        <v>0.87168000000000001</v>
      </c>
      <c r="AC105" s="5">
        <f t="shared" si="47"/>
        <v>871.68000000000006</v>
      </c>
      <c r="AD105" s="5">
        <v>1</v>
      </c>
      <c r="AE105" s="5">
        <f t="shared" si="28"/>
        <v>871.68000000000006</v>
      </c>
      <c r="AF105" s="5">
        <f t="shared" si="29"/>
        <v>2.2944199706314243E-4</v>
      </c>
      <c r="AG105" s="5">
        <f t="shared" si="30"/>
        <v>0.22944199706314244</v>
      </c>
    </row>
    <row r="106" spans="1:34" x14ac:dyDescent="0.25">
      <c r="A106" t="s">
        <v>307</v>
      </c>
      <c r="B106" s="1">
        <v>0.4368055555555555</v>
      </c>
      <c r="C106" t="s">
        <v>7</v>
      </c>
      <c r="D106" t="s">
        <v>16</v>
      </c>
      <c r="E106" t="s">
        <v>314</v>
      </c>
      <c r="F106" t="s">
        <v>323</v>
      </c>
      <c r="G106" t="s">
        <v>328</v>
      </c>
      <c r="H106" t="s">
        <v>31</v>
      </c>
      <c r="I106">
        <v>8.11</v>
      </c>
      <c r="J106">
        <v>5.88</v>
      </c>
      <c r="K106">
        <v>173.751</v>
      </c>
      <c r="L106">
        <v>63.027000000000001</v>
      </c>
      <c r="N106" t="s">
        <v>40</v>
      </c>
      <c r="O106" s="5">
        <v>7.2</v>
      </c>
      <c r="P106" s="5">
        <v>53.2</v>
      </c>
      <c r="Q106" s="5">
        <v>50</v>
      </c>
      <c r="R106" s="5">
        <f t="shared" si="48"/>
        <v>1.26054</v>
      </c>
      <c r="S106" s="5">
        <f t="shared" si="46"/>
        <v>1260.54</v>
      </c>
      <c r="T106" s="5">
        <v>10</v>
      </c>
      <c r="U106" s="5">
        <f t="shared" si="43"/>
        <v>126.054</v>
      </c>
      <c r="V106" s="7">
        <f t="shared" si="44"/>
        <v>0.42204134735906834</v>
      </c>
      <c r="X106" t="s">
        <v>37</v>
      </c>
      <c r="Y106" s="5">
        <v>14.2</v>
      </c>
      <c r="Z106" s="5">
        <v>0.5</v>
      </c>
      <c r="AA106" s="5">
        <v>50</v>
      </c>
      <c r="AB106" s="5">
        <f t="shared" si="45"/>
        <v>1.26054</v>
      </c>
      <c r="AC106" s="5">
        <f t="shared" si="47"/>
        <v>1260.54</v>
      </c>
      <c r="AD106" s="5">
        <v>1</v>
      </c>
      <c r="AE106" s="5">
        <f t="shared" si="28"/>
        <v>1260.54</v>
      </c>
      <c r="AF106" s="5">
        <f t="shared" si="29"/>
        <v>3.9665540165325974E-4</v>
      </c>
      <c r="AG106" s="5">
        <f t="shared" si="30"/>
        <v>0.39665540165325974</v>
      </c>
    </row>
    <row r="107" spans="1:34" x14ac:dyDescent="0.25">
      <c r="A107" t="s">
        <v>307</v>
      </c>
      <c r="B107" s="1">
        <v>0.44513888888888892</v>
      </c>
      <c r="C107" t="s">
        <v>7</v>
      </c>
      <c r="D107" t="s">
        <v>16</v>
      </c>
      <c r="E107" t="s">
        <v>315</v>
      </c>
      <c r="F107" t="s">
        <v>324</v>
      </c>
      <c r="G107" t="s">
        <v>328</v>
      </c>
      <c r="H107" t="s">
        <v>31</v>
      </c>
      <c r="I107">
        <v>8.7200000000000006</v>
      </c>
      <c r="J107">
        <v>6.07</v>
      </c>
      <c r="K107">
        <v>196.602</v>
      </c>
      <c r="L107">
        <v>63.578000000000003</v>
      </c>
      <c r="N107" t="s">
        <v>463</v>
      </c>
      <c r="O107" s="5">
        <v>6.4</v>
      </c>
      <c r="P107" s="5">
        <v>853.9</v>
      </c>
      <c r="Q107" s="5">
        <v>50</v>
      </c>
      <c r="R107" s="5">
        <f t="shared" si="48"/>
        <v>1.27156</v>
      </c>
      <c r="S107" s="5">
        <f t="shared" si="46"/>
        <v>1271.56</v>
      </c>
      <c r="T107" s="5">
        <v>10</v>
      </c>
      <c r="U107" s="5">
        <f t="shared" si="43"/>
        <v>127.15599999999999</v>
      </c>
      <c r="V107" s="7">
        <f t="shared" si="44"/>
        <v>6.7153732423165247</v>
      </c>
      <c r="X107" t="s">
        <v>28</v>
      </c>
      <c r="Y107" s="5">
        <v>14.7</v>
      </c>
      <c r="Z107" s="5">
        <v>0.2</v>
      </c>
      <c r="AA107" s="5">
        <v>50</v>
      </c>
      <c r="AB107" s="5">
        <f t="shared" si="45"/>
        <v>1.27156</v>
      </c>
      <c r="AC107" s="5">
        <f t="shared" si="47"/>
        <v>1271.56</v>
      </c>
      <c r="AD107" s="5">
        <v>1</v>
      </c>
      <c r="AE107" s="5">
        <f t="shared" si="28"/>
        <v>1271.56</v>
      </c>
      <c r="AF107" s="5">
        <f t="shared" si="29"/>
        <v>1.5728711189405141E-4</v>
      </c>
      <c r="AG107" s="5">
        <f t="shared" si="30"/>
        <v>0.15728711189405142</v>
      </c>
    </row>
    <row r="108" spans="1:34" x14ac:dyDescent="0.25">
      <c r="A108" t="s">
        <v>307</v>
      </c>
      <c r="B108" s="1">
        <v>0.4548611111111111</v>
      </c>
      <c r="C108" t="s">
        <v>7</v>
      </c>
      <c r="D108" t="s">
        <v>16</v>
      </c>
      <c r="E108" t="s">
        <v>316</v>
      </c>
      <c r="F108" t="s">
        <v>325</v>
      </c>
      <c r="G108" t="s">
        <v>329</v>
      </c>
      <c r="H108" t="s">
        <v>331</v>
      </c>
      <c r="I108">
        <v>7.28</v>
      </c>
      <c r="J108">
        <v>6.03</v>
      </c>
      <c r="K108">
        <v>168.636</v>
      </c>
      <c r="L108">
        <v>55.883000000000003</v>
      </c>
      <c r="N108" t="s">
        <v>464</v>
      </c>
      <c r="O108" s="5">
        <v>17.600000000000001</v>
      </c>
      <c r="P108" s="5">
        <v>564.20000000000005</v>
      </c>
      <c r="Q108" s="5">
        <v>50</v>
      </c>
      <c r="R108" s="5">
        <f t="shared" si="48"/>
        <v>1.1176600000000001</v>
      </c>
      <c r="S108" s="5">
        <f t="shared" si="46"/>
        <v>1117.6600000000001</v>
      </c>
      <c r="T108" s="5">
        <v>10</v>
      </c>
      <c r="U108" s="5">
        <f t="shared" si="43"/>
        <v>111.76600000000001</v>
      </c>
      <c r="V108" s="7">
        <f t="shared" si="44"/>
        <v>5.0480468120895443</v>
      </c>
      <c r="X108" t="s">
        <v>28</v>
      </c>
      <c r="Y108" s="5">
        <v>17.600000000000001</v>
      </c>
      <c r="Z108" s="5">
        <v>0.2</v>
      </c>
      <c r="AA108" s="5">
        <v>50</v>
      </c>
      <c r="AB108" s="5">
        <f t="shared" si="45"/>
        <v>1.1176600000000001</v>
      </c>
      <c r="AC108" s="5">
        <f t="shared" si="47"/>
        <v>1117.6600000000001</v>
      </c>
      <c r="AD108" s="5">
        <v>1</v>
      </c>
      <c r="AE108" s="5">
        <f t="shared" si="28"/>
        <v>1117.6600000000001</v>
      </c>
      <c r="AF108" s="5">
        <f t="shared" si="29"/>
        <v>1.7894529642288351E-4</v>
      </c>
      <c r="AG108" s="5">
        <f t="shared" si="30"/>
        <v>0.17894529642288351</v>
      </c>
    </row>
    <row r="109" spans="1:34" x14ac:dyDescent="0.25">
      <c r="A109" t="s">
        <v>307</v>
      </c>
      <c r="B109" s="1">
        <v>0.46319444444444446</v>
      </c>
      <c r="C109" t="s">
        <v>7</v>
      </c>
      <c r="D109" t="s">
        <v>16</v>
      </c>
      <c r="E109" t="s">
        <v>334</v>
      </c>
      <c r="F109" t="s">
        <v>339</v>
      </c>
      <c r="G109" t="s">
        <v>328</v>
      </c>
      <c r="H109" t="s">
        <v>31</v>
      </c>
      <c r="I109">
        <v>8.25</v>
      </c>
      <c r="J109">
        <v>6.25</v>
      </c>
      <c r="K109">
        <v>202.70099999999999</v>
      </c>
      <c r="L109">
        <v>59.097999999999999</v>
      </c>
      <c r="N109" t="s">
        <v>44</v>
      </c>
      <c r="O109" s="5">
        <v>21</v>
      </c>
      <c r="P109" s="5">
        <v>56.4</v>
      </c>
      <c r="Q109" s="5">
        <v>50</v>
      </c>
      <c r="R109" s="5">
        <f t="shared" si="48"/>
        <v>1.1819599999999999</v>
      </c>
      <c r="S109" s="5">
        <f t="shared" si="46"/>
        <v>1181.9599999999998</v>
      </c>
      <c r="T109" s="5">
        <v>10</v>
      </c>
      <c r="U109" s="5">
        <f>S109/T109</f>
        <v>118.19599999999998</v>
      </c>
      <c r="V109" s="7">
        <f t="shared" si="44"/>
        <v>0.47717350840976014</v>
      </c>
      <c r="X109" t="s">
        <v>42</v>
      </c>
      <c r="Y109" s="5">
        <v>7.7</v>
      </c>
      <c r="Z109" s="5">
        <v>0.4</v>
      </c>
      <c r="AA109" s="5">
        <v>50</v>
      </c>
      <c r="AB109" s="5">
        <f t="shared" si="45"/>
        <v>1.1819599999999999</v>
      </c>
      <c r="AC109" s="5">
        <f t="shared" si="47"/>
        <v>1181.9599999999998</v>
      </c>
      <c r="AD109" s="5">
        <v>1</v>
      </c>
      <c r="AE109" s="5">
        <f t="shared" si="28"/>
        <v>1181.9599999999998</v>
      </c>
      <c r="AF109" s="5">
        <f t="shared" si="29"/>
        <v>3.384209279501845E-4</v>
      </c>
      <c r="AG109" s="5">
        <f t="shared" si="30"/>
        <v>0.33842092795018447</v>
      </c>
    </row>
    <row r="110" spans="1:34" x14ac:dyDescent="0.25">
      <c r="A110" t="s">
        <v>307</v>
      </c>
      <c r="B110" s="1">
        <v>0.47222222222222227</v>
      </c>
      <c r="C110" t="s">
        <v>7</v>
      </c>
      <c r="D110" t="s">
        <v>16</v>
      </c>
      <c r="E110" t="s">
        <v>335</v>
      </c>
      <c r="F110" t="s">
        <v>340</v>
      </c>
      <c r="G110" t="s">
        <v>329</v>
      </c>
      <c r="H110" t="s">
        <v>331</v>
      </c>
      <c r="I110">
        <v>7.6</v>
      </c>
      <c r="J110">
        <v>6.09</v>
      </c>
      <c r="K110">
        <v>177.404</v>
      </c>
      <c r="L110">
        <v>53.404000000000003</v>
      </c>
      <c r="N110" t="s">
        <v>25</v>
      </c>
      <c r="O110" s="5">
        <v>0.8</v>
      </c>
      <c r="P110" s="5">
        <v>238.2</v>
      </c>
      <c r="Q110" s="5">
        <v>50</v>
      </c>
      <c r="R110" s="5">
        <f t="shared" si="48"/>
        <v>1.0680800000000001</v>
      </c>
      <c r="S110" s="5">
        <f t="shared" si="46"/>
        <v>1068.0800000000002</v>
      </c>
      <c r="T110" s="5">
        <v>10</v>
      </c>
      <c r="U110" s="5">
        <f t="shared" si="43"/>
        <v>106.80800000000002</v>
      </c>
      <c r="V110" s="7">
        <f t="shared" si="44"/>
        <v>2.2301700247172489</v>
      </c>
      <c r="X110" t="s">
        <v>23</v>
      </c>
      <c r="Y110" s="5">
        <v>3.3</v>
      </c>
      <c r="Z110" s="5">
        <v>0.3</v>
      </c>
      <c r="AA110" s="5">
        <v>50</v>
      </c>
      <c r="AB110" s="5">
        <f t="shared" si="45"/>
        <v>1.0680800000000001</v>
      </c>
      <c r="AC110" s="5">
        <f t="shared" si="47"/>
        <v>1068.0800000000002</v>
      </c>
      <c r="AD110" s="5">
        <v>1</v>
      </c>
      <c r="AE110" s="5">
        <f t="shared" si="28"/>
        <v>1068.0800000000002</v>
      </c>
      <c r="AF110" s="5">
        <f t="shared" si="29"/>
        <v>2.8087783686615229E-4</v>
      </c>
      <c r="AG110" s="5">
        <f t="shared" si="30"/>
        <v>0.28087783686615231</v>
      </c>
    </row>
    <row r="111" spans="1:34" x14ac:dyDescent="0.25">
      <c r="A111" t="s">
        <v>307</v>
      </c>
      <c r="B111" s="1">
        <v>0.48125000000000001</v>
      </c>
      <c r="C111" t="s">
        <v>7</v>
      </c>
      <c r="D111" t="s">
        <v>8</v>
      </c>
      <c r="E111" t="s">
        <v>336</v>
      </c>
      <c r="F111" t="s">
        <v>341</v>
      </c>
      <c r="G111" t="s">
        <v>326</v>
      </c>
      <c r="H111" t="s">
        <v>31</v>
      </c>
      <c r="I111">
        <v>8.6199999999999992</v>
      </c>
      <c r="J111">
        <v>6.03</v>
      </c>
      <c r="K111">
        <v>204.68899999999999</v>
      </c>
      <c r="L111">
        <v>69.37</v>
      </c>
      <c r="N111" t="s">
        <v>190</v>
      </c>
      <c r="O111" s="5" t="s">
        <v>190</v>
      </c>
      <c r="P111" s="5" t="s">
        <v>190</v>
      </c>
      <c r="Q111" s="5" t="s">
        <v>190</v>
      </c>
      <c r="R111" s="5" t="s">
        <v>190</v>
      </c>
      <c r="S111" s="5" t="s">
        <v>190</v>
      </c>
      <c r="T111" s="5" t="s">
        <v>190</v>
      </c>
      <c r="U111" s="5" t="s">
        <v>190</v>
      </c>
      <c r="V111" s="5" t="s">
        <v>190</v>
      </c>
      <c r="W111" t="s">
        <v>467</v>
      </c>
      <c r="X111" t="s">
        <v>190</v>
      </c>
      <c r="Y111" s="5" t="s">
        <v>190</v>
      </c>
      <c r="Z111" s="5" t="s">
        <v>190</v>
      </c>
      <c r="AA111" s="5" t="s">
        <v>190</v>
      </c>
      <c r="AB111" s="5" t="s">
        <v>190</v>
      </c>
      <c r="AC111" s="5" t="s">
        <v>190</v>
      </c>
      <c r="AD111" s="5" t="s">
        <v>190</v>
      </c>
      <c r="AE111" s="5" t="s">
        <v>190</v>
      </c>
      <c r="AF111" s="5" t="s">
        <v>190</v>
      </c>
      <c r="AG111" s="5" t="s">
        <v>190</v>
      </c>
      <c r="AH111" t="s">
        <v>467</v>
      </c>
    </row>
    <row r="112" spans="1:34" x14ac:dyDescent="0.25">
      <c r="A112" t="s">
        <v>307</v>
      </c>
      <c r="B112" s="1">
        <v>0.4916666666666667</v>
      </c>
      <c r="C112" t="s">
        <v>7</v>
      </c>
      <c r="D112" t="s">
        <v>16</v>
      </c>
      <c r="E112" t="s">
        <v>337</v>
      </c>
      <c r="F112" t="s">
        <v>342</v>
      </c>
      <c r="G112" t="s">
        <v>329</v>
      </c>
      <c r="H112" t="s">
        <v>331</v>
      </c>
      <c r="I112">
        <v>7.78</v>
      </c>
      <c r="J112">
        <v>6.12</v>
      </c>
      <c r="K112">
        <v>179.92599999999999</v>
      </c>
      <c r="L112">
        <v>44.595999999999997</v>
      </c>
      <c r="N112" t="s">
        <v>40</v>
      </c>
      <c r="O112" s="5">
        <v>6.5</v>
      </c>
      <c r="P112" s="5">
        <v>77.099999999999994</v>
      </c>
      <c r="Q112" s="5">
        <v>50</v>
      </c>
      <c r="R112" s="5">
        <f t="shared" si="48"/>
        <v>0.89191999999999994</v>
      </c>
      <c r="S112" s="5">
        <f>R112*1000</f>
        <v>891.92</v>
      </c>
      <c r="T112" s="5">
        <v>10</v>
      </c>
      <c r="U112" s="5">
        <f t="shared" ref="U112:U122" si="49">S112/T112</f>
        <v>89.191999999999993</v>
      </c>
      <c r="V112" s="7">
        <f t="shared" ref="V112:V122" si="50">P112/U112</f>
        <v>0.86442730289712078</v>
      </c>
      <c r="X112" t="s">
        <v>37</v>
      </c>
      <c r="Y112" s="5">
        <v>4.5</v>
      </c>
      <c r="Z112" s="5">
        <v>0.4</v>
      </c>
      <c r="AA112" s="5">
        <v>50</v>
      </c>
      <c r="AB112" s="5">
        <f t="shared" ref="AB112:AB122" si="51">L112/AA112</f>
        <v>0.89191999999999994</v>
      </c>
      <c r="AC112" s="5">
        <f>AB112*1000</f>
        <v>891.92</v>
      </c>
      <c r="AD112" s="5">
        <v>1</v>
      </c>
      <c r="AE112" s="5">
        <f t="shared" si="28"/>
        <v>891.92</v>
      </c>
      <c r="AF112" s="5">
        <f t="shared" si="29"/>
        <v>4.4847071486231953E-4</v>
      </c>
      <c r="AG112" s="5">
        <f t="shared" si="30"/>
        <v>0.44847071486231954</v>
      </c>
    </row>
    <row r="113" spans="1:34" x14ac:dyDescent="0.25">
      <c r="A113" t="s">
        <v>307</v>
      </c>
      <c r="B113" s="1">
        <v>0.50138888888888888</v>
      </c>
      <c r="C113" t="s">
        <v>7</v>
      </c>
      <c r="D113" t="s">
        <v>16</v>
      </c>
      <c r="E113" t="s">
        <v>338</v>
      </c>
      <c r="F113" t="s">
        <v>343</v>
      </c>
      <c r="G113" t="s">
        <v>329</v>
      </c>
      <c r="H113" t="s">
        <v>331</v>
      </c>
      <c r="I113">
        <v>8.41</v>
      </c>
      <c r="J113">
        <v>5.68</v>
      </c>
      <c r="K113">
        <v>169.05500000000001</v>
      </c>
      <c r="L113">
        <v>49.113999999999997</v>
      </c>
      <c r="N113" t="s">
        <v>463</v>
      </c>
      <c r="O113" s="5">
        <v>1.6</v>
      </c>
      <c r="P113" s="5">
        <v>701.8</v>
      </c>
      <c r="Q113" s="5">
        <v>50</v>
      </c>
      <c r="R113" s="5">
        <f t="shared" si="48"/>
        <v>0.98227999999999993</v>
      </c>
      <c r="S113" s="5">
        <f t="shared" ref="S113:S122" si="52">R113*1000</f>
        <v>982.28</v>
      </c>
      <c r="T113" s="5">
        <v>10</v>
      </c>
      <c r="U113" s="5">
        <f t="shared" si="49"/>
        <v>98.227999999999994</v>
      </c>
      <c r="V113" s="7">
        <f t="shared" si="50"/>
        <v>7.1446023537077004</v>
      </c>
      <c r="X113" t="s">
        <v>28</v>
      </c>
      <c r="Y113" s="5">
        <v>1.8</v>
      </c>
      <c r="Z113" s="5">
        <v>0.5</v>
      </c>
      <c r="AA113" s="5">
        <v>50</v>
      </c>
      <c r="AB113" s="5">
        <f t="shared" si="51"/>
        <v>0.98227999999999993</v>
      </c>
      <c r="AC113" s="5">
        <f t="shared" ref="AC113:AC122" si="53">AB113*1000</f>
        <v>982.28</v>
      </c>
      <c r="AD113" s="5">
        <v>1</v>
      </c>
      <c r="AE113" s="5">
        <f t="shared" si="28"/>
        <v>982.28</v>
      </c>
      <c r="AF113" s="5">
        <f t="shared" si="29"/>
        <v>5.0901983141263187E-4</v>
      </c>
      <c r="AG113" s="5">
        <f t="shared" si="30"/>
        <v>0.50901983141263185</v>
      </c>
    </row>
    <row r="114" spans="1:34" x14ac:dyDescent="0.25">
      <c r="A114" t="s">
        <v>344</v>
      </c>
      <c r="B114" s="1">
        <v>0.40347222222222223</v>
      </c>
      <c r="C114" t="s">
        <v>7</v>
      </c>
      <c r="D114" t="s">
        <v>16</v>
      </c>
      <c r="E114" t="s">
        <v>345</v>
      </c>
      <c r="F114" t="s">
        <v>361</v>
      </c>
      <c r="G114" t="s">
        <v>377</v>
      </c>
      <c r="H114" t="s">
        <v>382</v>
      </c>
      <c r="I114">
        <v>8.09</v>
      </c>
      <c r="J114">
        <v>6.47</v>
      </c>
      <c r="K114">
        <v>206.136</v>
      </c>
      <c r="L114">
        <v>47.561999999999998</v>
      </c>
      <c r="N114" t="s">
        <v>40</v>
      </c>
      <c r="O114" s="5">
        <v>0.6</v>
      </c>
      <c r="P114" s="5">
        <v>105.8</v>
      </c>
      <c r="Q114" s="5">
        <v>50</v>
      </c>
      <c r="R114" s="5">
        <f t="shared" si="48"/>
        <v>0.95123999999999997</v>
      </c>
      <c r="S114" s="5">
        <f t="shared" si="52"/>
        <v>951.24</v>
      </c>
      <c r="T114" s="5">
        <v>10</v>
      </c>
      <c r="U114" s="5">
        <f t="shared" si="49"/>
        <v>95.123999999999995</v>
      </c>
      <c r="V114" s="7">
        <f t="shared" si="50"/>
        <v>1.1122324544804676</v>
      </c>
      <c r="X114" t="s">
        <v>37</v>
      </c>
      <c r="Y114" s="5">
        <v>18.2</v>
      </c>
      <c r="Z114" s="5">
        <v>0.5</v>
      </c>
      <c r="AA114" s="5">
        <v>50</v>
      </c>
      <c r="AB114" s="5">
        <f t="shared" si="51"/>
        <v>0.95123999999999997</v>
      </c>
      <c r="AC114" s="5">
        <f t="shared" si="53"/>
        <v>951.24</v>
      </c>
      <c r="AD114" s="5">
        <v>1</v>
      </c>
      <c r="AE114" s="5">
        <f t="shared" si="28"/>
        <v>951.24</v>
      </c>
      <c r="AF114" s="5">
        <f t="shared" si="29"/>
        <v>5.2562970438585423E-4</v>
      </c>
      <c r="AG114" s="5">
        <f t="shared" si="30"/>
        <v>0.52562970438585421</v>
      </c>
    </row>
    <row r="115" spans="1:34" x14ac:dyDescent="0.25">
      <c r="A115" t="s">
        <v>344</v>
      </c>
      <c r="B115" s="1">
        <v>0.41319444444444442</v>
      </c>
      <c r="C115" t="s">
        <v>7</v>
      </c>
      <c r="D115" t="s">
        <v>16</v>
      </c>
      <c r="E115" t="s">
        <v>346</v>
      </c>
      <c r="F115" t="s">
        <v>362</v>
      </c>
      <c r="G115" t="s">
        <v>378</v>
      </c>
      <c r="H115" t="s">
        <v>276</v>
      </c>
      <c r="I115">
        <v>8.5</v>
      </c>
      <c r="J115">
        <v>5.91</v>
      </c>
      <c r="K115">
        <v>179.863</v>
      </c>
      <c r="L115">
        <v>46.384</v>
      </c>
      <c r="N115" t="s">
        <v>25</v>
      </c>
      <c r="O115" s="5">
        <v>7.1</v>
      </c>
      <c r="P115" s="5">
        <v>137.30000000000001</v>
      </c>
      <c r="Q115" s="5">
        <v>50</v>
      </c>
      <c r="R115" s="5">
        <f t="shared" si="48"/>
        <v>0.92768000000000006</v>
      </c>
      <c r="S115" s="5">
        <f t="shared" si="52"/>
        <v>927.68000000000006</v>
      </c>
      <c r="T115" s="5">
        <v>10</v>
      </c>
      <c r="U115" s="5">
        <f t="shared" si="49"/>
        <v>92.768000000000001</v>
      </c>
      <c r="V115" s="7">
        <f t="shared" si="50"/>
        <v>1.4800362193859953</v>
      </c>
      <c r="X115" t="s">
        <v>23</v>
      </c>
      <c r="Y115" s="5">
        <v>0.7</v>
      </c>
      <c r="Z115" s="5">
        <v>0.2</v>
      </c>
      <c r="AA115" s="5">
        <v>50</v>
      </c>
      <c r="AB115" s="5">
        <f t="shared" si="51"/>
        <v>0.92768000000000006</v>
      </c>
      <c r="AC115" s="5">
        <f t="shared" si="53"/>
        <v>927.68000000000006</v>
      </c>
      <c r="AD115" s="5">
        <v>1</v>
      </c>
      <c r="AE115" s="5">
        <f t="shared" si="28"/>
        <v>927.68000000000006</v>
      </c>
      <c r="AF115" s="5">
        <f t="shared" si="29"/>
        <v>2.1559158330458779E-4</v>
      </c>
      <c r="AG115" s="5">
        <f t="shared" si="30"/>
        <v>0.2155915833045878</v>
      </c>
    </row>
    <row r="116" spans="1:34" x14ac:dyDescent="0.25">
      <c r="A116" t="s">
        <v>344</v>
      </c>
      <c r="B116" s="1">
        <v>0.42222222222222222</v>
      </c>
      <c r="C116" t="s">
        <v>7</v>
      </c>
      <c r="D116" t="s">
        <v>16</v>
      </c>
      <c r="E116" t="s">
        <v>347</v>
      </c>
      <c r="F116" t="s">
        <v>363</v>
      </c>
      <c r="G116" t="s">
        <v>378</v>
      </c>
      <c r="H116" t="s">
        <v>276</v>
      </c>
      <c r="I116">
        <v>7.64</v>
      </c>
      <c r="J116">
        <v>5.88</v>
      </c>
      <c r="K116">
        <v>164.04900000000001</v>
      </c>
      <c r="L116">
        <v>38.405000000000001</v>
      </c>
      <c r="N116" t="s">
        <v>464</v>
      </c>
      <c r="O116" s="5">
        <v>2.1</v>
      </c>
      <c r="P116" s="5">
        <v>734.7</v>
      </c>
      <c r="Q116" s="5">
        <v>50</v>
      </c>
      <c r="R116" s="5">
        <f t="shared" si="48"/>
        <v>0.7681</v>
      </c>
      <c r="S116" s="5">
        <f t="shared" si="52"/>
        <v>768.1</v>
      </c>
      <c r="T116" s="5">
        <v>10</v>
      </c>
      <c r="U116" s="5">
        <f t="shared" si="49"/>
        <v>76.81</v>
      </c>
      <c r="V116" s="7">
        <f t="shared" si="50"/>
        <v>9.5651607863559427</v>
      </c>
      <c r="X116" t="s">
        <v>28</v>
      </c>
      <c r="Y116" s="5">
        <v>9.9</v>
      </c>
      <c r="Z116" s="5">
        <v>0.2</v>
      </c>
      <c r="AA116" s="5">
        <v>50</v>
      </c>
      <c r="AB116" s="5">
        <f t="shared" si="51"/>
        <v>0.7681</v>
      </c>
      <c r="AC116" s="5">
        <f t="shared" si="53"/>
        <v>768.1</v>
      </c>
      <c r="AD116" s="5">
        <v>1</v>
      </c>
      <c r="AE116" s="5">
        <f t="shared" si="28"/>
        <v>768.1</v>
      </c>
      <c r="AF116" s="5">
        <f t="shared" si="29"/>
        <v>2.6038276266111186E-4</v>
      </c>
      <c r="AG116" s="5">
        <f t="shared" si="30"/>
        <v>0.26038276266111188</v>
      </c>
    </row>
    <row r="117" spans="1:34" x14ac:dyDescent="0.25">
      <c r="A117" t="s">
        <v>344</v>
      </c>
      <c r="B117" s="1">
        <v>0.43333333333333335</v>
      </c>
      <c r="C117" t="s">
        <v>7</v>
      </c>
      <c r="D117" t="s">
        <v>16</v>
      </c>
      <c r="E117" t="s">
        <v>348</v>
      </c>
      <c r="F117" t="s">
        <v>364</v>
      </c>
      <c r="G117" t="s">
        <v>378</v>
      </c>
      <c r="H117" t="s">
        <v>276</v>
      </c>
      <c r="I117">
        <v>7.9</v>
      </c>
      <c r="J117">
        <v>6.06</v>
      </c>
      <c r="K117">
        <v>176.85400000000001</v>
      </c>
      <c r="L117">
        <v>49.234000000000002</v>
      </c>
      <c r="N117" t="s">
        <v>49</v>
      </c>
      <c r="O117" s="5">
        <v>2.2000000000000002</v>
      </c>
      <c r="P117" s="5">
        <v>30.9</v>
      </c>
      <c r="Q117" s="5">
        <v>50</v>
      </c>
      <c r="R117" s="5">
        <f t="shared" si="48"/>
        <v>0.98468</v>
      </c>
      <c r="S117" s="5">
        <f t="shared" si="52"/>
        <v>984.68</v>
      </c>
      <c r="T117" s="5">
        <v>10</v>
      </c>
      <c r="U117" s="5">
        <f t="shared" si="49"/>
        <v>98.467999999999989</v>
      </c>
      <c r="V117" s="7">
        <f t="shared" si="50"/>
        <v>0.31380753138075318</v>
      </c>
      <c r="X117" t="s">
        <v>46</v>
      </c>
      <c r="Y117" s="5">
        <v>4.2</v>
      </c>
      <c r="Z117" s="5">
        <v>0.3</v>
      </c>
      <c r="AA117" s="5">
        <v>50</v>
      </c>
      <c r="AB117" s="5">
        <f t="shared" si="51"/>
        <v>0.98468</v>
      </c>
      <c r="AC117" s="5">
        <f t="shared" si="53"/>
        <v>984.68</v>
      </c>
      <c r="AD117" s="5">
        <v>1</v>
      </c>
      <c r="AE117" s="5">
        <f t="shared" si="28"/>
        <v>984.68</v>
      </c>
      <c r="AF117" s="5">
        <f t="shared" si="29"/>
        <v>3.0466750619490598E-4</v>
      </c>
      <c r="AG117" s="5">
        <f t="shared" si="30"/>
        <v>0.30466750619490596</v>
      </c>
    </row>
    <row r="118" spans="1:34" x14ac:dyDescent="0.25">
      <c r="A118" t="s">
        <v>344</v>
      </c>
      <c r="B118" s="1">
        <v>0.44166666666666665</v>
      </c>
      <c r="C118" t="s">
        <v>7</v>
      </c>
      <c r="D118" t="s">
        <v>8</v>
      </c>
      <c r="E118" t="s">
        <v>349</v>
      </c>
      <c r="F118" t="s">
        <v>365</v>
      </c>
      <c r="G118" t="s">
        <v>379</v>
      </c>
      <c r="H118" t="s">
        <v>302</v>
      </c>
      <c r="I118">
        <v>8.7200000000000006</v>
      </c>
      <c r="J118">
        <v>5.93</v>
      </c>
      <c r="K118">
        <v>196.99199999999999</v>
      </c>
      <c r="L118">
        <v>50.774000000000001</v>
      </c>
      <c r="M118" t="s">
        <v>383</v>
      </c>
      <c r="N118" t="s">
        <v>49</v>
      </c>
      <c r="O118" s="5">
        <v>1.7</v>
      </c>
      <c r="P118" s="5">
        <v>51.5</v>
      </c>
      <c r="Q118" s="5">
        <v>50</v>
      </c>
      <c r="R118" s="5">
        <f t="shared" si="48"/>
        <v>1.0154799999999999</v>
      </c>
      <c r="S118" s="5">
        <f t="shared" si="52"/>
        <v>1015.4799999999999</v>
      </c>
      <c r="T118" s="5">
        <v>10</v>
      </c>
      <c r="U118" s="5">
        <f t="shared" si="49"/>
        <v>101.54799999999999</v>
      </c>
      <c r="V118" s="7">
        <f t="shared" si="50"/>
        <v>0.50714932839642346</v>
      </c>
      <c r="X118" t="s">
        <v>46</v>
      </c>
      <c r="Y118" s="5">
        <v>3.8</v>
      </c>
      <c r="Z118" s="5">
        <v>0.3</v>
      </c>
      <c r="AA118" s="5">
        <v>50</v>
      </c>
      <c r="AB118" s="5">
        <f t="shared" si="51"/>
        <v>1.0154799999999999</v>
      </c>
      <c r="AC118" s="5">
        <f t="shared" si="53"/>
        <v>1015.4799999999999</v>
      </c>
      <c r="AD118" s="5">
        <v>1</v>
      </c>
      <c r="AE118" s="5">
        <f t="shared" si="28"/>
        <v>1015.4799999999999</v>
      </c>
      <c r="AF118" s="5">
        <f t="shared" si="29"/>
        <v>2.9542679324063496E-4</v>
      </c>
      <c r="AG118" s="5">
        <f t="shared" si="30"/>
        <v>0.29542679324063498</v>
      </c>
    </row>
    <row r="119" spans="1:34" x14ac:dyDescent="0.25">
      <c r="A119" t="s">
        <v>344</v>
      </c>
      <c r="B119" s="1">
        <v>0.4513888888888889</v>
      </c>
      <c r="C119" t="s">
        <v>7</v>
      </c>
      <c r="D119" t="s">
        <v>8</v>
      </c>
      <c r="E119" t="s">
        <v>350</v>
      </c>
      <c r="F119" t="s">
        <v>366</v>
      </c>
      <c r="G119" t="s">
        <v>379</v>
      </c>
      <c r="H119" t="s">
        <v>302</v>
      </c>
      <c r="I119">
        <v>8.93</v>
      </c>
      <c r="J119">
        <v>5.57</v>
      </c>
      <c r="K119">
        <v>171.93</v>
      </c>
      <c r="L119">
        <v>55.473999999999997</v>
      </c>
      <c r="M119" t="s">
        <v>383</v>
      </c>
      <c r="N119" t="s">
        <v>463</v>
      </c>
      <c r="O119" s="5">
        <v>2.6</v>
      </c>
      <c r="P119" s="5">
        <v>600.9</v>
      </c>
      <c r="Q119" s="5">
        <v>50</v>
      </c>
      <c r="R119" s="5">
        <f t="shared" si="48"/>
        <v>1.10948</v>
      </c>
      <c r="S119" s="5">
        <f t="shared" si="52"/>
        <v>1109.48</v>
      </c>
      <c r="T119" s="5">
        <v>10</v>
      </c>
      <c r="U119" s="5">
        <f t="shared" si="49"/>
        <v>110.94800000000001</v>
      </c>
      <c r="V119" s="7">
        <f t="shared" si="50"/>
        <v>5.4160507625193777</v>
      </c>
      <c r="X119" t="s">
        <v>28</v>
      </c>
      <c r="Y119" s="5">
        <v>12.6</v>
      </c>
      <c r="Z119" s="5">
        <v>0.2</v>
      </c>
      <c r="AA119" s="5">
        <v>50</v>
      </c>
      <c r="AB119" s="5">
        <f t="shared" si="51"/>
        <v>1.10948</v>
      </c>
      <c r="AC119" s="5">
        <f t="shared" si="53"/>
        <v>1109.48</v>
      </c>
      <c r="AD119" s="5">
        <v>1</v>
      </c>
      <c r="AE119" s="5">
        <f t="shared" si="28"/>
        <v>1109.48</v>
      </c>
      <c r="AF119" s="5">
        <f>Z119/AE119</f>
        <v>1.8026462847460072E-4</v>
      </c>
      <c r="AG119" s="5">
        <f t="shared" si="30"/>
        <v>0.18026462847460073</v>
      </c>
    </row>
    <row r="120" spans="1:34" x14ac:dyDescent="0.25">
      <c r="A120" t="s">
        <v>344</v>
      </c>
      <c r="B120" s="1">
        <v>0.4604166666666667</v>
      </c>
      <c r="C120" t="s">
        <v>7</v>
      </c>
      <c r="D120" t="s">
        <v>16</v>
      </c>
      <c r="E120" t="s">
        <v>351</v>
      </c>
      <c r="F120" t="s">
        <v>367</v>
      </c>
      <c r="G120" t="s">
        <v>378</v>
      </c>
      <c r="H120" t="s">
        <v>276</v>
      </c>
      <c r="I120">
        <v>8.2200000000000006</v>
      </c>
      <c r="J120">
        <v>5.83</v>
      </c>
      <c r="K120">
        <v>173.928</v>
      </c>
      <c r="L120">
        <v>47.344000000000001</v>
      </c>
      <c r="N120" t="s">
        <v>25</v>
      </c>
      <c r="O120" s="5">
        <v>9.3000000000000007</v>
      </c>
      <c r="P120" s="5">
        <v>94.8</v>
      </c>
      <c r="Q120" s="5">
        <v>50</v>
      </c>
      <c r="R120" s="5">
        <f t="shared" si="48"/>
        <v>0.94688000000000005</v>
      </c>
      <c r="S120" s="5">
        <f t="shared" si="52"/>
        <v>946.88000000000011</v>
      </c>
      <c r="T120" s="5">
        <v>10</v>
      </c>
      <c r="U120" s="5">
        <f t="shared" si="49"/>
        <v>94.688000000000017</v>
      </c>
      <c r="V120" s="7">
        <f t="shared" si="50"/>
        <v>1.0011828320378504</v>
      </c>
      <c r="X120" t="s">
        <v>23</v>
      </c>
      <c r="Y120" s="5">
        <v>4.4000000000000004</v>
      </c>
      <c r="Z120" s="5">
        <v>0.2</v>
      </c>
      <c r="AA120" s="5">
        <v>50</v>
      </c>
      <c r="AB120" s="5">
        <f t="shared" si="51"/>
        <v>0.94688000000000005</v>
      </c>
      <c r="AC120" s="5">
        <f t="shared" si="53"/>
        <v>946.88000000000011</v>
      </c>
      <c r="AD120" s="5">
        <v>1</v>
      </c>
      <c r="AE120" s="5">
        <f t="shared" si="28"/>
        <v>946.88000000000011</v>
      </c>
      <c r="AF120" s="5">
        <f t="shared" si="29"/>
        <v>2.1122000675904021E-4</v>
      </c>
      <c r="AG120" s="5">
        <f t="shared" si="30"/>
        <v>0.21122000675904021</v>
      </c>
    </row>
    <row r="121" spans="1:34" x14ac:dyDescent="0.25">
      <c r="A121" t="s">
        <v>344</v>
      </c>
      <c r="B121" s="1">
        <v>0.46875</v>
      </c>
      <c r="C121" t="s">
        <v>7</v>
      </c>
      <c r="D121" t="s">
        <v>8</v>
      </c>
      <c r="E121" t="s">
        <v>352</v>
      </c>
      <c r="F121" t="s">
        <v>368</v>
      </c>
      <c r="G121" t="s">
        <v>379</v>
      </c>
      <c r="H121" t="s">
        <v>302</v>
      </c>
      <c r="I121">
        <v>8.83</v>
      </c>
      <c r="J121">
        <v>6.02</v>
      </c>
      <c r="K121">
        <v>204.97499999999999</v>
      </c>
      <c r="L121">
        <v>34.356000000000002</v>
      </c>
      <c r="M121" t="s">
        <v>165</v>
      </c>
      <c r="N121" t="s">
        <v>49</v>
      </c>
      <c r="O121" s="5">
        <v>5.3</v>
      </c>
      <c r="P121" s="5">
        <v>67.599999999999994</v>
      </c>
      <c r="Q121" s="5">
        <v>50</v>
      </c>
      <c r="R121" s="5">
        <f t="shared" si="48"/>
        <v>0.68712000000000006</v>
      </c>
      <c r="S121" s="5">
        <f t="shared" si="52"/>
        <v>687.12000000000012</v>
      </c>
      <c r="T121" s="5">
        <v>10</v>
      </c>
      <c r="U121" s="5">
        <f t="shared" si="49"/>
        <v>68.712000000000018</v>
      </c>
      <c r="V121" s="7">
        <f t="shared" si="50"/>
        <v>0.98381650948888077</v>
      </c>
      <c r="X121" t="s">
        <v>46</v>
      </c>
      <c r="Y121" s="5">
        <v>6.9</v>
      </c>
      <c r="Z121" s="5">
        <v>0.3</v>
      </c>
      <c r="AA121" s="5">
        <v>50</v>
      </c>
      <c r="AB121" s="5">
        <f t="shared" si="51"/>
        <v>0.68712000000000006</v>
      </c>
      <c r="AC121" s="5">
        <f t="shared" si="53"/>
        <v>687.12000000000012</v>
      </c>
      <c r="AD121" s="5">
        <v>1</v>
      </c>
      <c r="AE121" s="5">
        <f t="shared" si="28"/>
        <v>687.12000000000012</v>
      </c>
      <c r="AF121" s="5">
        <f t="shared" si="29"/>
        <v>4.3660495983234359E-4</v>
      </c>
      <c r="AG121" s="5">
        <f t="shared" si="30"/>
        <v>0.4366049598323436</v>
      </c>
    </row>
    <row r="122" spans="1:34" x14ac:dyDescent="0.25">
      <c r="A122" t="s">
        <v>344</v>
      </c>
      <c r="B122" s="1">
        <v>0.48055555555555557</v>
      </c>
      <c r="C122" t="s">
        <v>7</v>
      </c>
      <c r="D122" t="s">
        <v>16</v>
      </c>
      <c r="E122" t="s">
        <v>353</v>
      </c>
      <c r="F122" t="s">
        <v>369</v>
      </c>
      <c r="G122" t="s">
        <v>377</v>
      </c>
      <c r="H122" t="s">
        <v>382</v>
      </c>
      <c r="I122">
        <v>7.87</v>
      </c>
      <c r="J122">
        <v>6.57</v>
      </c>
      <c r="K122">
        <v>205.941</v>
      </c>
      <c r="L122">
        <v>55.677</v>
      </c>
      <c r="N122" t="s">
        <v>44</v>
      </c>
      <c r="O122" s="5">
        <v>15.8</v>
      </c>
      <c r="P122" s="5">
        <v>24.4</v>
      </c>
      <c r="Q122" s="5">
        <v>50</v>
      </c>
      <c r="R122" s="5">
        <f t="shared" si="48"/>
        <v>1.11354</v>
      </c>
      <c r="S122" s="5">
        <f t="shared" si="52"/>
        <v>1113.54</v>
      </c>
      <c r="T122" s="5">
        <v>10</v>
      </c>
      <c r="U122" s="5">
        <f t="shared" si="49"/>
        <v>111.354</v>
      </c>
      <c r="V122" s="7">
        <f t="shared" si="50"/>
        <v>0.21912100149074124</v>
      </c>
      <c r="X122" t="s">
        <v>42</v>
      </c>
      <c r="Y122" s="5">
        <v>3.8</v>
      </c>
      <c r="Z122" s="5">
        <v>0.3</v>
      </c>
      <c r="AA122" s="5">
        <v>50</v>
      </c>
      <c r="AB122" s="5">
        <f t="shared" si="51"/>
        <v>1.11354</v>
      </c>
      <c r="AC122" s="5">
        <f t="shared" si="53"/>
        <v>1113.54</v>
      </c>
      <c r="AD122" s="5">
        <v>1</v>
      </c>
      <c r="AE122" s="5">
        <f t="shared" si="28"/>
        <v>1113.54</v>
      </c>
      <c r="AF122" s="5">
        <f t="shared" si="29"/>
        <v>2.6941106740664906E-4</v>
      </c>
      <c r="AG122" s="5">
        <f t="shared" si="30"/>
        <v>0.26941106740664905</v>
      </c>
    </row>
    <row r="123" spans="1:34" x14ac:dyDescent="0.25">
      <c r="A123" t="s">
        <v>344</v>
      </c>
      <c r="B123" s="1">
        <v>0.4916666666666667</v>
      </c>
      <c r="C123" t="s">
        <v>7</v>
      </c>
      <c r="D123" t="s">
        <v>8</v>
      </c>
      <c r="E123" t="s">
        <v>354</v>
      </c>
      <c r="F123" t="s">
        <v>370</v>
      </c>
      <c r="G123" t="s">
        <v>381</v>
      </c>
      <c r="H123" t="s">
        <v>277</v>
      </c>
      <c r="I123">
        <v>7.95</v>
      </c>
      <c r="J123">
        <v>6.21</v>
      </c>
      <c r="K123">
        <v>192.87200000000001</v>
      </c>
      <c r="L123">
        <v>64.236000000000004</v>
      </c>
      <c r="N123" t="s">
        <v>190</v>
      </c>
      <c r="O123" s="5" t="s">
        <v>190</v>
      </c>
      <c r="P123" s="5" t="s">
        <v>190</v>
      </c>
      <c r="Q123" s="5" t="s">
        <v>190</v>
      </c>
      <c r="R123" s="5" t="s">
        <v>190</v>
      </c>
      <c r="S123" s="5" t="s">
        <v>190</v>
      </c>
      <c r="T123" s="5" t="s">
        <v>190</v>
      </c>
      <c r="U123" s="5" t="s">
        <v>190</v>
      </c>
      <c r="V123" s="5" t="s">
        <v>190</v>
      </c>
      <c r="W123" t="s">
        <v>454</v>
      </c>
      <c r="X123" t="s">
        <v>190</v>
      </c>
      <c r="Y123" s="5" t="s">
        <v>190</v>
      </c>
      <c r="Z123" s="5" t="s">
        <v>190</v>
      </c>
      <c r="AA123" s="5" t="s">
        <v>190</v>
      </c>
      <c r="AB123" s="5" t="s">
        <v>190</v>
      </c>
      <c r="AC123" s="5" t="s">
        <v>190</v>
      </c>
      <c r="AD123" s="5" t="s">
        <v>190</v>
      </c>
      <c r="AE123" s="5" t="s">
        <v>190</v>
      </c>
      <c r="AF123" s="5" t="s">
        <v>190</v>
      </c>
      <c r="AG123" s="5" t="s">
        <v>190</v>
      </c>
      <c r="AH123" t="s">
        <v>454</v>
      </c>
    </row>
    <row r="124" spans="1:34" x14ac:dyDescent="0.25">
      <c r="A124" t="s">
        <v>344</v>
      </c>
      <c r="B124" s="1">
        <v>0.50208333333333333</v>
      </c>
      <c r="C124" t="s">
        <v>7</v>
      </c>
      <c r="D124" t="s">
        <v>8</v>
      </c>
      <c r="E124" t="s">
        <v>355</v>
      </c>
      <c r="F124" t="s">
        <v>371</v>
      </c>
      <c r="G124" t="s">
        <v>381</v>
      </c>
      <c r="H124" t="s">
        <v>277</v>
      </c>
      <c r="I124">
        <v>9.19</v>
      </c>
      <c r="J124">
        <v>6.75</v>
      </c>
      <c r="K124">
        <v>271.964</v>
      </c>
      <c r="L124">
        <v>73.22</v>
      </c>
      <c r="N124" t="s">
        <v>40</v>
      </c>
      <c r="O124" s="5">
        <v>4.8</v>
      </c>
      <c r="P124" s="5">
        <v>73.7</v>
      </c>
      <c r="Q124" s="5">
        <v>50</v>
      </c>
      <c r="R124" s="5">
        <f t="shared" si="48"/>
        <v>1.4643999999999999</v>
      </c>
      <c r="S124" s="5">
        <f>R124*1000</f>
        <v>1464.3999999999999</v>
      </c>
      <c r="T124" s="5">
        <v>10</v>
      </c>
      <c r="U124" s="5">
        <f>S124/T124</f>
        <v>146.44</v>
      </c>
      <c r="V124" s="7">
        <f>P124/U124</f>
        <v>0.50327779295274522</v>
      </c>
      <c r="W124" t="s">
        <v>460</v>
      </c>
      <c r="X124" t="s">
        <v>37</v>
      </c>
      <c r="Y124" s="5">
        <v>11.8</v>
      </c>
      <c r="Z124" s="5">
        <v>0.4</v>
      </c>
      <c r="AA124" s="5">
        <v>50</v>
      </c>
      <c r="AB124" s="5">
        <f>L124/AA124</f>
        <v>1.4643999999999999</v>
      </c>
      <c r="AC124" s="5">
        <f>AB124*1000</f>
        <v>1464.3999999999999</v>
      </c>
      <c r="AD124" s="5">
        <v>1</v>
      </c>
      <c r="AE124" s="5">
        <f t="shared" si="28"/>
        <v>1464.3999999999999</v>
      </c>
      <c r="AF124" s="5">
        <f t="shared" si="29"/>
        <v>2.7314941272876266E-4</v>
      </c>
      <c r="AG124" s="5">
        <f t="shared" si="30"/>
        <v>0.27314941272876264</v>
      </c>
      <c r="AH124" t="s">
        <v>460</v>
      </c>
    </row>
    <row r="125" spans="1:34" x14ac:dyDescent="0.25">
      <c r="A125" t="s">
        <v>344</v>
      </c>
      <c r="B125" s="1">
        <v>0.51388888888888895</v>
      </c>
      <c r="C125" t="s">
        <v>7</v>
      </c>
      <c r="D125" t="s">
        <v>8</v>
      </c>
      <c r="E125" t="s">
        <v>356</v>
      </c>
      <c r="F125" t="s">
        <v>372</v>
      </c>
      <c r="G125" t="s">
        <v>381</v>
      </c>
      <c r="H125" t="s">
        <v>277</v>
      </c>
      <c r="I125">
        <v>8.2100000000000009</v>
      </c>
      <c r="J125">
        <v>6.13</v>
      </c>
      <c r="K125">
        <v>192.84200000000001</v>
      </c>
      <c r="L125">
        <v>72.153000000000006</v>
      </c>
      <c r="N125" t="s">
        <v>25</v>
      </c>
      <c r="O125" s="5">
        <v>3.4</v>
      </c>
      <c r="P125" s="5">
        <v>218.1</v>
      </c>
      <c r="Q125" s="5">
        <v>50</v>
      </c>
      <c r="R125" s="5">
        <f t="shared" si="48"/>
        <v>1.44306</v>
      </c>
      <c r="S125" s="5">
        <f>R125*1000</f>
        <v>1443.06</v>
      </c>
      <c r="T125" s="5">
        <v>10</v>
      </c>
      <c r="U125" s="5">
        <f>S125/T125</f>
        <v>144.30599999999998</v>
      </c>
      <c r="V125" s="7">
        <f>P125/U125</f>
        <v>1.5113716685376908</v>
      </c>
      <c r="W125" t="s">
        <v>460</v>
      </c>
      <c r="X125" t="s">
        <v>23</v>
      </c>
      <c r="Y125" s="5">
        <v>3.1</v>
      </c>
      <c r="Z125" s="5">
        <v>0.2</v>
      </c>
      <c r="AA125" s="5">
        <v>50</v>
      </c>
      <c r="AB125" s="5">
        <f>L125/AA125</f>
        <v>1.44306</v>
      </c>
      <c r="AC125" s="5">
        <f>AB125*1000</f>
        <v>1443.06</v>
      </c>
      <c r="AD125" s="5">
        <v>1</v>
      </c>
      <c r="AE125" s="5">
        <f>AC125/AD125</f>
        <v>1443.06</v>
      </c>
      <c r="AF125" s="5">
        <f>Z125/AE125</f>
        <v>1.3859437584022843E-4</v>
      </c>
      <c r="AG125" s="5">
        <f>AF125*1000</f>
        <v>0.13859437584022843</v>
      </c>
      <c r="AH125" t="s">
        <v>460</v>
      </c>
    </row>
    <row r="126" spans="1:34" x14ac:dyDescent="0.25">
      <c r="A126" t="s">
        <v>344</v>
      </c>
      <c r="B126" s="1">
        <v>0.52500000000000002</v>
      </c>
      <c r="C126" t="s">
        <v>7</v>
      </c>
      <c r="D126" t="s">
        <v>8</v>
      </c>
      <c r="E126" t="s">
        <v>357</v>
      </c>
      <c r="F126" t="s">
        <v>373</v>
      </c>
      <c r="G126" t="s">
        <v>381</v>
      </c>
      <c r="H126" t="s">
        <v>277</v>
      </c>
      <c r="I126">
        <v>8.4700000000000006</v>
      </c>
      <c r="J126">
        <v>6.52</v>
      </c>
      <c r="K126">
        <v>233.245</v>
      </c>
      <c r="L126">
        <v>74.161000000000001</v>
      </c>
      <c r="N126" t="s">
        <v>190</v>
      </c>
      <c r="O126" s="5" t="s">
        <v>190</v>
      </c>
      <c r="P126" s="5" t="s">
        <v>190</v>
      </c>
      <c r="Q126" s="5" t="s">
        <v>190</v>
      </c>
      <c r="R126" s="5" t="s">
        <v>190</v>
      </c>
      <c r="S126" s="5" t="s">
        <v>190</v>
      </c>
      <c r="T126" s="5" t="s">
        <v>190</v>
      </c>
      <c r="U126" s="5" t="s">
        <v>190</v>
      </c>
      <c r="V126" s="5" t="s">
        <v>190</v>
      </c>
      <c r="W126" t="s">
        <v>454</v>
      </c>
      <c r="X126" t="s">
        <v>190</v>
      </c>
      <c r="Y126" s="5" t="s">
        <v>190</v>
      </c>
      <c r="Z126" s="5" t="s">
        <v>190</v>
      </c>
      <c r="AA126" s="5" t="s">
        <v>190</v>
      </c>
      <c r="AB126" s="5" t="s">
        <v>190</v>
      </c>
      <c r="AC126" s="5" t="s">
        <v>190</v>
      </c>
      <c r="AD126" s="5" t="s">
        <v>190</v>
      </c>
      <c r="AE126" s="5" t="s">
        <v>190</v>
      </c>
      <c r="AF126" s="5" t="s">
        <v>190</v>
      </c>
      <c r="AG126" s="5" t="s">
        <v>190</v>
      </c>
      <c r="AH126" t="s">
        <v>454</v>
      </c>
    </row>
    <row r="127" spans="1:34" x14ac:dyDescent="0.25">
      <c r="A127" t="s">
        <v>344</v>
      </c>
      <c r="B127" s="1">
        <v>0.53472222222222221</v>
      </c>
      <c r="C127" t="s">
        <v>7</v>
      </c>
      <c r="D127" t="s">
        <v>8</v>
      </c>
      <c r="E127" t="s">
        <v>358</v>
      </c>
      <c r="F127" t="s">
        <v>374</v>
      </c>
      <c r="G127" t="s">
        <v>381</v>
      </c>
      <c r="H127" t="s">
        <v>277</v>
      </c>
      <c r="I127">
        <v>8.27</v>
      </c>
      <c r="J127">
        <v>6.07</v>
      </c>
      <c r="K127">
        <v>193.256</v>
      </c>
      <c r="L127">
        <v>65.198999999999998</v>
      </c>
      <c r="N127" t="s">
        <v>190</v>
      </c>
      <c r="O127" s="5" t="s">
        <v>190</v>
      </c>
      <c r="P127" s="5" t="s">
        <v>190</v>
      </c>
      <c r="Q127" s="5" t="s">
        <v>190</v>
      </c>
      <c r="R127" s="5" t="s">
        <v>190</v>
      </c>
      <c r="S127" s="5" t="s">
        <v>190</v>
      </c>
      <c r="T127" s="5" t="s">
        <v>190</v>
      </c>
      <c r="U127" s="5" t="s">
        <v>190</v>
      </c>
      <c r="V127" s="5" t="s">
        <v>190</v>
      </c>
      <c r="W127" t="s">
        <v>454</v>
      </c>
      <c r="X127" t="s">
        <v>190</v>
      </c>
      <c r="Y127" s="5" t="s">
        <v>190</v>
      </c>
      <c r="Z127" s="5" t="s">
        <v>190</v>
      </c>
      <c r="AA127" s="5" t="s">
        <v>190</v>
      </c>
      <c r="AB127" s="5" t="s">
        <v>190</v>
      </c>
      <c r="AC127" s="5" t="s">
        <v>190</v>
      </c>
      <c r="AD127" s="5" t="s">
        <v>190</v>
      </c>
      <c r="AE127" s="5" t="s">
        <v>190</v>
      </c>
      <c r="AF127" s="5" t="s">
        <v>190</v>
      </c>
      <c r="AG127" s="5" t="s">
        <v>190</v>
      </c>
      <c r="AH127" t="s">
        <v>454</v>
      </c>
    </row>
    <row r="128" spans="1:34" x14ac:dyDescent="0.25">
      <c r="A128" t="s">
        <v>344</v>
      </c>
      <c r="B128" s="1">
        <v>0.54305555555555551</v>
      </c>
      <c r="C128" t="s">
        <v>7</v>
      </c>
      <c r="D128" t="s">
        <v>16</v>
      </c>
      <c r="E128" t="s">
        <v>359</v>
      </c>
      <c r="F128" t="s">
        <v>375</v>
      </c>
      <c r="G128" t="s">
        <v>377</v>
      </c>
      <c r="H128" t="s">
        <v>382</v>
      </c>
      <c r="I128">
        <v>7.54</v>
      </c>
      <c r="J128">
        <v>5.79</v>
      </c>
      <c r="K128">
        <v>181.59100000000001</v>
      </c>
      <c r="L128">
        <v>52.494999999999997</v>
      </c>
      <c r="M128" t="s">
        <v>384</v>
      </c>
      <c r="N128" t="s">
        <v>44</v>
      </c>
      <c r="O128" s="5">
        <v>2.5</v>
      </c>
      <c r="P128" s="5">
        <v>27.5</v>
      </c>
      <c r="Q128" s="5">
        <v>50</v>
      </c>
      <c r="R128" s="5">
        <f t="shared" si="48"/>
        <v>1.0499000000000001</v>
      </c>
      <c r="S128" s="5">
        <f>R128*1000</f>
        <v>1049.9000000000001</v>
      </c>
      <c r="T128" s="5">
        <v>10</v>
      </c>
      <c r="U128" s="5">
        <f t="shared" ref="U128:U134" si="54">S128/T128</f>
        <v>104.99000000000001</v>
      </c>
      <c r="V128" s="7">
        <f t="shared" ref="V128:V134" si="55">P128/U128</f>
        <v>0.26192970759119916</v>
      </c>
      <c r="X128" t="s">
        <v>42</v>
      </c>
      <c r="Y128" s="5">
        <v>8.7895000000000001E-2</v>
      </c>
      <c r="Z128" s="5">
        <v>0.3</v>
      </c>
      <c r="AA128" s="5">
        <v>50</v>
      </c>
      <c r="AB128" s="5">
        <f t="shared" ref="AB128:AB134" si="56">L128/AA128</f>
        <v>1.0499000000000001</v>
      </c>
      <c r="AC128" s="5">
        <f>AB128*1000</f>
        <v>1049.9000000000001</v>
      </c>
      <c r="AD128" s="5">
        <v>1</v>
      </c>
      <c r="AE128" s="5">
        <f t="shared" si="28"/>
        <v>1049.9000000000001</v>
      </c>
      <c r="AF128" s="5">
        <f t="shared" si="29"/>
        <v>2.8574149919039903E-4</v>
      </c>
      <c r="AG128" s="5">
        <f t="shared" si="30"/>
        <v>0.28574149919039904</v>
      </c>
    </row>
    <row r="129" spans="1:34" x14ac:dyDescent="0.25">
      <c r="A129" t="s">
        <v>344</v>
      </c>
      <c r="B129" s="1">
        <v>0.55208333333333337</v>
      </c>
      <c r="C129" t="s">
        <v>7</v>
      </c>
      <c r="D129" t="s">
        <v>16</v>
      </c>
      <c r="E129" t="s">
        <v>360</v>
      </c>
      <c r="F129" t="s">
        <v>376</v>
      </c>
      <c r="G129" t="s">
        <v>377</v>
      </c>
      <c r="H129" t="s">
        <v>382</v>
      </c>
      <c r="I129">
        <v>7.65</v>
      </c>
      <c r="J129">
        <v>6.69</v>
      </c>
      <c r="K129">
        <v>204.72800000000001</v>
      </c>
      <c r="L129">
        <v>45.965000000000003</v>
      </c>
      <c r="M129" t="s">
        <v>384</v>
      </c>
      <c r="N129" t="s">
        <v>49</v>
      </c>
      <c r="O129" s="5">
        <v>4.5</v>
      </c>
      <c r="P129" s="5">
        <v>67.400000000000006</v>
      </c>
      <c r="Q129" s="5">
        <v>50</v>
      </c>
      <c r="R129" s="5">
        <f>L129/Q129</f>
        <v>0.91930000000000012</v>
      </c>
      <c r="S129" s="5">
        <f t="shared" ref="S129:S132" si="57">R129*1000</f>
        <v>919.30000000000007</v>
      </c>
      <c r="T129" s="5">
        <v>10</v>
      </c>
      <c r="U129" s="5">
        <f t="shared" si="54"/>
        <v>91.93</v>
      </c>
      <c r="V129" s="7">
        <f t="shared" si="55"/>
        <v>0.73316653975851187</v>
      </c>
      <c r="X129" t="s">
        <v>46</v>
      </c>
      <c r="Y129" s="5">
        <v>0.8</v>
      </c>
      <c r="Z129" s="5">
        <v>0.3</v>
      </c>
      <c r="AA129" s="5">
        <v>50</v>
      </c>
      <c r="AB129" s="5">
        <f t="shared" si="56"/>
        <v>0.91930000000000012</v>
      </c>
      <c r="AC129" s="5">
        <f t="shared" ref="AC129:AC134" si="58">AB129*1000</f>
        <v>919.30000000000007</v>
      </c>
      <c r="AD129" s="5">
        <v>1</v>
      </c>
      <c r="AE129" s="5">
        <f t="shared" si="28"/>
        <v>919.30000000000007</v>
      </c>
      <c r="AF129" s="5">
        <f t="shared" si="29"/>
        <v>3.2633525508539104E-4</v>
      </c>
      <c r="AG129" s="5">
        <f t="shared" si="30"/>
        <v>0.32633525508539102</v>
      </c>
    </row>
    <row r="130" spans="1:34" x14ac:dyDescent="0.25">
      <c r="A130" t="s">
        <v>385</v>
      </c>
      <c r="B130" s="1">
        <v>0.41111111111111115</v>
      </c>
      <c r="C130" t="s">
        <v>7</v>
      </c>
      <c r="D130" t="s">
        <v>8</v>
      </c>
      <c r="E130" t="s">
        <v>386</v>
      </c>
      <c r="F130" t="s">
        <v>407</v>
      </c>
      <c r="G130" t="s">
        <v>380</v>
      </c>
      <c r="H130" t="s">
        <v>433</v>
      </c>
      <c r="I130">
        <v>8.8800000000000008</v>
      </c>
      <c r="J130">
        <v>5.72</v>
      </c>
      <c r="K130">
        <v>177.959</v>
      </c>
      <c r="L130">
        <v>28.974</v>
      </c>
      <c r="M130" t="s">
        <v>436</v>
      </c>
      <c r="N130" t="s">
        <v>25</v>
      </c>
      <c r="O130" s="5">
        <v>4.5</v>
      </c>
      <c r="P130" s="5">
        <v>316.60000000000002</v>
      </c>
      <c r="Q130" s="5">
        <v>50</v>
      </c>
      <c r="R130" s="5">
        <f t="shared" si="48"/>
        <v>0.57948</v>
      </c>
      <c r="S130" s="5">
        <f t="shared" si="57"/>
        <v>579.48</v>
      </c>
      <c r="T130" s="5">
        <v>10</v>
      </c>
      <c r="U130" s="5">
        <f t="shared" si="54"/>
        <v>57.948</v>
      </c>
      <c r="V130" s="7">
        <f t="shared" si="55"/>
        <v>5.4635190170497694</v>
      </c>
      <c r="X130" t="s">
        <v>23</v>
      </c>
      <c r="Y130" s="5">
        <v>5.7</v>
      </c>
      <c r="Z130" s="5">
        <v>0.2</v>
      </c>
      <c r="AA130" s="5">
        <v>50</v>
      </c>
      <c r="AB130" s="5">
        <f t="shared" si="56"/>
        <v>0.57948</v>
      </c>
      <c r="AC130" s="5">
        <f t="shared" si="58"/>
        <v>579.48</v>
      </c>
      <c r="AD130" s="5">
        <v>1</v>
      </c>
      <c r="AE130" s="5">
        <f t="shared" si="28"/>
        <v>579.48</v>
      </c>
      <c r="AF130" s="5">
        <f t="shared" si="29"/>
        <v>3.4513701939670047E-4</v>
      </c>
      <c r="AG130" s="5">
        <f t="shared" si="30"/>
        <v>0.3451370193967005</v>
      </c>
    </row>
    <row r="131" spans="1:34" x14ac:dyDescent="0.25">
      <c r="A131" t="s">
        <v>385</v>
      </c>
      <c r="B131" s="1">
        <v>0.42083333333333334</v>
      </c>
      <c r="C131" t="s">
        <v>7</v>
      </c>
      <c r="D131" t="s">
        <v>8</v>
      </c>
      <c r="E131" t="s">
        <v>387</v>
      </c>
      <c r="F131" t="s">
        <v>408</v>
      </c>
      <c r="G131" t="s">
        <v>428</v>
      </c>
      <c r="H131" t="s">
        <v>434</v>
      </c>
      <c r="I131">
        <v>8.27</v>
      </c>
      <c r="J131">
        <v>5.3</v>
      </c>
      <c r="K131">
        <v>143.66300000000001</v>
      </c>
      <c r="L131">
        <v>54.006999999999998</v>
      </c>
      <c r="M131" t="s">
        <v>452</v>
      </c>
      <c r="N131" t="s">
        <v>464</v>
      </c>
      <c r="O131" s="5">
        <v>16.8</v>
      </c>
      <c r="P131" s="5">
        <v>439.6</v>
      </c>
      <c r="Q131" s="5">
        <v>50</v>
      </c>
      <c r="R131" s="5">
        <f t="shared" si="48"/>
        <v>1.0801399999999999</v>
      </c>
      <c r="S131" s="5">
        <f t="shared" si="57"/>
        <v>1080.1399999999999</v>
      </c>
      <c r="T131" s="5">
        <v>10</v>
      </c>
      <c r="U131" s="5">
        <f t="shared" si="54"/>
        <v>108.01399999999998</v>
      </c>
      <c r="V131" s="7">
        <f t="shared" si="55"/>
        <v>4.0698427981557952</v>
      </c>
      <c r="X131" t="s">
        <v>28</v>
      </c>
      <c r="Y131" s="5">
        <v>18.3</v>
      </c>
      <c r="Z131" s="5">
        <v>0.3</v>
      </c>
      <c r="AA131" s="5">
        <v>50</v>
      </c>
      <c r="AB131" s="5">
        <f t="shared" si="56"/>
        <v>1.0801399999999999</v>
      </c>
      <c r="AC131" s="5">
        <f t="shared" si="58"/>
        <v>1080.1399999999999</v>
      </c>
      <c r="AD131" s="5">
        <v>1</v>
      </c>
      <c r="AE131" s="5">
        <f t="shared" ref="AE131:AE150" si="59">AC131/AD131</f>
        <v>1080.1399999999999</v>
      </c>
      <c r="AF131" s="5">
        <f t="shared" ref="AF131:AF150" si="60">Z131/AE131</f>
        <v>2.7774177421445369E-4</v>
      </c>
      <c r="AG131" s="5">
        <f t="shared" ref="AG131:AG150" si="61">AF131*1000</f>
        <v>0.27774177421445367</v>
      </c>
    </row>
    <row r="132" spans="1:34" x14ac:dyDescent="0.25">
      <c r="A132" t="s">
        <v>385</v>
      </c>
      <c r="B132" s="1">
        <v>0.4291666666666667</v>
      </c>
      <c r="C132" t="s">
        <v>7</v>
      </c>
      <c r="D132" t="s">
        <v>8</v>
      </c>
      <c r="E132" t="s">
        <v>388</v>
      </c>
      <c r="F132" t="s">
        <v>409</v>
      </c>
      <c r="G132" t="s">
        <v>380</v>
      </c>
      <c r="H132" t="s">
        <v>433</v>
      </c>
      <c r="I132">
        <v>8.23</v>
      </c>
      <c r="J132">
        <v>5.91</v>
      </c>
      <c r="K132">
        <v>174.91</v>
      </c>
      <c r="L132">
        <v>30.715</v>
      </c>
      <c r="M132" t="s">
        <v>332</v>
      </c>
      <c r="N132" t="s">
        <v>463</v>
      </c>
      <c r="O132" s="5">
        <v>0.6</v>
      </c>
      <c r="P132" s="5">
        <v>543.5</v>
      </c>
      <c r="Q132" s="5">
        <v>50</v>
      </c>
      <c r="R132" s="5">
        <f t="shared" si="48"/>
        <v>0.61429999999999996</v>
      </c>
      <c r="S132" s="5">
        <f t="shared" si="57"/>
        <v>614.29999999999995</v>
      </c>
      <c r="T132" s="5">
        <v>10</v>
      </c>
      <c r="U132" s="5">
        <f t="shared" si="54"/>
        <v>61.429999999999993</v>
      </c>
      <c r="V132" s="7">
        <f t="shared" si="55"/>
        <v>8.8474686635194537</v>
      </c>
      <c r="X132" t="s">
        <v>28</v>
      </c>
      <c r="Y132" s="5">
        <v>29.2</v>
      </c>
      <c r="Z132" s="5">
        <v>0.3</v>
      </c>
      <c r="AA132" s="5">
        <v>50</v>
      </c>
      <c r="AB132" s="5">
        <f t="shared" si="56"/>
        <v>0.61429999999999996</v>
      </c>
      <c r="AC132" s="5">
        <f t="shared" si="58"/>
        <v>614.29999999999995</v>
      </c>
      <c r="AD132" s="5">
        <v>1</v>
      </c>
      <c r="AE132" s="5">
        <f t="shared" si="59"/>
        <v>614.29999999999995</v>
      </c>
      <c r="AF132" s="5">
        <f t="shared" si="60"/>
        <v>4.8836073579684193E-4</v>
      </c>
      <c r="AG132" s="5">
        <f t="shared" si="61"/>
        <v>0.48836073579684192</v>
      </c>
    </row>
    <row r="133" spans="1:34" x14ac:dyDescent="0.25">
      <c r="A133" t="s">
        <v>385</v>
      </c>
      <c r="B133" s="1">
        <v>0.4375</v>
      </c>
      <c r="C133" t="s">
        <v>7</v>
      </c>
      <c r="D133" t="s">
        <v>16</v>
      </c>
      <c r="E133" t="s">
        <v>389</v>
      </c>
      <c r="F133" t="s">
        <v>410</v>
      </c>
      <c r="G133" t="s">
        <v>429</v>
      </c>
      <c r="H133" t="s">
        <v>252</v>
      </c>
      <c r="I133">
        <v>8.9700000000000006</v>
      </c>
      <c r="J133">
        <v>6</v>
      </c>
      <c r="K133">
        <v>200.40799999999999</v>
      </c>
      <c r="L133">
        <v>51.298999999999999</v>
      </c>
      <c r="N133" t="s">
        <v>49</v>
      </c>
      <c r="O133" s="5">
        <v>4.5</v>
      </c>
      <c r="P133" s="5">
        <v>65.099999999999994</v>
      </c>
      <c r="Q133" s="5">
        <v>50</v>
      </c>
      <c r="R133" s="5">
        <f t="shared" si="48"/>
        <v>1.0259799999999999</v>
      </c>
      <c r="S133" s="5">
        <f>R133*1000</f>
        <v>1025.9799999999998</v>
      </c>
      <c r="T133" s="5">
        <v>10</v>
      </c>
      <c r="U133" s="5">
        <f t="shared" si="54"/>
        <v>102.59799999999998</v>
      </c>
      <c r="V133" s="7">
        <f t="shared" si="55"/>
        <v>0.63451529269576412</v>
      </c>
      <c r="X133" t="s">
        <v>46</v>
      </c>
      <c r="Y133" s="5">
        <v>1.6</v>
      </c>
      <c r="Z133" s="5">
        <v>0.3</v>
      </c>
      <c r="AA133" s="5">
        <v>50</v>
      </c>
      <c r="AB133" s="5">
        <f t="shared" si="56"/>
        <v>1.0259799999999999</v>
      </c>
      <c r="AC133" s="5">
        <f t="shared" si="58"/>
        <v>1025.9799999999998</v>
      </c>
      <c r="AD133" s="5">
        <v>1</v>
      </c>
      <c r="AE133" s="5">
        <f t="shared" si="59"/>
        <v>1025.9799999999998</v>
      </c>
      <c r="AF133" s="5">
        <f t="shared" si="60"/>
        <v>2.9240336068929223E-4</v>
      </c>
      <c r="AG133" s="5">
        <f t="shared" si="61"/>
        <v>0.29240336068929224</v>
      </c>
    </row>
    <row r="134" spans="1:34" x14ac:dyDescent="0.25">
      <c r="A134" t="s">
        <v>385</v>
      </c>
      <c r="B134" s="1">
        <v>0.44722222222222219</v>
      </c>
      <c r="C134" t="s">
        <v>7</v>
      </c>
      <c r="D134" t="s">
        <v>16</v>
      </c>
      <c r="E134" t="s">
        <v>390</v>
      </c>
      <c r="F134" t="s">
        <v>411</v>
      </c>
      <c r="G134" t="s">
        <v>430</v>
      </c>
      <c r="H134" t="s">
        <v>435</v>
      </c>
      <c r="I134">
        <v>8</v>
      </c>
      <c r="J134">
        <v>5.48</v>
      </c>
      <c r="K134">
        <v>151.20699999999999</v>
      </c>
      <c r="L134">
        <v>38.341999999999999</v>
      </c>
      <c r="M134" t="s">
        <v>436</v>
      </c>
      <c r="N134" t="s">
        <v>40</v>
      </c>
      <c r="O134" s="5">
        <v>6.8</v>
      </c>
      <c r="P134" s="5">
        <v>103.3</v>
      </c>
      <c r="Q134" s="5">
        <v>50</v>
      </c>
      <c r="R134" s="5">
        <f t="shared" si="48"/>
        <v>0.76683999999999997</v>
      </c>
      <c r="S134" s="5">
        <f>R134*1000</f>
        <v>766.83999999999992</v>
      </c>
      <c r="T134" s="5">
        <v>10</v>
      </c>
      <c r="U134" s="5">
        <f t="shared" si="54"/>
        <v>76.683999999999997</v>
      </c>
      <c r="V134" s="7">
        <f t="shared" si="55"/>
        <v>1.3470867456053415</v>
      </c>
      <c r="X134" t="s">
        <v>37</v>
      </c>
      <c r="Y134" s="5">
        <v>5.9</v>
      </c>
      <c r="Z134" s="5">
        <v>1</v>
      </c>
      <c r="AA134" s="5">
        <v>50</v>
      </c>
      <c r="AB134" s="5">
        <f t="shared" si="56"/>
        <v>0.76683999999999997</v>
      </c>
      <c r="AC134" s="5">
        <f t="shared" si="58"/>
        <v>766.83999999999992</v>
      </c>
      <c r="AD134" s="5">
        <v>1</v>
      </c>
      <c r="AE134" s="5">
        <f t="shared" si="59"/>
        <v>766.83999999999992</v>
      </c>
      <c r="AF134" s="5">
        <f t="shared" si="60"/>
        <v>1.3040529967137866E-3</v>
      </c>
      <c r="AG134" s="5">
        <f>AF134*1000</f>
        <v>1.3040529967137866</v>
      </c>
    </row>
    <row r="135" spans="1:34" x14ac:dyDescent="0.25">
      <c r="A135" t="s">
        <v>385</v>
      </c>
      <c r="B135" s="1">
        <v>0.45555555555555555</v>
      </c>
      <c r="C135" t="s">
        <v>7</v>
      </c>
      <c r="D135" t="s">
        <v>8</v>
      </c>
      <c r="E135" t="s">
        <v>391</v>
      </c>
      <c r="F135" t="s">
        <v>412</v>
      </c>
      <c r="G135" t="s">
        <v>428</v>
      </c>
      <c r="H135" t="s">
        <v>434</v>
      </c>
      <c r="I135">
        <v>8.84</v>
      </c>
      <c r="J135">
        <v>5.08</v>
      </c>
      <c r="K135">
        <v>162.315</v>
      </c>
      <c r="L135">
        <v>49.755000000000003</v>
      </c>
      <c r="M135" t="s">
        <v>451</v>
      </c>
      <c r="N135" t="s">
        <v>190</v>
      </c>
      <c r="O135" s="5" t="s">
        <v>190</v>
      </c>
      <c r="P135" s="5" t="s">
        <v>190</v>
      </c>
      <c r="Q135" s="5" t="s">
        <v>190</v>
      </c>
      <c r="R135" s="5" t="s">
        <v>190</v>
      </c>
      <c r="S135" s="5" t="s">
        <v>190</v>
      </c>
      <c r="T135" s="5" t="s">
        <v>190</v>
      </c>
      <c r="U135" s="5" t="s">
        <v>190</v>
      </c>
      <c r="V135" s="5" t="s">
        <v>190</v>
      </c>
      <c r="W135" t="s">
        <v>454</v>
      </c>
      <c r="X135" t="s">
        <v>190</v>
      </c>
      <c r="Y135" s="5" t="s">
        <v>190</v>
      </c>
      <c r="Z135" s="5" t="s">
        <v>190</v>
      </c>
      <c r="AA135" s="5" t="s">
        <v>190</v>
      </c>
      <c r="AB135" s="5" t="s">
        <v>190</v>
      </c>
      <c r="AC135" s="5" t="s">
        <v>190</v>
      </c>
      <c r="AD135" s="5" t="s">
        <v>190</v>
      </c>
      <c r="AE135" s="5" t="s">
        <v>190</v>
      </c>
      <c r="AF135" s="5" t="s">
        <v>190</v>
      </c>
      <c r="AG135" s="5" t="s">
        <v>190</v>
      </c>
      <c r="AH135" t="s">
        <v>454</v>
      </c>
    </row>
    <row r="136" spans="1:34" x14ac:dyDescent="0.25">
      <c r="A136" t="s">
        <v>385</v>
      </c>
      <c r="B136" s="1">
        <v>0.46458333333333335</v>
      </c>
      <c r="C136" t="s">
        <v>7</v>
      </c>
      <c r="D136" t="s">
        <v>16</v>
      </c>
      <c r="E136" t="s">
        <v>392</v>
      </c>
      <c r="F136" t="s">
        <v>413</v>
      </c>
      <c r="G136" t="s">
        <v>431</v>
      </c>
      <c r="H136" t="s">
        <v>20</v>
      </c>
      <c r="I136">
        <v>7.07</v>
      </c>
      <c r="J136">
        <v>5.77</v>
      </c>
      <c r="K136">
        <v>149.15</v>
      </c>
      <c r="L136">
        <v>51.378</v>
      </c>
      <c r="N136" t="s">
        <v>49</v>
      </c>
      <c r="O136" s="5">
        <v>11.4</v>
      </c>
      <c r="P136" s="5">
        <v>51.5</v>
      </c>
      <c r="Q136" s="5">
        <v>50</v>
      </c>
      <c r="R136" s="5">
        <f t="shared" si="48"/>
        <v>1.02756</v>
      </c>
      <c r="S136" s="5">
        <f>R136*1000</f>
        <v>1027.56</v>
      </c>
      <c r="T136" s="5">
        <v>10</v>
      </c>
      <c r="U136" s="5">
        <f>S136/T136</f>
        <v>102.756</v>
      </c>
      <c r="V136" s="7">
        <f>P136/U136</f>
        <v>0.50118727860173617</v>
      </c>
      <c r="X136" t="s">
        <v>46</v>
      </c>
      <c r="Y136" s="5">
        <v>14.4</v>
      </c>
      <c r="Z136" s="5">
        <v>0.2</v>
      </c>
      <c r="AA136" s="5">
        <v>50</v>
      </c>
      <c r="AB136" s="5">
        <f>L136/AA136</f>
        <v>1.02756</v>
      </c>
      <c r="AC136" s="5">
        <f>AB136*1000</f>
        <v>1027.56</v>
      </c>
      <c r="AD136" s="5">
        <v>1</v>
      </c>
      <c r="AE136" s="5">
        <f t="shared" si="59"/>
        <v>1027.56</v>
      </c>
      <c r="AF136" s="5">
        <f>Z136/AE136</f>
        <v>1.9463583635018881E-4</v>
      </c>
      <c r="AG136" s="5">
        <f t="shared" si="61"/>
        <v>0.1946358363501888</v>
      </c>
    </row>
    <row r="137" spans="1:34" x14ac:dyDescent="0.25">
      <c r="A137" t="s">
        <v>385</v>
      </c>
      <c r="B137" s="1">
        <v>0.47291666666666665</v>
      </c>
      <c r="C137" t="s">
        <v>7</v>
      </c>
      <c r="D137" t="s">
        <v>8</v>
      </c>
      <c r="E137" t="s">
        <v>393</v>
      </c>
      <c r="F137" t="s">
        <v>414</v>
      </c>
      <c r="G137" t="s">
        <v>428</v>
      </c>
      <c r="H137" t="s">
        <v>434</v>
      </c>
      <c r="I137">
        <v>9.1199999999999992</v>
      </c>
      <c r="J137">
        <v>5.53</v>
      </c>
      <c r="K137">
        <v>179.61199999999999</v>
      </c>
      <c r="L137">
        <v>48.273000000000003</v>
      </c>
      <c r="N137" t="s">
        <v>190</v>
      </c>
      <c r="O137" s="5" t="s">
        <v>190</v>
      </c>
      <c r="P137" s="5" t="s">
        <v>190</v>
      </c>
      <c r="Q137" s="5" t="s">
        <v>190</v>
      </c>
      <c r="R137" s="5" t="s">
        <v>190</v>
      </c>
      <c r="S137" s="5" t="s">
        <v>190</v>
      </c>
      <c r="T137" s="5" t="s">
        <v>190</v>
      </c>
      <c r="U137" s="5" t="s">
        <v>190</v>
      </c>
      <c r="V137" s="5" t="s">
        <v>190</v>
      </c>
      <c r="W137" t="s">
        <v>454</v>
      </c>
      <c r="X137" t="s">
        <v>190</v>
      </c>
      <c r="Y137" s="5" t="s">
        <v>190</v>
      </c>
      <c r="Z137" s="5" t="s">
        <v>190</v>
      </c>
      <c r="AA137" s="5" t="s">
        <v>190</v>
      </c>
      <c r="AB137" s="5" t="s">
        <v>190</v>
      </c>
      <c r="AC137" s="5" t="s">
        <v>190</v>
      </c>
      <c r="AD137" s="5" t="s">
        <v>190</v>
      </c>
      <c r="AE137" s="5" t="s">
        <v>190</v>
      </c>
      <c r="AF137" s="5" t="s">
        <v>190</v>
      </c>
      <c r="AG137" s="5" t="s">
        <v>190</v>
      </c>
      <c r="AH137" t="s">
        <v>454</v>
      </c>
    </row>
    <row r="138" spans="1:34" x14ac:dyDescent="0.25">
      <c r="A138" t="s">
        <v>385</v>
      </c>
      <c r="B138" s="1">
        <v>0.48333333333333334</v>
      </c>
      <c r="C138" t="s">
        <v>7</v>
      </c>
      <c r="D138" t="s">
        <v>16</v>
      </c>
      <c r="E138" t="s">
        <v>394</v>
      </c>
      <c r="F138" t="s">
        <v>415</v>
      </c>
      <c r="G138" t="s">
        <v>431</v>
      </c>
      <c r="H138" t="s">
        <v>20</v>
      </c>
      <c r="I138">
        <v>7.93</v>
      </c>
      <c r="J138">
        <v>5.82</v>
      </c>
      <c r="K138">
        <v>164.24100000000001</v>
      </c>
      <c r="L138">
        <v>51.715000000000003</v>
      </c>
      <c r="N138" t="s">
        <v>463</v>
      </c>
      <c r="O138" s="5">
        <v>4.5999999999999996</v>
      </c>
      <c r="P138" s="5">
        <v>665.3</v>
      </c>
      <c r="Q138" s="5">
        <v>50</v>
      </c>
      <c r="R138" s="5">
        <f>L137/Q138</f>
        <v>0.9654600000000001</v>
      </c>
      <c r="S138" s="5">
        <f>R138*1000</f>
        <v>965.46000000000015</v>
      </c>
      <c r="T138" s="5">
        <v>10</v>
      </c>
      <c r="U138" s="5">
        <f>S138/T138</f>
        <v>96.546000000000021</v>
      </c>
      <c r="V138" s="7">
        <f>P138/U138</f>
        <v>6.8910156816439816</v>
      </c>
      <c r="X138" t="s">
        <v>28</v>
      </c>
      <c r="Y138" s="5">
        <v>8.1</v>
      </c>
      <c r="Z138" s="5">
        <v>0.2</v>
      </c>
      <c r="AA138" s="5">
        <v>50</v>
      </c>
      <c r="AB138" s="5">
        <f>L138/AA138</f>
        <v>1.0343</v>
      </c>
      <c r="AC138" s="5">
        <f>AB138*1000</f>
        <v>1034.3</v>
      </c>
      <c r="AD138" s="5">
        <v>1</v>
      </c>
      <c r="AE138" s="5">
        <f t="shared" si="59"/>
        <v>1034.3</v>
      </c>
      <c r="AF138" s="5">
        <f t="shared" si="60"/>
        <v>1.9336749492410328E-4</v>
      </c>
      <c r="AG138" s="5">
        <f t="shared" si="61"/>
        <v>0.19336749492410327</v>
      </c>
    </row>
    <row r="139" spans="1:34" x14ac:dyDescent="0.25">
      <c r="A139" t="s">
        <v>385</v>
      </c>
      <c r="B139" s="1">
        <v>0.49236111111111108</v>
      </c>
      <c r="C139" t="s">
        <v>7</v>
      </c>
      <c r="D139" t="s">
        <v>8</v>
      </c>
      <c r="E139" t="s">
        <v>395</v>
      </c>
      <c r="F139" t="s">
        <v>416</v>
      </c>
      <c r="G139" t="s">
        <v>432</v>
      </c>
      <c r="H139" t="s">
        <v>433</v>
      </c>
      <c r="I139">
        <v>10.08</v>
      </c>
      <c r="J139">
        <v>6.66</v>
      </c>
      <c r="K139">
        <v>262.702</v>
      </c>
      <c r="L139">
        <v>91.465000000000003</v>
      </c>
      <c r="N139" t="s">
        <v>190</v>
      </c>
      <c r="O139" s="5" t="s">
        <v>190</v>
      </c>
      <c r="P139" s="5" t="s">
        <v>190</v>
      </c>
      <c r="Q139" s="5" t="s">
        <v>190</v>
      </c>
      <c r="R139" s="5" t="s">
        <v>190</v>
      </c>
      <c r="S139" s="5" t="s">
        <v>190</v>
      </c>
      <c r="T139" s="5" t="s">
        <v>190</v>
      </c>
      <c r="U139" s="5" t="s">
        <v>190</v>
      </c>
      <c r="V139" s="5" t="s">
        <v>190</v>
      </c>
      <c r="W139" t="s">
        <v>454</v>
      </c>
      <c r="X139" t="s">
        <v>190</v>
      </c>
      <c r="Y139" s="5" t="s">
        <v>190</v>
      </c>
      <c r="Z139" s="5" t="s">
        <v>190</v>
      </c>
      <c r="AA139" s="5" t="s">
        <v>190</v>
      </c>
      <c r="AB139" s="5" t="s">
        <v>190</v>
      </c>
      <c r="AC139" s="5" t="s">
        <v>190</v>
      </c>
      <c r="AD139" s="5" t="s">
        <v>190</v>
      </c>
      <c r="AE139" s="5" t="s">
        <v>190</v>
      </c>
      <c r="AF139" s="5" t="s">
        <v>190</v>
      </c>
      <c r="AG139" s="5" t="s">
        <v>190</v>
      </c>
      <c r="AH139" t="s">
        <v>454</v>
      </c>
    </row>
    <row r="140" spans="1:34" x14ac:dyDescent="0.25">
      <c r="A140" t="s">
        <v>385</v>
      </c>
      <c r="B140" s="1">
        <v>0.50555555555555554</v>
      </c>
      <c r="C140" t="s">
        <v>7</v>
      </c>
      <c r="D140" t="s">
        <v>16</v>
      </c>
      <c r="E140" t="s">
        <v>396</v>
      </c>
      <c r="F140" t="s">
        <v>417</v>
      </c>
      <c r="G140" t="s">
        <v>429</v>
      </c>
      <c r="H140" t="s">
        <v>252</v>
      </c>
      <c r="I140">
        <v>9.08</v>
      </c>
      <c r="J140">
        <v>5.97</v>
      </c>
      <c r="K140">
        <v>193.291</v>
      </c>
      <c r="L140">
        <v>68.072000000000003</v>
      </c>
      <c r="N140" t="s">
        <v>25</v>
      </c>
      <c r="O140" s="5">
        <v>0.7</v>
      </c>
      <c r="P140" s="5">
        <v>115.6</v>
      </c>
      <c r="Q140" s="5">
        <v>50</v>
      </c>
      <c r="R140" s="5">
        <f t="shared" si="48"/>
        <v>1.36144</v>
      </c>
      <c r="S140" s="5">
        <f>R140*1000</f>
        <v>1361.44</v>
      </c>
      <c r="T140" s="5">
        <v>10</v>
      </c>
      <c r="U140" s="5">
        <f t="shared" ref="U140:U150" si="62">S140/T140</f>
        <v>136.14400000000001</v>
      </c>
      <c r="V140" s="7">
        <f t="shared" ref="V140:V150" si="63">P140/U140</f>
        <v>0.84910095193324708</v>
      </c>
      <c r="X140" t="s">
        <v>23</v>
      </c>
      <c r="Y140" s="5">
        <v>2.7</v>
      </c>
      <c r="Z140" s="5">
        <v>0.3</v>
      </c>
      <c r="AA140" s="5">
        <v>50</v>
      </c>
      <c r="AB140" s="5">
        <f t="shared" ref="AB140:AB150" si="64">L140/AA140</f>
        <v>1.36144</v>
      </c>
      <c r="AC140" s="5">
        <f>AB140*1000</f>
        <v>1361.44</v>
      </c>
      <c r="AD140" s="5">
        <v>1</v>
      </c>
      <c r="AE140" s="5">
        <f>AC140/AD140</f>
        <v>1361.44</v>
      </c>
      <c r="AF140" s="5">
        <f t="shared" si="60"/>
        <v>2.2035491832177694E-4</v>
      </c>
      <c r="AG140" s="5">
        <f t="shared" si="61"/>
        <v>0.22035491832177695</v>
      </c>
    </row>
    <row r="141" spans="1:34" x14ac:dyDescent="0.25">
      <c r="A141" t="s">
        <v>385</v>
      </c>
      <c r="B141" s="1">
        <v>0.51388888888888895</v>
      </c>
      <c r="C141" t="s">
        <v>7</v>
      </c>
      <c r="D141" t="s">
        <v>16</v>
      </c>
      <c r="E141" t="s">
        <v>397</v>
      </c>
      <c r="F141" t="s">
        <v>418</v>
      </c>
      <c r="G141" t="s">
        <v>429</v>
      </c>
      <c r="H141" t="s">
        <v>252</v>
      </c>
      <c r="I141">
        <v>8.5500000000000007</v>
      </c>
      <c r="J141">
        <v>6.1</v>
      </c>
      <c r="K141">
        <v>194.506</v>
      </c>
      <c r="L141">
        <v>47.994999999999997</v>
      </c>
      <c r="N141" t="s">
        <v>49</v>
      </c>
      <c r="O141" s="5">
        <v>8.6999999999999993</v>
      </c>
      <c r="P141" s="5">
        <v>68.2</v>
      </c>
      <c r="Q141" s="5">
        <v>50</v>
      </c>
      <c r="R141" s="5">
        <f t="shared" si="48"/>
        <v>0.95989999999999998</v>
      </c>
      <c r="S141" s="5">
        <f t="shared" ref="S141:S150" si="65">R141*1000</f>
        <v>959.9</v>
      </c>
      <c r="T141" s="5">
        <v>10</v>
      </c>
      <c r="U141" s="5">
        <f t="shared" si="62"/>
        <v>95.99</v>
      </c>
      <c r="V141" s="7">
        <f t="shared" si="63"/>
        <v>0.71049067611209504</v>
      </c>
      <c r="X141" t="s">
        <v>46</v>
      </c>
      <c r="Y141" s="5">
        <v>3.8</v>
      </c>
      <c r="Z141" s="5">
        <v>0.3</v>
      </c>
      <c r="AA141" s="5">
        <v>50</v>
      </c>
      <c r="AB141" s="5">
        <f t="shared" si="64"/>
        <v>0.95989999999999998</v>
      </c>
      <c r="AC141" s="5">
        <f t="shared" ref="AC141:AC150" si="66">AB141*1000</f>
        <v>959.9</v>
      </c>
      <c r="AD141" s="5">
        <v>1</v>
      </c>
      <c r="AE141" s="5">
        <f t="shared" si="59"/>
        <v>959.9</v>
      </c>
      <c r="AF141" s="5">
        <f t="shared" si="60"/>
        <v>3.1253255547452859E-4</v>
      </c>
      <c r="AG141" s="5">
        <f t="shared" si="61"/>
        <v>0.31253255547452857</v>
      </c>
    </row>
    <row r="142" spans="1:34" x14ac:dyDescent="0.25">
      <c r="A142" t="s">
        <v>385</v>
      </c>
      <c r="B142" s="1">
        <v>0.52500000000000002</v>
      </c>
      <c r="C142" t="s">
        <v>7</v>
      </c>
      <c r="D142" t="s">
        <v>16</v>
      </c>
      <c r="E142" t="s">
        <v>398</v>
      </c>
      <c r="F142" t="s">
        <v>419</v>
      </c>
      <c r="G142" t="s">
        <v>429</v>
      </c>
      <c r="H142" t="s">
        <v>252</v>
      </c>
      <c r="I142">
        <v>8.68</v>
      </c>
      <c r="J142">
        <v>6.2</v>
      </c>
      <c r="K142">
        <v>205.49299999999999</v>
      </c>
      <c r="L142">
        <v>43.052</v>
      </c>
      <c r="N142" t="s">
        <v>44</v>
      </c>
      <c r="O142" s="5">
        <v>0.9</v>
      </c>
      <c r="P142" s="5">
        <v>80.900000000000006</v>
      </c>
      <c r="Q142" s="5">
        <v>50</v>
      </c>
      <c r="R142" s="5">
        <f t="shared" si="48"/>
        <v>0.86104000000000003</v>
      </c>
      <c r="S142" s="5">
        <f t="shared" si="65"/>
        <v>861.04000000000008</v>
      </c>
      <c r="T142" s="5">
        <v>10</v>
      </c>
      <c r="U142" s="5">
        <f t="shared" si="62"/>
        <v>86.104000000000013</v>
      </c>
      <c r="V142" s="7">
        <f t="shared" si="63"/>
        <v>0.93956146055932355</v>
      </c>
      <c r="X142" t="s">
        <v>42</v>
      </c>
      <c r="Y142" s="5">
        <v>5.8597000000000003E-2</v>
      </c>
      <c r="Z142" s="5">
        <v>0.4</v>
      </c>
      <c r="AA142" s="5">
        <v>50</v>
      </c>
      <c r="AB142" s="5">
        <f t="shared" si="64"/>
        <v>0.86104000000000003</v>
      </c>
      <c r="AC142" s="5">
        <f t="shared" si="66"/>
        <v>861.04000000000008</v>
      </c>
      <c r="AD142" s="5">
        <v>1</v>
      </c>
      <c r="AE142" s="5">
        <f t="shared" si="59"/>
        <v>861.04000000000008</v>
      </c>
      <c r="AF142" s="5">
        <f t="shared" si="60"/>
        <v>4.6455449224193997E-4</v>
      </c>
      <c r="AG142" s="5">
        <f t="shared" si="61"/>
        <v>0.46455449224193995</v>
      </c>
    </row>
    <row r="143" spans="1:34" x14ac:dyDescent="0.25">
      <c r="A143" t="s">
        <v>385</v>
      </c>
      <c r="B143" s="1">
        <v>0.53472222222222221</v>
      </c>
      <c r="C143" t="s">
        <v>7</v>
      </c>
      <c r="D143" t="s">
        <v>16</v>
      </c>
      <c r="E143" t="s">
        <v>399</v>
      </c>
      <c r="F143" t="s">
        <v>420</v>
      </c>
      <c r="G143" t="s">
        <v>430</v>
      </c>
      <c r="H143" t="s">
        <v>435</v>
      </c>
      <c r="I143">
        <v>7.37</v>
      </c>
      <c r="J143">
        <v>5.52</v>
      </c>
      <c r="K143">
        <v>141.74799999999999</v>
      </c>
      <c r="L143">
        <v>51.947000000000003</v>
      </c>
      <c r="N143" t="s">
        <v>40</v>
      </c>
      <c r="O143" s="5">
        <v>5.7</v>
      </c>
      <c r="P143" s="5">
        <v>167.8</v>
      </c>
      <c r="Q143" s="5">
        <v>50</v>
      </c>
      <c r="R143" s="5">
        <f t="shared" si="48"/>
        <v>1.03894</v>
      </c>
      <c r="S143" s="5">
        <f t="shared" si="65"/>
        <v>1038.94</v>
      </c>
      <c r="T143" s="5">
        <v>10</v>
      </c>
      <c r="U143" s="5">
        <f t="shared" si="62"/>
        <v>103.89400000000001</v>
      </c>
      <c r="V143" s="7">
        <f t="shared" si="63"/>
        <v>1.615107705931045</v>
      </c>
      <c r="X143" t="s">
        <v>37</v>
      </c>
      <c r="Y143" s="5">
        <v>1.1000000000000001</v>
      </c>
      <c r="Z143" s="5">
        <v>0.2</v>
      </c>
      <c r="AA143" s="5">
        <v>50</v>
      </c>
      <c r="AB143" s="5">
        <f t="shared" si="64"/>
        <v>1.03894</v>
      </c>
      <c r="AC143" s="5">
        <f t="shared" si="66"/>
        <v>1038.94</v>
      </c>
      <c r="AD143" s="5">
        <v>1</v>
      </c>
      <c r="AE143" s="5">
        <f t="shared" si="59"/>
        <v>1038.94</v>
      </c>
      <c r="AF143" s="5">
        <f t="shared" si="60"/>
        <v>1.9250389820393862E-4</v>
      </c>
      <c r="AG143" s="5">
        <f t="shared" si="61"/>
        <v>0.19250389820393862</v>
      </c>
    </row>
    <row r="144" spans="1:34" x14ac:dyDescent="0.25">
      <c r="A144" t="s">
        <v>385</v>
      </c>
      <c r="B144" s="1">
        <v>0.54305555555555551</v>
      </c>
      <c r="C144" t="s">
        <v>7</v>
      </c>
      <c r="D144" t="s">
        <v>8</v>
      </c>
      <c r="E144" t="s">
        <v>400</v>
      </c>
      <c r="F144" t="s">
        <v>421</v>
      </c>
      <c r="G144" t="s">
        <v>432</v>
      </c>
      <c r="H144" t="s">
        <v>433</v>
      </c>
      <c r="I144">
        <v>10.14</v>
      </c>
      <c r="J144">
        <v>6.38</v>
      </c>
      <c r="K144">
        <v>252.83699999999999</v>
      </c>
      <c r="L144">
        <v>72.712999999999994</v>
      </c>
      <c r="M144" t="s">
        <v>437</v>
      </c>
      <c r="N144" t="s">
        <v>463</v>
      </c>
      <c r="O144" s="5">
        <v>10.3</v>
      </c>
      <c r="P144" s="5">
        <v>795.3</v>
      </c>
      <c r="Q144" s="5">
        <v>50</v>
      </c>
      <c r="R144" s="5">
        <f t="shared" si="48"/>
        <v>1.4542599999999999</v>
      </c>
      <c r="S144" s="5">
        <f t="shared" si="65"/>
        <v>1454.26</v>
      </c>
      <c r="T144" s="5">
        <v>10</v>
      </c>
      <c r="U144" s="5">
        <f t="shared" si="62"/>
        <v>145.42599999999999</v>
      </c>
      <c r="V144" s="7">
        <f t="shared" si="63"/>
        <v>5.468760744296068</v>
      </c>
      <c r="W144" t="s">
        <v>457</v>
      </c>
      <c r="X144" t="s">
        <v>28</v>
      </c>
      <c r="Y144" s="5">
        <v>38.799999999999997</v>
      </c>
      <c r="Z144" s="5">
        <v>0.6</v>
      </c>
      <c r="AA144" s="5">
        <v>50</v>
      </c>
      <c r="AB144" s="5">
        <f t="shared" si="64"/>
        <v>1.4542599999999999</v>
      </c>
      <c r="AC144" s="5">
        <f t="shared" si="66"/>
        <v>1454.26</v>
      </c>
      <c r="AD144" s="5">
        <v>1</v>
      </c>
      <c r="AE144" s="5">
        <f t="shared" si="59"/>
        <v>1454.26</v>
      </c>
      <c r="AF144" s="5">
        <f t="shared" si="60"/>
        <v>4.1258096901516922E-4</v>
      </c>
      <c r="AG144" s="5">
        <f t="shared" si="61"/>
        <v>0.41258096901516922</v>
      </c>
      <c r="AH144" t="s">
        <v>457</v>
      </c>
    </row>
    <row r="145" spans="1:33" x14ac:dyDescent="0.25">
      <c r="A145" t="s">
        <v>385</v>
      </c>
      <c r="B145" s="1">
        <v>0.55277777777777781</v>
      </c>
      <c r="C145" t="s">
        <v>7</v>
      </c>
      <c r="D145" t="s">
        <v>16</v>
      </c>
      <c r="E145" t="s">
        <v>401</v>
      </c>
      <c r="F145" t="s">
        <v>422</v>
      </c>
      <c r="G145" t="s">
        <v>430</v>
      </c>
      <c r="H145" t="s">
        <v>435</v>
      </c>
      <c r="I145">
        <v>8.2899999999999991</v>
      </c>
      <c r="J145">
        <v>5.9</v>
      </c>
      <c r="K145">
        <v>174.30500000000001</v>
      </c>
      <c r="L145">
        <v>50.848999999999997</v>
      </c>
      <c r="N145" t="s">
        <v>25</v>
      </c>
      <c r="O145" s="5">
        <v>1.8</v>
      </c>
      <c r="P145" s="5">
        <v>143.19999999999999</v>
      </c>
      <c r="Q145" s="5">
        <v>50</v>
      </c>
      <c r="R145" s="5">
        <f t="shared" si="48"/>
        <v>1.01698</v>
      </c>
      <c r="S145" s="5">
        <f t="shared" si="65"/>
        <v>1016.98</v>
      </c>
      <c r="T145" s="5">
        <v>10</v>
      </c>
      <c r="U145" s="5">
        <f t="shared" si="62"/>
        <v>101.69800000000001</v>
      </c>
      <c r="V145" s="7">
        <f t="shared" si="63"/>
        <v>1.4080906212511552</v>
      </c>
      <c r="X145" t="s">
        <v>23</v>
      </c>
      <c r="Y145" s="5">
        <v>2.6</v>
      </c>
      <c r="Z145" s="5">
        <v>0.2</v>
      </c>
      <c r="AA145" s="5">
        <v>50</v>
      </c>
      <c r="AB145" s="5">
        <f t="shared" si="64"/>
        <v>1.01698</v>
      </c>
      <c r="AC145" s="5">
        <f t="shared" si="66"/>
        <v>1016.98</v>
      </c>
      <c r="AD145" s="5">
        <v>1</v>
      </c>
      <c r="AE145" s="5">
        <f t="shared" si="59"/>
        <v>1016.98</v>
      </c>
      <c r="AF145" s="5">
        <f t="shared" si="60"/>
        <v>1.966607012920608E-4</v>
      </c>
      <c r="AG145" s="5">
        <f>AF145*1000</f>
        <v>0.19666070129206081</v>
      </c>
    </row>
    <row r="146" spans="1:33" x14ac:dyDescent="0.25">
      <c r="A146" t="s">
        <v>385</v>
      </c>
      <c r="B146" s="1">
        <v>0.56111111111111112</v>
      </c>
      <c r="C146" t="s">
        <v>7</v>
      </c>
      <c r="D146" t="s">
        <v>16</v>
      </c>
      <c r="E146" t="s">
        <v>402</v>
      </c>
      <c r="F146" t="s">
        <v>423</v>
      </c>
      <c r="G146" t="s">
        <v>431</v>
      </c>
      <c r="H146" t="s">
        <v>20</v>
      </c>
      <c r="I146">
        <v>6.83</v>
      </c>
      <c r="J146">
        <v>5.77</v>
      </c>
      <c r="K146">
        <v>144.82599999999999</v>
      </c>
      <c r="L146">
        <v>37.851999999999997</v>
      </c>
      <c r="N146" t="s">
        <v>49</v>
      </c>
      <c r="O146" s="5">
        <v>11.7</v>
      </c>
      <c r="P146" s="5">
        <v>38.6</v>
      </c>
      <c r="Q146" s="5">
        <v>50</v>
      </c>
      <c r="R146" s="5">
        <f t="shared" si="48"/>
        <v>0.75703999999999994</v>
      </c>
      <c r="S146" s="5">
        <f t="shared" si="65"/>
        <v>757.04</v>
      </c>
      <c r="T146" s="5">
        <v>10</v>
      </c>
      <c r="U146" s="5">
        <f t="shared" si="62"/>
        <v>75.703999999999994</v>
      </c>
      <c r="V146" s="7">
        <f t="shared" si="63"/>
        <v>0.50988058755151644</v>
      </c>
      <c r="X146" t="s">
        <v>46</v>
      </c>
      <c r="Y146" s="5">
        <v>9.5</v>
      </c>
      <c r="Z146" s="5">
        <v>0.2</v>
      </c>
      <c r="AA146" s="5">
        <v>50</v>
      </c>
      <c r="AB146" s="5">
        <f t="shared" si="64"/>
        <v>0.75703999999999994</v>
      </c>
      <c r="AC146" s="5">
        <f t="shared" si="66"/>
        <v>757.04</v>
      </c>
      <c r="AD146" s="5">
        <v>1</v>
      </c>
      <c r="AE146" s="5">
        <f t="shared" si="59"/>
        <v>757.04</v>
      </c>
      <c r="AF146" s="5">
        <f t="shared" si="60"/>
        <v>2.641868329282469E-4</v>
      </c>
      <c r="AG146" s="5">
        <f t="shared" si="61"/>
        <v>0.26418683292824691</v>
      </c>
    </row>
    <row r="147" spans="1:33" x14ac:dyDescent="0.25">
      <c r="A147" t="s">
        <v>385</v>
      </c>
      <c r="B147" s="1">
        <v>0.56944444444444442</v>
      </c>
      <c r="C147" t="s">
        <v>7</v>
      </c>
      <c r="D147" t="s">
        <v>8</v>
      </c>
      <c r="E147" t="s">
        <v>403</v>
      </c>
      <c r="F147" t="s">
        <v>424</v>
      </c>
      <c r="G147" t="s">
        <v>432</v>
      </c>
      <c r="H147" t="s">
        <v>433</v>
      </c>
      <c r="I147">
        <v>9.23</v>
      </c>
      <c r="J147">
        <v>6.92</v>
      </c>
      <c r="K147">
        <v>223.82499999999999</v>
      </c>
      <c r="L147">
        <v>122.121</v>
      </c>
      <c r="N147" t="s">
        <v>464</v>
      </c>
      <c r="O147" s="5">
        <v>11.4</v>
      </c>
      <c r="P147" s="5">
        <v>727.4</v>
      </c>
      <c r="Q147" s="5">
        <v>50</v>
      </c>
      <c r="R147" s="5">
        <f t="shared" si="48"/>
        <v>2.4424199999999998</v>
      </c>
      <c r="S147" s="5">
        <f t="shared" si="65"/>
        <v>2442.4199999999996</v>
      </c>
      <c r="T147" s="5">
        <v>10</v>
      </c>
      <c r="U147" s="5">
        <f t="shared" si="62"/>
        <v>244.24199999999996</v>
      </c>
      <c r="V147" s="7">
        <f t="shared" si="63"/>
        <v>2.9781937586492089</v>
      </c>
      <c r="X147" t="s">
        <v>28</v>
      </c>
      <c r="Y147" s="5">
        <v>15.9</v>
      </c>
      <c r="Z147" s="5">
        <v>0.2</v>
      </c>
      <c r="AA147" s="5">
        <v>50</v>
      </c>
      <c r="AB147" s="5">
        <f t="shared" si="64"/>
        <v>2.4424199999999998</v>
      </c>
      <c r="AC147" s="5">
        <f t="shared" si="66"/>
        <v>2442.4199999999996</v>
      </c>
      <c r="AD147" s="5">
        <v>1</v>
      </c>
      <c r="AE147" s="5">
        <f t="shared" si="59"/>
        <v>2442.4199999999996</v>
      </c>
      <c r="AF147" s="5">
        <f t="shared" si="60"/>
        <v>8.1885998313148449E-5</v>
      </c>
      <c r="AG147" s="5">
        <f t="shared" si="61"/>
        <v>8.1885998313148453E-2</v>
      </c>
    </row>
    <row r="148" spans="1:33" x14ac:dyDescent="0.25">
      <c r="A148" t="s">
        <v>385</v>
      </c>
      <c r="B148" s="1">
        <v>0.57708333333333328</v>
      </c>
      <c r="C148" t="s">
        <v>7</v>
      </c>
      <c r="D148" t="s">
        <v>16</v>
      </c>
      <c r="E148" t="s">
        <v>404</v>
      </c>
      <c r="F148" t="s">
        <v>425</v>
      </c>
      <c r="G148" t="s">
        <v>431</v>
      </c>
      <c r="H148" t="s">
        <v>20</v>
      </c>
      <c r="I148">
        <v>7.47</v>
      </c>
      <c r="J148">
        <v>5.9</v>
      </c>
      <c r="K148">
        <v>158.56700000000001</v>
      </c>
      <c r="L148">
        <v>46.384999999999998</v>
      </c>
      <c r="N148" t="s">
        <v>49</v>
      </c>
      <c r="O148" s="5">
        <v>33.4</v>
      </c>
      <c r="P148" s="5">
        <v>40.6</v>
      </c>
      <c r="Q148" s="5">
        <v>50</v>
      </c>
      <c r="R148" s="5">
        <f t="shared" si="48"/>
        <v>0.92769999999999997</v>
      </c>
      <c r="S148" s="5">
        <f t="shared" si="65"/>
        <v>927.69999999999993</v>
      </c>
      <c r="T148" s="5">
        <v>10</v>
      </c>
      <c r="U148" s="5">
        <f t="shared" si="62"/>
        <v>92.77</v>
      </c>
      <c r="V148" s="7">
        <f t="shared" si="63"/>
        <v>0.43764147892637711</v>
      </c>
      <c r="X148" t="s">
        <v>46</v>
      </c>
      <c r="Y148" s="5">
        <v>1.1000000000000001</v>
      </c>
      <c r="Z148" s="5">
        <v>0.3</v>
      </c>
      <c r="AA148" s="5">
        <v>50</v>
      </c>
      <c r="AB148" s="5">
        <f t="shared" si="64"/>
        <v>0.92769999999999997</v>
      </c>
      <c r="AC148" s="5">
        <f t="shared" si="66"/>
        <v>927.69999999999993</v>
      </c>
      <c r="AD148" s="5">
        <v>1</v>
      </c>
      <c r="AE148" s="5">
        <f>AC148/AD148</f>
        <v>927.69999999999993</v>
      </c>
      <c r="AF148" s="5">
        <f t="shared" si="60"/>
        <v>3.2338040314756927E-4</v>
      </c>
      <c r="AG148" s="5">
        <f t="shared" si="61"/>
        <v>0.32338040314756927</v>
      </c>
    </row>
    <row r="149" spans="1:33" x14ac:dyDescent="0.25">
      <c r="A149" t="s">
        <v>385</v>
      </c>
      <c r="B149" s="1">
        <v>0.58611111111111114</v>
      </c>
      <c r="C149" t="s">
        <v>7</v>
      </c>
      <c r="D149" t="s">
        <v>8</v>
      </c>
      <c r="E149" t="s">
        <v>405</v>
      </c>
      <c r="F149" t="s">
        <v>426</v>
      </c>
      <c r="G149" t="s">
        <v>380</v>
      </c>
      <c r="H149" t="s">
        <v>433</v>
      </c>
      <c r="I149">
        <v>9.67</v>
      </c>
      <c r="J149">
        <v>5.43</v>
      </c>
      <c r="K149">
        <v>180.59399999999999</v>
      </c>
      <c r="L149">
        <v>31.783000000000001</v>
      </c>
      <c r="M149" t="s">
        <v>165</v>
      </c>
      <c r="N149" t="s">
        <v>40</v>
      </c>
      <c r="O149" s="5">
        <v>16.5</v>
      </c>
      <c r="P149" s="5">
        <v>26.1</v>
      </c>
      <c r="Q149" s="5">
        <v>50</v>
      </c>
      <c r="R149" s="5">
        <f t="shared" si="48"/>
        <v>0.63566</v>
      </c>
      <c r="S149" s="5">
        <f t="shared" si="65"/>
        <v>635.66</v>
      </c>
      <c r="T149" s="5">
        <v>10</v>
      </c>
      <c r="U149" s="5">
        <f t="shared" si="62"/>
        <v>63.565999999999995</v>
      </c>
      <c r="V149" s="7">
        <f t="shared" si="63"/>
        <v>0.41059685995658063</v>
      </c>
      <c r="X149" t="s">
        <v>37</v>
      </c>
      <c r="Y149" s="5">
        <v>27.8</v>
      </c>
      <c r="Z149" s="5">
        <v>0.4</v>
      </c>
      <c r="AA149" s="5">
        <v>50</v>
      </c>
      <c r="AB149" s="5">
        <f t="shared" si="64"/>
        <v>0.63566</v>
      </c>
      <c r="AC149" s="5">
        <f t="shared" si="66"/>
        <v>635.66</v>
      </c>
      <c r="AD149" s="5">
        <v>1</v>
      </c>
      <c r="AE149" s="5">
        <f t="shared" si="59"/>
        <v>635.66</v>
      </c>
      <c r="AF149" s="5">
        <f t="shared" si="60"/>
        <v>6.2926721832426142E-4</v>
      </c>
      <c r="AG149" s="5">
        <f t="shared" si="61"/>
        <v>0.62926721832426147</v>
      </c>
    </row>
    <row r="150" spans="1:33" x14ac:dyDescent="0.25">
      <c r="A150" t="s">
        <v>385</v>
      </c>
      <c r="B150" s="1">
        <v>0.59305555555555556</v>
      </c>
      <c r="C150" t="s">
        <v>7</v>
      </c>
      <c r="D150" t="s">
        <v>16</v>
      </c>
      <c r="E150" t="s">
        <v>406</v>
      </c>
      <c r="F150" t="s">
        <v>427</v>
      </c>
      <c r="G150" t="s">
        <v>430</v>
      </c>
      <c r="H150" t="s">
        <v>435</v>
      </c>
      <c r="I150">
        <v>7.55</v>
      </c>
      <c r="J150">
        <v>6.12</v>
      </c>
      <c r="K150">
        <v>179.774</v>
      </c>
      <c r="L150">
        <v>51.097000000000001</v>
      </c>
      <c r="N150" t="s">
        <v>25</v>
      </c>
      <c r="O150" s="5">
        <v>0.5</v>
      </c>
      <c r="P150" s="5">
        <v>271.8</v>
      </c>
      <c r="Q150" s="5">
        <v>50</v>
      </c>
      <c r="R150" s="5">
        <f t="shared" si="48"/>
        <v>1.0219400000000001</v>
      </c>
      <c r="S150" s="5">
        <f t="shared" si="65"/>
        <v>1021.94</v>
      </c>
      <c r="T150" s="5">
        <v>10</v>
      </c>
      <c r="U150" s="5">
        <f t="shared" si="62"/>
        <v>102.194</v>
      </c>
      <c r="V150" s="7">
        <f t="shared" si="63"/>
        <v>2.6596473374170695</v>
      </c>
      <c r="X150" t="s">
        <v>23</v>
      </c>
      <c r="Y150" s="5">
        <v>2.8</v>
      </c>
      <c r="Z150" s="5">
        <v>0.2</v>
      </c>
      <c r="AA150" s="5">
        <v>50</v>
      </c>
      <c r="AB150" s="5">
        <f t="shared" si="64"/>
        <v>1.0219400000000001</v>
      </c>
      <c r="AC150" s="5">
        <f t="shared" si="66"/>
        <v>1021.94</v>
      </c>
      <c r="AD150" s="5">
        <v>1</v>
      </c>
      <c r="AE150" s="5">
        <f t="shared" si="59"/>
        <v>1021.94</v>
      </c>
      <c r="AF150" s="5">
        <f t="shared" si="60"/>
        <v>1.957062058437873E-4</v>
      </c>
      <c r="AG150" s="5">
        <f t="shared" si="61"/>
        <v>0.19570620584378731</v>
      </c>
    </row>
  </sheetData>
  <autoFilter ref="A1:AH150" xr:uid="{E224920E-B67A-4F8E-9A4F-BDCF9B930D5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9E0D9-34E9-4701-ABDA-EDDB43002F0B}">
  <dimension ref="A1:J10"/>
  <sheetViews>
    <sheetView workbookViewId="0">
      <selection activeCell="F15" sqref="F15"/>
    </sheetView>
  </sheetViews>
  <sheetFormatPr defaultColWidth="8.85546875" defaultRowHeight="15" x14ac:dyDescent="0.25"/>
  <cols>
    <col min="2" max="2" width="13.42578125" customWidth="1"/>
    <col min="3" max="3" width="17.140625" customWidth="1"/>
    <col min="6" max="6" width="23.42578125" customWidth="1"/>
    <col min="7" max="7" width="16.85546875" customWidth="1"/>
  </cols>
  <sheetData>
    <row r="1" spans="1:10" x14ac:dyDescent="0.25">
      <c r="A1" t="s">
        <v>187</v>
      </c>
      <c r="B1" t="s">
        <v>188</v>
      </c>
      <c r="C1" t="s">
        <v>201</v>
      </c>
      <c r="D1" t="s">
        <v>189</v>
      </c>
      <c r="E1" t="s">
        <v>207</v>
      </c>
      <c r="F1" t="s">
        <v>468</v>
      </c>
      <c r="G1" t="s">
        <v>465</v>
      </c>
      <c r="H1" t="s">
        <v>475</v>
      </c>
      <c r="I1" t="s">
        <v>476</v>
      </c>
      <c r="J1" t="s">
        <v>477</v>
      </c>
    </row>
    <row r="2" spans="1:10" x14ac:dyDescent="0.25">
      <c r="A2" t="s">
        <v>9</v>
      </c>
      <c r="B2">
        <v>321.7</v>
      </c>
      <c r="C2">
        <f>AVERAGE(Sheet1!O19:O23,Sheet1!O8:O15,Sheet1!O3:O6)</f>
        <v>5.170588235294117</v>
      </c>
      <c r="D2" s="2">
        <v>151.226</v>
      </c>
      <c r="E2">
        <v>629.91700000000003</v>
      </c>
      <c r="F2">
        <f>((E2-D2)/(1000))*100</f>
        <v>47.869100000000003</v>
      </c>
      <c r="H2">
        <f>AVERAGE(C2,C3,C4,C5,C7,C8,C9,C10)</f>
        <v>5.7229146997549014</v>
      </c>
      <c r="I2">
        <f>(((STDEV(B2,B3,B4,B5,B7,B8,B9,B10))/(AVERAGE(B2,B3,B4,B5,B7, B8, B9, B10))))*100</f>
        <v>29.043446918817967</v>
      </c>
      <c r="J2">
        <f>AVERAGE(F2,F3,F4,F5,F7,F8,F10)</f>
        <v>56.297028571428584</v>
      </c>
    </row>
    <row r="3" spans="1:10" x14ac:dyDescent="0.25">
      <c r="A3" t="s">
        <v>14</v>
      </c>
      <c r="B3" s="2">
        <v>852.48599999999999</v>
      </c>
      <c r="C3">
        <f>AVERAGE(Sheet1!O2,Sheet1!O17,Sheet1!O24,Sheet1!O25,Sheet1!O26,Sheet1!O27,Sheet1!O28,Sheet1!O29,Sheet1!O30,Sheet1!O32,Sheet1!O31,Sheet1!O33,Sheet1!O35,Sheet1!O36,Sheet1!O37,Sheet1!O38,Sheet1!O39,Sheet1!O40)</f>
        <v>2.9877215555555559</v>
      </c>
      <c r="D3" s="2">
        <v>502.07299999999998</v>
      </c>
      <c r="E3">
        <v>1459.674</v>
      </c>
      <c r="F3">
        <f t="shared" ref="F3:F10" si="0">((E3-D3)/(1000))*100</f>
        <v>95.760100000000008</v>
      </c>
    </row>
    <row r="4" spans="1:10" x14ac:dyDescent="0.25">
      <c r="A4" t="s">
        <v>21</v>
      </c>
      <c r="B4">
        <v>474.5</v>
      </c>
      <c r="C4">
        <f>AVERAGE(Sheet1!O41:O42,Sheet1!O44:O49,Sheet1!O51:O60)</f>
        <v>2.1999999999999997</v>
      </c>
      <c r="D4">
        <v>262.10000000000002</v>
      </c>
      <c r="E4">
        <v>512.70000000000005</v>
      </c>
      <c r="F4">
        <f t="shared" si="0"/>
        <v>25.060000000000006</v>
      </c>
    </row>
    <row r="5" spans="1:10" x14ac:dyDescent="0.25">
      <c r="A5" t="s">
        <v>25</v>
      </c>
      <c r="B5">
        <v>661.2</v>
      </c>
      <c r="C5">
        <f>AVERAGE(Sheet1!O64:O65,Sheet1!O70:O71,Sheet1!O75,Sheet1!O85,Sheet1!O90,Sheet1!O95,Sheet1!O100,Sheet1!O105,Sheet1!O110,Sheet1!O115,Sheet1!O120,Sheet1!O125,Sheet1!O130,Sheet1!O140,Sheet1!O145,Sheet1!O150)</f>
        <v>3.1931579444444442</v>
      </c>
      <c r="D5">
        <v>1072.7</v>
      </c>
      <c r="E5">
        <v>1539.2</v>
      </c>
      <c r="F5">
        <f t="shared" si="0"/>
        <v>46.650000000000006</v>
      </c>
    </row>
    <row r="6" spans="1:10" x14ac:dyDescent="0.25">
      <c r="A6" t="s">
        <v>463</v>
      </c>
      <c r="B6">
        <v>500.3</v>
      </c>
      <c r="C6">
        <f>AVERAGE(Sheet1!O61,Sheet1!O68,Sheet1!O76:O77,Sheet1!O82,Sheet1!O88,Sheet1!O107,Sheet1!O113,Sheet1!O119,Sheet1!O132,Sheet1!O138,Sheet1!O144)</f>
        <v>5.3</v>
      </c>
      <c r="D6">
        <v>1</v>
      </c>
      <c r="E6">
        <v>698.9</v>
      </c>
      <c r="F6">
        <f>((E6-D6)/(1000))*100</f>
        <v>69.789999999999992</v>
      </c>
      <c r="G6" t="s">
        <v>478</v>
      </c>
    </row>
    <row r="7" spans="1:10" x14ac:dyDescent="0.25">
      <c r="A7" s="10" t="s">
        <v>464</v>
      </c>
      <c r="B7" s="10">
        <v>500.7</v>
      </c>
      <c r="C7" s="10">
        <f>AVERAGE(Sheet1!O84,Sheet1!O92,Sheet1!O108,Sheet1!O116,Sheet1!O131,Sheet1!O147)</f>
        <v>8.9833333333333325</v>
      </c>
      <c r="D7" s="10">
        <v>1</v>
      </c>
      <c r="E7" s="10">
        <v>698.9</v>
      </c>
      <c r="F7">
        <f>((E7-D7)/(1000))*100</f>
        <v>69.789999999999992</v>
      </c>
    </row>
    <row r="8" spans="1:10" x14ac:dyDescent="0.25">
      <c r="A8" t="s">
        <v>40</v>
      </c>
      <c r="B8">
        <f>AVERAGE(565,493.3)</f>
        <v>529.15</v>
      </c>
      <c r="C8">
        <f>AVERAGE(Sheet1!O63,Sheet1!O66,Sheet1!O74,Sheet1!O78,Sheet1!O86,Sheet1!O89,Sheet1!O96,Sheet1!O102,Sheet1!O104,Sheet1!O106,Sheet1!O112,Sheet1!O114,Sheet1!O124,Sheet1!O134,Sheet1!O143,Sheet1!O149,Sheet1!O91)</f>
        <v>7.9757224117647052</v>
      </c>
      <c r="D8">
        <v>279.5</v>
      </c>
      <c r="E8">
        <v>942.4</v>
      </c>
      <c r="F8">
        <f t="shared" si="0"/>
        <v>66.289999999999992</v>
      </c>
    </row>
    <row r="9" spans="1:10" x14ac:dyDescent="0.25">
      <c r="A9" t="s">
        <v>44</v>
      </c>
      <c r="B9">
        <v>447.1</v>
      </c>
      <c r="C9">
        <f>AVERAGE(Sheet1!O62,Sheet1!O81,Sheet1!O98,Sheet1!O103,Sheet1!O109,Sheet1!O122,Sheet1!O128,Sheet1!O142)</f>
        <v>7.3374999999999995</v>
      </c>
      <c r="D9" s="2" t="s">
        <v>190</v>
      </c>
      <c r="E9" s="2" t="s">
        <v>190</v>
      </c>
      <c r="F9" s="2" t="s">
        <v>190</v>
      </c>
      <c r="G9" s="9" t="s">
        <v>470</v>
      </c>
    </row>
    <row r="10" spans="1:10" x14ac:dyDescent="0.25">
      <c r="A10" t="s">
        <v>49</v>
      </c>
      <c r="B10">
        <f>AVERAGE(531.8,623.6)</f>
        <v>577.70000000000005</v>
      </c>
      <c r="C10">
        <f>AVERAGE(Sheet1!O67,Sheet1!O69,Sheet1!O72,Sheet1!O79,Sheet1!O87,Sheet1!O83,Sheet1!O93,Sheet1!O97,Sheet1!O117,Sheet1!O118,Sheet1!O121,Sheet1!O129,Sheet1!O133,Sheet1!O136,Sheet1!O141,Sheet1!O146,Sheet1!O148)</f>
        <v>7.9352941176470591</v>
      </c>
      <c r="D10">
        <v>368.4</v>
      </c>
      <c r="E10">
        <v>795</v>
      </c>
      <c r="F10">
        <f t="shared" si="0"/>
        <v>42.660000000000004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08680-18C6-4963-996A-BB00698BBC32}">
  <dimension ref="A1:J7"/>
  <sheetViews>
    <sheetView workbookViewId="0">
      <selection activeCell="K9" sqref="K9"/>
    </sheetView>
  </sheetViews>
  <sheetFormatPr defaultColWidth="8.85546875" defaultRowHeight="15" x14ac:dyDescent="0.25"/>
  <cols>
    <col min="2" max="2" width="13.140625" customWidth="1"/>
    <col min="3" max="3" width="16.7109375" customWidth="1"/>
    <col min="6" max="6" width="22.7109375" bestFit="1" customWidth="1"/>
  </cols>
  <sheetData>
    <row r="1" spans="1:10" x14ac:dyDescent="0.25">
      <c r="A1" t="s">
        <v>187</v>
      </c>
      <c r="B1" t="s">
        <v>450</v>
      </c>
      <c r="C1" t="s">
        <v>201</v>
      </c>
      <c r="D1" t="s">
        <v>189</v>
      </c>
      <c r="E1" t="s">
        <v>207</v>
      </c>
      <c r="F1" t="s">
        <v>468</v>
      </c>
      <c r="H1" t="s">
        <v>475</v>
      </c>
      <c r="I1" t="s">
        <v>476</v>
      </c>
      <c r="J1" t="s">
        <v>477</v>
      </c>
    </row>
    <row r="2" spans="1:10" x14ac:dyDescent="0.25">
      <c r="A2" t="s">
        <v>17</v>
      </c>
      <c r="B2">
        <v>4.45</v>
      </c>
      <c r="C2">
        <f>AVERAGE(Sheet1!Y41:Y42,Sheet1!Y44:Y49,Sheet1!Y51:Y60)</f>
        <v>3.427777777777778</v>
      </c>
      <c r="D2">
        <v>0.8</v>
      </c>
      <c r="E2">
        <v>18.2</v>
      </c>
      <c r="F2">
        <f>((E2-D2)/(50))*100</f>
        <v>34.799999999999997</v>
      </c>
      <c r="H2">
        <f>AVERAGE(C2:C7)</f>
        <v>6.9020306748366016</v>
      </c>
      <c r="I2">
        <f>((STDEV(B2:B7))/(AVERAGE(B2:B7)))*100</f>
        <v>9.5575020956959875</v>
      </c>
      <c r="J2">
        <f>AVERAGE(F2:F7)</f>
        <v>8.0666666666666664</v>
      </c>
    </row>
    <row r="3" spans="1:10" x14ac:dyDescent="0.25">
      <c r="A3" t="s">
        <v>23</v>
      </c>
      <c r="B3">
        <v>4.5</v>
      </c>
      <c r="C3">
        <f>AVERAGE(Sheet1!Y64:Y65,Sheet1!Y70:Y71,Sheet1!Y75,Sheet1!Y85,Sheet1!Y90,Sheet1!Y95,Sheet1!Y100,Sheet1!Y105,Sheet1!Y110,Sheet1!Y115,Sheet1!Y120,Sheet1!Y125,Sheet1!Y130,Sheet1!Y140,Sheet1!Y145,Sheet1!Y150)</f>
        <v>3.0833333333333339</v>
      </c>
      <c r="D3">
        <v>0.2</v>
      </c>
      <c r="E3">
        <v>1.1000000000000001</v>
      </c>
      <c r="F3">
        <f t="shared" ref="F3:F7" si="0">((E3-D3)/(50))*100</f>
        <v>1.8000000000000003</v>
      </c>
    </row>
    <row r="4" spans="1:10" x14ac:dyDescent="0.25">
      <c r="A4" t="s">
        <v>28</v>
      </c>
      <c r="B4">
        <v>4</v>
      </c>
      <c r="C4">
        <f>AVERAGE(Sheet1!Y61,Sheet1!Y68,Sheet1!Y76:Y77,Sheet1!Y82,Sheet1!Y84,Sheet1!Y88,Sheet1!Y92,Sheet1!Y107:Y108,Sheet1!Y113,Sheet1!Y116,Sheet1!Y119,Sheet1!Y131:Y132,Sheet1!Y138,Sheet1!Y144,Sheet1!Y147)</f>
        <v>15.755555555555553</v>
      </c>
      <c r="D4">
        <v>0.2</v>
      </c>
      <c r="E4">
        <v>2</v>
      </c>
      <c r="F4">
        <f t="shared" si="0"/>
        <v>3.6000000000000005</v>
      </c>
    </row>
    <row r="5" spans="1:10" x14ac:dyDescent="0.25">
      <c r="A5" t="s">
        <v>37</v>
      </c>
      <c r="B5">
        <f>AVERAGE(4.1,4.3)</f>
        <v>4.1999999999999993</v>
      </c>
      <c r="C5">
        <f>AVERAGE(Sheet1!Y63,Sheet1!Y66,Sheet1!Y74,Sheet1!Y78,Sheet1!Y86,Sheet1!Y89,Sheet1!Y91,Sheet1!Y96,Sheet1!Y102,Sheet1!Y104,Sheet1!Y112,Sheet1!Y114,Sheet1!Y124,Sheet1!Y134,Sheet1!Y143,Sheet1!Y149,Sheet1!Y106)</f>
        <v>11.905882352941177</v>
      </c>
      <c r="D5">
        <v>0.5</v>
      </c>
      <c r="E5">
        <v>0.8</v>
      </c>
      <c r="F5">
        <f t="shared" si="0"/>
        <v>0.60000000000000009</v>
      </c>
    </row>
    <row r="6" spans="1:10" x14ac:dyDescent="0.25">
      <c r="A6" t="s">
        <v>42</v>
      </c>
      <c r="B6">
        <v>5.0999999999999996</v>
      </c>
      <c r="C6">
        <f>AVERAGE(Sheet1!Y62,Sheet1!Y81,Sheet1!Y98,Sheet1!Y103,Sheet1!Y109,Sheet1!Y122,Sheet1!Y128,Sheet1!Y142)</f>
        <v>2.3808114999999996</v>
      </c>
      <c r="D6">
        <v>0.3</v>
      </c>
      <c r="E6">
        <v>1.9</v>
      </c>
      <c r="F6">
        <f t="shared" si="0"/>
        <v>3.2</v>
      </c>
    </row>
    <row r="7" spans="1:10" x14ac:dyDescent="0.25">
      <c r="A7" t="s">
        <v>46</v>
      </c>
      <c r="B7">
        <f>AVERAGE(4.9,5.1)</f>
        <v>5</v>
      </c>
      <c r="C7">
        <f>AVERAGE(Sheet1!Y67,Sheet1!Y69,Sheet1!Y72,Sheet1!Y79,Sheet1!Y83,Sheet1!Y87,Sheet1!Y93,Sheet1!Y97,Sheet1!Y117,Sheet1!Y118,Sheet1!Y121,Sheet1!Y129,Sheet1!Y133,Sheet1!Y136,Sheet1!Y141,Sheet1!Y146,Sheet1!Y148)</f>
        <v>4.8588235294117643</v>
      </c>
      <c r="D7">
        <v>0.3</v>
      </c>
      <c r="E7">
        <v>2.5</v>
      </c>
      <c r="F7">
        <f t="shared" si="0"/>
        <v>4.4000000000000004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CORT Assay details</vt:lpstr>
      <vt:lpstr>TH Assay details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Amelia Peardon</dc:creator>
  <cp:keywords/>
  <dc:description/>
  <cp:lastModifiedBy>Amelia Peardon</cp:lastModifiedBy>
  <cp:revision/>
  <dcterms:created xsi:type="dcterms:W3CDTF">2022-11-25T01:45:42Z</dcterms:created>
  <dcterms:modified xsi:type="dcterms:W3CDTF">2023-11-28T04:05:12Z</dcterms:modified>
  <cp:category/>
  <cp:contentStatus/>
</cp:coreProperties>
</file>