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eliaehlers/Downloads/"/>
    </mc:Choice>
  </mc:AlternateContent>
  <xr:revisionPtr revIDLastSave="0" documentId="8_{43581133-37B7-6F4E-890C-45DBC31F9AA4}" xr6:coauthVersionLast="47" xr6:coauthVersionMax="47" xr10:uidLastSave="{00000000-0000-0000-0000-000000000000}"/>
  <bookViews>
    <workbookView xWindow="20" yWindow="740" windowWidth="29400" windowHeight="17200" activeTab="1" xr2:uid="{AF336141-C043-064E-85DB-05569351A3C7}"/>
  </bookViews>
  <sheets>
    <sheet name="Mortality" sheetId="2" r:id="rId1"/>
    <sheet name="Lactate Level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D21" i="1"/>
  <c r="D20" i="1"/>
  <c r="D19" i="1"/>
  <c r="D18" i="1"/>
  <c r="D17" i="1"/>
  <c r="C21" i="1"/>
  <c r="C20" i="1"/>
  <c r="C19" i="1"/>
  <c r="C18" i="1"/>
  <c r="C17" i="1"/>
  <c r="D12" i="1"/>
  <c r="D11" i="1"/>
  <c r="D10" i="1"/>
  <c r="C12" i="1"/>
  <c r="C11" i="1"/>
  <c r="C10" i="1"/>
</calcChain>
</file>

<file path=xl/sharedStrings.xml><?xml version="1.0" encoding="utf-8"?>
<sst xmlns="http://schemas.openxmlformats.org/spreadsheetml/2006/main" count="24" uniqueCount="20">
  <si>
    <t>MP1</t>
  </si>
  <si>
    <t>MP2</t>
  </si>
  <si>
    <t>MP3</t>
  </si>
  <si>
    <t>MP4</t>
  </si>
  <si>
    <t>FED</t>
  </si>
  <si>
    <t>Control -CAFF</t>
  </si>
  <si>
    <t>AVERAGE</t>
  </si>
  <si>
    <t>MP</t>
  </si>
  <si>
    <t>STDEV</t>
  </si>
  <si>
    <t>CONTROL</t>
  </si>
  <si>
    <t>Control -FOUL</t>
  </si>
  <si>
    <t xml:space="preserve">VALUE </t>
  </si>
  <si>
    <t>MIN</t>
  </si>
  <si>
    <t>1st Quartile</t>
  </si>
  <si>
    <t>Median</t>
  </si>
  <si>
    <t>3rd Quartile</t>
  </si>
  <si>
    <t>Control</t>
  </si>
  <si>
    <t>MAX</t>
  </si>
  <si>
    <t xml:space="preserve">MP only </t>
  </si>
  <si>
    <t xml:space="preserve">Mortality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</si>
</sst>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Lactate Levels between Treatment Groups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'Lactate Levels'!$B$17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'Lactate Levels'!$C$16:$E$16</c:f>
              <c:strCache>
                <c:ptCount val="3"/>
                <c:pt idx="0">
                  <c:v>MP</c:v>
                </c:pt>
                <c:pt idx="1">
                  <c:v>FED</c:v>
                </c:pt>
                <c:pt idx="2">
                  <c:v>Control</c:v>
                </c:pt>
              </c:strCache>
            </c:strRef>
          </c:cat>
          <c:val>
            <c:numRef>
              <c:f>'Lactate Levels'!$C$17:$E$17</c:f>
              <c:numCache>
                <c:formatCode>General</c:formatCode>
                <c:ptCount val="3"/>
                <c:pt idx="0">
                  <c:v>80.3272592</c:v>
                </c:pt>
                <c:pt idx="1">
                  <c:v>32.973844100000001</c:v>
                </c:pt>
                <c:pt idx="2">
                  <c:v>200.73550700000001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0-F147-883E-5B5A965F3875}"/>
            </c:ext>
          </c:extLst>
        </c:ser>
        <c:ser>
          <c:idx val="1"/>
          <c:order val="1"/>
          <c:tx>
            <c:strRef>
              <c:f>'Lactate Levels'!$B$18</c:f>
              <c:strCache>
                <c:ptCount val="1"/>
                <c:pt idx="0">
                  <c:v>1st Quartile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'Lactate Levels'!$C$16:$E$16</c:f>
              <c:strCache>
                <c:ptCount val="3"/>
                <c:pt idx="0">
                  <c:v>MP</c:v>
                </c:pt>
                <c:pt idx="1">
                  <c:v>FED</c:v>
                </c:pt>
                <c:pt idx="2">
                  <c:v>Control</c:v>
                </c:pt>
              </c:strCache>
            </c:strRef>
          </c:cat>
          <c:val>
            <c:numRef>
              <c:f>'Lactate Levels'!$C$18:$E$18</c:f>
              <c:numCache>
                <c:formatCode>General</c:formatCode>
                <c:ptCount val="3"/>
                <c:pt idx="0">
                  <c:v>138.06247645000002</c:v>
                </c:pt>
                <c:pt idx="1">
                  <c:v>34.915912599999999</c:v>
                </c:pt>
                <c:pt idx="2">
                  <c:v>300.3594895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30-F147-883E-5B5A965F3875}"/>
            </c:ext>
          </c:extLst>
        </c:ser>
        <c:ser>
          <c:idx val="2"/>
          <c:order val="2"/>
          <c:tx>
            <c:strRef>
              <c:f>'Lactate Levels'!$B$19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'Lactate Levels'!$C$16:$E$16</c:f>
              <c:strCache>
                <c:ptCount val="3"/>
                <c:pt idx="0">
                  <c:v>MP</c:v>
                </c:pt>
                <c:pt idx="1">
                  <c:v>FED</c:v>
                </c:pt>
                <c:pt idx="2">
                  <c:v>Control</c:v>
                </c:pt>
              </c:strCache>
            </c:strRef>
          </c:cat>
          <c:val>
            <c:numRef>
              <c:f>'Lactate Levels'!$C$19:$E$19</c:f>
              <c:numCache>
                <c:formatCode>General</c:formatCode>
                <c:ptCount val="3"/>
                <c:pt idx="0">
                  <c:v>199.0826825</c:v>
                </c:pt>
                <c:pt idx="1">
                  <c:v>36.857981100000003</c:v>
                </c:pt>
                <c:pt idx="2">
                  <c:v>325.58571949999998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30-F147-883E-5B5A965F3875}"/>
            </c:ext>
          </c:extLst>
        </c:ser>
        <c:ser>
          <c:idx val="3"/>
          <c:order val="3"/>
          <c:tx>
            <c:strRef>
              <c:f>'Lactate Levels'!$B$20</c:f>
              <c:strCache>
                <c:ptCount val="1"/>
                <c:pt idx="0">
                  <c:v>3rd Quartile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'Lactate Levels'!$C$16:$E$16</c:f>
              <c:strCache>
                <c:ptCount val="3"/>
                <c:pt idx="0">
                  <c:v>MP</c:v>
                </c:pt>
                <c:pt idx="1">
                  <c:v>FED</c:v>
                </c:pt>
                <c:pt idx="2">
                  <c:v>Control</c:v>
                </c:pt>
              </c:strCache>
            </c:strRef>
          </c:cat>
          <c:val>
            <c:numRef>
              <c:f>'Lactate Levels'!$C$20:$E$20</c:f>
              <c:numCache>
                <c:formatCode>General</c:formatCode>
                <c:ptCount val="3"/>
                <c:pt idx="0">
                  <c:v>267.65422875000002</c:v>
                </c:pt>
                <c:pt idx="1">
                  <c:v>38.800049600000001</c:v>
                </c:pt>
                <c:pt idx="2">
                  <c:v>382.47386474999996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30-F147-883E-5B5A965F3875}"/>
            </c:ext>
          </c:extLst>
        </c:ser>
        <c:ser>
          <c:idx val="4"/>
          <c:order val="4"/>
          <c:tx>
            <c:strRef>
              <c:f>'Lactate Levels'!$B$21</c:f>
              <c:strCache>
                <c:ptCount val="1"/>
                <c:pt idx="0">
                  <c:v>MAX</c:v>
                </c:pt>
              </c:strCache>
            </c:strRef>
          </c:tx>
          <c:spPr>
            <a:noFill/>
            <a:ln>
              <a:solidFill>
                <a:schemeClr val="bg1"/>
              </a:solidFill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'Lactate Levels'!$C$16:$E$16</c:f>
              <c:strCache>
                <c:ptCount val="3"/>
                <c:pt idx="0">
                  <c:v>MP</c:v>
                </c:pt>
                <c:pt idx="1">
                  <c:v>FED</c:v>
                </c:pt>
                <c:pt idx="2">
                  <c:v>Control</c:v>
                </c:pt>
              </c:strCache>
            </c:strRef>
          </c:cat>
          <c:val>
            <c:numRef>
              <c:f>'Lactate Levels'!$C$21:$E$21</c:f>
              <c:numCache>
                <c:formatCode>General</c:formatCode>
                <c:ptCount val="3"/>
                <c:pt idx="0">
                  <c:v>350.23346099999998</c:v>
                </c:pt>
                <c:pt idx="1">
                  <c:v>40.742118099999999</c:v>
                </c:pt>
                <c:pt idx="2">
                  <c:v>420.64377500000001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30-F147-883E-5B5A965F3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6427152"/>
        <c:axId val="135901951"/>
      </c:barChart>
      <c:catAx>
        <c:axId val="186642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01951"/>
        <c:crosses val="autoZero"/>
        <c:auto val="1"/>
        <c:lblAlgn val="ctr"/>
        <c:lblOffset val="100"/>
        <c:noMultiLvlLbl val="0"/>
      </c:catAx>
      <c:valAx>
        <c:axId val="13590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L- Lactate</a:t>
                </a:r>
                <a:r>
                  <a:rPr lang="en-US" baseline="0"/>
                  <a:t> (uM/L)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2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17</xdr:row>
      <xdr:rowOff>146050</xdr:rowOff>
    </xdr:from>
    <xdr:to>
      <xdr:col>11</xdr:col>
      <xdr:colOff>279400</xdr:colOff>
      <xdr:row>31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006392-E4B0-FB03-39D7-CD29BF84D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E2579-2C20-284E-8CE6-55C2782D7EFB}">
  <dimension ref="A1:B4"/>
  <sheetViews>
    <sheetView workbookViewId="0"/>
  </sheetViews>
  <sheetFormatPr baseColWidth="10" defaultRowHeight="16" x14ac:dyDescent="0.2"/>
  <sheetData>
    <row r="1" spans="1:2" x14ac:dyDescent="0.2">
      <c r="A1" t="s">
        <v>19</v>
      </c>
    </row>
    <row r="3" spans="1:2" x14ac:dyDescent="0.2">
      <c r="A3" t="s">
        <v>4</v>
      </c>
      <c r="B3" s="3">
        <v>0.89</v>
      </c>
    </row>
    <row r="4" spans="1:2" x14ac:dyDescent="0.2">
      <c r="A4" t="s">
        <v>18</v>
      </c>
      <c r="B4" s="3">
        <v>0.56000000000000005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F1E6F-C138-184D-9D03-AEC453C39F49}">
  <dimension ref="B1:H21"/>
  <sheetViews>
    <sheetView tabSelected="1" workbookViewId="0">
      <selection activeCell="F37" sqref="F37"/>
    </sheetView>
  </sheetViews>
  <sheetFormatPr baseColWidth="10" defaultRowHeight="16" x14ac:dyDescent="0.2"/>
  <sheetData>
    <row r="1" spans="2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</v>
      </c>
    </row>
    <row r="2" spans="2:8" x14ac:dyDescent="0.2">
      <c r="B2" s="1">
        <v>184.868394</v>
      </c>
      <c r="C2">
        <v>85.409693799999999</v>
      </c>
      <c r="D2">
        <v>320.52394500000003</v>
      </c>
      <c r="E2">
        <v>250.03099</v>
      </c>
      <c r="F2">
        <v>40.742118099999999</v>
      </c>
      <c r="G2" s="2">
        <v>330.85409700000002</v>
      </c>
      <c r="H2" s="2">
        <v>379.57109200000002</v>
      </c>
    </row>
    <row r="3" spans="2:8" x14ac:dyDescent="0.2">
      <c r="B3">
        <v>155.613404</v>
      </c>
      <c r="C3">
        <v>80.3272592</v>
      </c>
      <c r="D3">
        <v>350.23346099999998</v>
      </c>
      <c r="E3">
        <v>213.29697100000001</v>
      </c>
      <c r="F3">
        <v>32.973844100000001</v>
      </c>
      <c r="G3" s="2">
        <v>262.59245499999997</v>
      </c>
      <c r="H3" s="2">
        <v>318.54055599999998</v>
      </c>
    </row>
    <row r="4" spans="2:8" x14ac:dyDescent="0.2">
      <c r="G4" s="2">
        <v>200.73550700000001</v>
      </c>
      <c r="H4" s="2">
        <v>417.999256</v>
      </c>
    </row>
    <row r="5" spans="2:8" x14ac:dyDescent="0.2">
      <c r="G5" s="2">
        <v>317.63150300000001</v>
      </c>
      <c r="H5" s="2">
        <v>382.00900799999999</v>
      </c>
    </row>
    <row r="6" spans="2:8" x14ac:dyDescent="0.2">
      <c r="G6" s="2">
        <v>282.50898699999999</v>
      </c>
      <c r="H6" s="2">
        <v>306.30965700000002</v>
      </c>
    </row>
    <row r="7" spans="2:8" x14ac:dyDescent="0.2">
      <c r="G7" s="2">
        <v>212.09867399999999</v>
      </c>
      <c r="H7" s="2">
        <v>415.64398199999999</v>
      </c>
    </row>
    <row r="8" spans="2:8" x14ac:dyDescent="0.2">
      <c r="H8" s="2">
        <v>383.86843499999998</v>
      </c>
    </row>
    <row r="9" spans="2:8" x14ac:dyDescent="0.2">
      <c r="C9" t="s">
        <v>6</v>
      </c>
      <c r="D9" t="s">
        <v>8</v>
      </c>
      <c r="H9" s="2">
        <v>420.64377500000001</v>
      </c>
    </row>
    <row r="10" spans="2:8" x14ac:dyDescent="0.2">
      <c r="B10" t="s">
        <v>7</v>
      </c>
      <c r="C10">
        <f>AVERAGE(B2:E3)</f>
        <v>205.03801475</v>
      </c>
      <c r="D10">
        <f>STDEV(B2:E3)</f>
        <v>99.444607229916798</v>
      </c>
      <c r="H10" s="2">
        <v>374.90186399999999</v>
      </c>
    </row>
    <row r="11" spans="2:8" x14ac:dyDescent="0.2">
      <c r="B11" t="s">
        <v>4</v>
      </c>
      <c r="C11">
        <f>AVERAGE(F2:F3)</f>
        <v>36.857981100000003</v>
      </c>
      <c r="D11">
        <f>STDEV(F2:F3)</f>
        <v>5.4929992235151177</v>
      </c>
      <c r="H11" s="2">
        <v>320.317342</v>
      </c>
    </row>
    <row r="12" spans="2:8" x14ac:dyDescent="0.2">
      <c r="B12" t="s">
        <v>9</v>
      </c>
      <c r="C12">
        <f>AVERAGE(G2:G7)</f>
        <v>267.73687050000001</v>
      </c>
      <c r="D12">
        <f>STDEV(G2:G7)</f>
        <v>53.484073686884138</v>
      </c>
    </row>
    <row r="16" spans="2:8" x14ac:dyDescent="0.2">
      <c r="B16" t="s">
        <v>11</v>
      </c>
      <c r="C16" t="s">
        <v>7</v>
      </c>
      <c r="D16" t="s">
        <v>4</v>
      </c>
      <c r="E16" t="s">
        <v>16</v>
      </c>
    </row>
    <row r="17" spans="2:5" x14ac:dyDescent="0.2">
      <c r="B17" t="s">
        <v>12</v>
      </c>
      <c r="C17">
        <f>MIN(B2:E3)</f>
        <v>80.3272592</v>
      </c>
      <c r="D17">
        <f>MIN(F2:F3)</f>
        <v>32.973844100000001</v>
      </c>
      <c r="E17">
        <f>MIN(G2:H11)</f>
        <v>200.73550700000001</v>
      </c>
    </row>
    <row r="18" spans="2:5" x14ac:dyDescent="0.2">
      <c r="B18" t="s">
        <v>13</v>
      </c>
      <c r="C18">
        <f>_xlfn.QUARTILE.INC(B2:E3,1)</f>
        <v>138.06247645000002</v>
      </c>
      <c r="D18">
        <f>_xlfn.QUARTILE.INC(F2:F3,1)</f>
        <v>34.915912599999999</v>
      </c>
      <c r="E18">
        <f>_xlfn.QUARTILE.INC(G2:H11,1)</f>
        <v>300.3594895</v>
      </c>
    </row>
    <row r="19" spans="2:5" x14ac:dyDescent="0.2">
      <c r="B19" t="s">
        <v>14</v>
      </c>
      <c r="C19">
        <f>_xlfn.QUARTILE.INC(B2:E3,2)</f>
        <v>199.0826825</v>
      </c>
      <c r="D19">
        <f>_xlfn.QUARTILE.INC(F2:F3,2)</f>
        <v>36.857981100000003</v>
      </c>
      <c r="E19">
        <f>_xlfn.QUARTILE.INC(G2:H11,2)</f>
        <v>325.58571949999998</v>
      </c>
    </row>
    <row r="20" spans="2:5" x14ac:dyDescent="0.2">
      <c r="B20" t="s">
        <v>15</v>
      </c>
      <c r="C20">
        <f>_xlfn.QUARTILE.INC(B2:E3,3)</f>
        <v>267.65422875000002</v>
      </c>
      <c r="D20">
        <f>_xlfn.QUARTILE.INC(F2:F3,3)</f>
        <v>38.800049600000001</v>
      </c>
      <c r="E20">
        <f>_xlfn.QUARTILE.INC(G2:H11,3)</f>
        <v>382.47386474999996</v>
      </c>
    </row>
    <row r="21" spans="2:5" x14ac:dyDescent="0.2">
      <c r="B21" t="s">
        <v>17</v>
      </c>
      <c r="C21">
        <f>MAX(B2:E3)</f>
        <v>350.23346099999998</v>
      </c>
      <c r="D21">
        <f>MAX(F2:F3)</f>
        <v>40.742118099999999</v>
      </c>
      <c r="E21">
        <f>MAX(G2:H11)</f>
        <v>420.64377500000001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d426f8eb-43e7-4c1b-b7a5-a0a324bdadda}" enabled="1" method="Privileged" siteId="{f6b6dd5b-f02f-441a-99a0-162ac5060bd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Mortality</vt:lpstr>
      <vt:lpstr>Lactate 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 W Ehlers</dc:creator>
  <cp:lastModifiedBy>Amelia W Ehlers</cp:lastModifiedBy>
  <dcterms:created xsi:type="dcterms:W3CDTF">2025-06-05T06:34:18Z</dcterms:created>
  <dcterms:modified xsi:type="dcterms:W3CDTF">2025-06-05T07:03:16Z</dcterms:modified>
</cp:coreProperties>
</file>