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/github/Ritger-2019-Corynactis-measurements/data/"/>
    </mc:Choice>
  </mc:AlternateContent>
  <xr:revisionPtr revIDLastSave="0" documentId="13_ncr:1_{DAFD6BE5-812B-7347-A294-9D8CB1F8F67C}" xr6:coauthVersionLast="45" xr6:coauthVersionMax="45" xr10:uidLastSave="{00000000-0000-0000-0000-000000000000}"/>
  <bookViews>
    <workbookView xWindow="0" yWindow="780" windowWidth="26060" windowHeight="15700" xr2:uid="{3D5131ED-60B0-4786-9312-C0C09B3193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9" i="1" l="1"/>
  <c r="I429" i="1"/>
  <c r="I428" i="1"/>
  <c r="H427" i="1"/>
  <c r="G427" i="1"/>
  <c r="J427" i="1"/>
  <c r="I427" i="1"/>
  <c r="J414" i="1"/>
  <c r="J413" i="1"/>
  <c r="H412" i="1"/>
  <c r="G412" i="1"/>
  <c r="I412" i="1"/>
  <c r="I411" i="1"/>
  <c r="H465" i="1"/>
  <c r="I464" i="1"/>
  <c r="I463" i="1"/>
  <c r="J462" i="1"/>
  <c r="I462" i="1"/>
  <c r="J461" i="1"/>
  <c r="I460" i="1"/>
  <c r="I459" i="1"/>
  <c r="J459" i="1"/>
  <c r="H458" i="1"/>
  <c r="G458" i="1"/>
  <c r="J458" i="1"/>
  <c r="I458" i="1"/>
  <c r="J456" i="1"/>
  <c r="H454" i="1"/>
  <c r="J454" i="1"/>
  <c r="I454" i="1"/>
  <c r="H453" i="1"/>
  <c r="I453" i="1"/>
  <c r="J453" i="1"/>
  <c r="I452" i="1"/>
  <c r="J451" i="1"/>
  <c r="I450" i="1"/>
  <c r="H449" i="1"/>
  <c r="I449" i="1"/>
  <c r="J448" i="1"/>
  <c r="G447" i="1"/>
  <c r="J447" i="1"/>
  <c r="I447" i="1"/>
  <c r="H446" i="1"/>
  <c r="I446" i="1"/>
  <c r="J445" i="1"/>
  <c r="J444" i="1"/>
  <c r="I443" i="1"/>
  <c r="J441" i="1"/>
  <c r="J438" i="1"/>
  <c r="I438" i="1"/>
  <c r="I437" i="1"/>
  <c r="J436" i="1"/>
  <c r="H435" i="1"/>
  <c r="I435" i="1"/>
  <c r="J435" i="1"/>
  <c r="J434" i="1"/>
  <c r="I434" i="1"/>
  <c r="J433" i="1"/>
  <c r="J432" i="1"/>
  <c r="I432" i="1"/>
  <c r="J431" i="1"/>
  <c r="J430" i="1"/>
  <c r="I426" i="1"/>
  <c r="J425" i="1"/>
  <c r="I425" i="1"/>
  <c r="I424" i="1"/>
  <c r="J424" i="1"/>
  <c r="J423" i="1"/>
  <c r="I423" i="1"/>
  <c r="J422" i="1"/>
  <c r="I422" i="1"/>
  <c r="H421" i="1"/>
  <c r="J421" i="1"/>
  <c r="I421" i="1"/>
  <c r="I420" i="1"/>
  <c r="I419" i="1"/>
  <c r="J419" i="1"/>
  <c r="J418" i="1"/>
  <c r="J417" i="1"/>
  <c r="J416" i="1"/>
  <c r="I416" i="1"/>
  <c r="I415" i="1"/>
  <c r="J415" i="1"/>
  <c r="J410" i="1"/>
  <c r="J409" i="1"/>
  <c r="I409" i="1"/>
  <c r="J408" i="1"/>
  <c r="I408" i="1"/>
  <c r="J407" i="1"/>
  <c r="I407" i="1"/>
  <c r="H406" i="1"/>
  <c r="G406" i="1"/>
  <c r="I406" i="1"/>
  <c r="J406" i="1"/>
  <c r="J405" i="1"/>
  <c r="I405" i="1"/>
  <c r="G404" i="1"/>
  <c r="H404" i="1"/>
  <c r="J404" i="1"/>
  <c r="J403" i="1"/>
  <c r="H402" i="1"/>
  <c r="G402" i="1"/>
  <c r="J402" i="1"/>
  <c r="I402" i="1"/>
  <c r="J401" i="1"/>
  <c r="J399" i="1"/>
  <c r="I399" i="1"/>
  <c r="J398" i="1"/>
  <c r="I397" i="1"/>
  <c r="J397" i="1"/>
  <c r="J396" i="1"/>
  <c r="I396" i="1"/>
  <c r="I393" i="1"/>
  <c r="J393" i="1"/>
  <c r="H392" i="1"/>
  <c r="G392" i="1"/>
  <c r="I392" i="1"/>
  <c r="H389" i="1"/>
  <c r="J389" i="1"/>
  <c r="J388" i="1"/>
  <c r="I388" i="1"/>
  <c r="H387" i="1"/>
  <c r="G387" i="1"/>
  <c r="J387" i="1"/>
  <c r="I387" i="1"/>
  <c r="G386" i="1"/>
  <c r="J386" i="1"/>
  <c r="I386" i="1"/>
  <c r="H384" i="1"/>
  <c r="J384" i="1"/>
  <c r="G383" i="1"/>
  <c r="J383" i="1"/>
  <c r="I383" i="1"/>
  <c r="H296" i="1" l="1"/>
  <c r="G296" i="1"/>
  <c r="H283" i="1"/>
  <c r="G283" i="1"/>
  <c r="H306" i="1"/>
  <c r="G305" i="1"/>
  <c r="J305" i="1"/>
  <c r="I305" i="1"/>
  <c r="H297" i="1"/>
  <c r="I296" i="1"/>
  <c r="J283" i="1"/>
  <c r="H282" i="1"/>
  <c r="G281" i="1"/>
  <c r="H261" i="1"/>
  <c r="H258" i="1"/>
  <c r="H256" i="1"/>
  <c r="H251" i="1"/>
  <c r="J251" i="1"/>
  <c r="G201" i="1"/>
  <c r="H199" i="1"/>
  <c r="H194" i="1"/>
  <c r="H151" i="1"/>
  <c r="G151" i="1"/>
  <c r="J151" i="1"/>
  <c r="H110" i="1"/>
  <c r="H65" i="1" l="1"/>
  <c r="G63" i="1"/>
  <c r="G62" i="1"/>
  <c r="G59" i="1"/>
  <c r="H43" i="1" l="1"/>
  <c r="H39" i="1"/>
  <c r="H27" i="1" l="1"/>
  <c r="H25" i="1" l="1"/>
</calcChain>
</file>

<file path=xl/sharedStrings.xml><?xml version="1.0" encoding="utf-8"?>
<sst xmlns="http://schemas.openxmlformats.org/spreadsheetml/2006/main" count="1111" uniqueCount="147">
  <si>
    <t>ID</t>
  </si>
  <si>
    <t>Date</t>
  </si>
  <si>
    <t>Reef red</t>
  </si>
  <si>
    <t>Number</t>
  </si>
  <si>
    <t>Reef pink</t>
  </si>
  <si>
    <t>Urchin pink/orange</t>
  </si>
  <si>
    <t>Urchin pink</t>
  </si>
  <si>
    <t>Urchin red</t>
  </si>
  <si>
    <t>Oral disk diameter (mm)_a</t>
  </si>
  <si>
    <t>Oral disk diameter (mm)_b</t>
  </si>
  <si>
    <t>Tentacle number (small)</t>
  </si>
  <si>
    <t>Tentacle number (large)</t>
  </si>
  <si>
    <t>Mouth length (mm)</t>
  </si>
  <si>
    <t>Vial mass (g)</t>
  </si>
  <si>
    <t>Wet mass plus vial (g)</t>
  </si>
  <si>
    <t>Dry mass plus vial (g)_day 1</t>
  </si>
  <si>
    <t>Dry mass plus vial (g)_day 3</t>
  </si>
  <si>
    <t>Dry mass plus vial (g)_day 4</t>
  </si>
  <si>
    <t>GWP Red 1A</t>
  </si>
  <si>
    <t>Dry mass plus vial (g)_day 2</t>
  </si>
  <si>
    <t>Dry mass plus vial (g)_day 5</t>
  </si>
  <si>
    <t>GWP RP2?</t>
  </si>
  <si>
    <t>Purple</t>
  </si>
  <si>
    <t>GWP RP</t>
  </si>
  <si>
    <t>Basal disk diameter (mm)_a</t>
  </si>
  <si>
    <t>Basal disk diameter (mm)_b</t>
  </si>
  <si>
    <t>Dry mass plus vial (g)_day 7</t>
  </si>
  <si>
    <t>Dry mass plus vial (g)_day 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</si>
  <si>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</si>
  <si>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</si>
  <si>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</si>
  <si>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</si>
  <si>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</si>
  <si>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</si>
  <si>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</si>
  <si>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</si>
  <si>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</si>
  <si>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</si>
  <si>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</si>
  <si>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</si>
  <si>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</si>
  <si>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</si>
  <si>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</si>
  <si>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</si>
  <si>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</si>
  <si>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</si>
  <si>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</si>
  <si>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</si>
  <si>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</si>
  <si>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</si>
  <si>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</si>
  <si>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</si>
  <si>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ID confidence</t>
  </si>
  <si>
    <t>Confident</t>
  </si>
  <si>
    <t>Not</t>
  </si>
  <si>
    <t>Red/pink</t>
  </si>
  <si>
    <t>GWP Pink 2</t>
  </si>
  <si>
    <t>GWP Purple 1</t>
  </si>
  <si>
    <t>GWP Pink 1</t>
  </si>
  <si>
    <t>GWP Pink 2/Purple</t>
  </si>
  <si>
    <t>REEF Pink</t>
  </si>
  <si>
    <t>GWP Brown-Red</t>
  </si>
  <si>
    <t>Urchin orange</t>
  </si>
  <si>
    <t>Brown-Pink 5/28</t>
  </si>
  <si>
    <t>Pinkish 5/1, 5/13</t>
  </si>
  <si>
    <t>Pinkish orange 5/1 5/22</t>
  </si>
  <si>
    <t>Brown-Pink</t>
  </si>
  <si>
    <t>Pink</t>
  </si>
  <si>
    <t>Pinkish 5/1, 5/22</t>
  </si>
  <si>
    <t>Pinkish-brown 5/28</t>
  </si>
  <si>
    <t>GWP Red 1</t>
  </si>
  <si>
    <t>Dark brown red muted on tile</t>
  </si>
  <si>
    <t>dull red 5/1, 5/13</t>
  </si>
  <si>
    <t>pink 5/1, 5/13</t>
  </si>
  <si>
    <t>pink-purple 5/28</t>
  </si>
  <si>
    <t>red-brown 5/28</t>
  </si>
  <si>
    <t>hot pink 5/24</t>
  </si>
  <si>
    <t>Brownish 5/28</t>
  </si>
  <si>
    <t>Pink 5/1, 5/22</t>
  </si>
  <si>
    <t>Red-orange</t>
  </si>
  <si>
    <t>pink</t>
  </si>
  <si>
    <t>Pink- orange 5/1, 5/13</t>
  </si>
  <si>
    <t>hot pink</t>
  </si>
  <si>
    <t>GWP Red</t>
  </si>
  <si>
    <t>REEF Red</t>
  </si>
  <si>
    <t>red-orange 5/24</t>
  </si>
  <si>
    <t>Red on tile</t>
  </si>
  <si>
    <t>hot red 5/24</t>
  </si>
  <si>
    <t>REEF red/orange</t>
  </si>
  <si>
    <t>muted red</t>
  </si>
  <si>
    <t>brown-red 5/28</t>
  </si>
  <si>
    <t>dull brown red 5/28</t>
  </si>
  <si>
    <t>REEF pink</t>
  </si>
  <si>
    <t>dull red brown 5/28</t>
  </si>
  <si>
    <t>orange</t>
  </si>
  <si>
    <t>Hot pink red 5/28</t>
  </si>
  <si>
    <t>dull brown 5/28</t>
  </si>
  <si>
    <t>bright red 5/1, 5/13</t>
  </si>
  <si>
    <t>pinkish 5/24</t>
  </si>
  <si>
    <t>dull red 5/28</t>
  </si>
  <si>
    <t>red-orange 5/28</t>
  </si>
  <si>
    <t>dull red 5/22</t>
  </si>
  <si>
    <t>Bright pink 5/22</t>
  </si>
  <si>
    <t>Hot red 5/24 platform</t>
  </si>
  <si>
    <t>Light pink-ish 5/1, 5/22</t>
  </si>
  <si>
    <t>Muted red 5/28</t>
  </si>
  <si>
    <t>REEF red</t>
  </si>
  <si>
    <t>4 samples/5 min</t>
  </si>
  <si>
    <t>good pic</t>
  </si>
  <si>
    <t>bad basal</t>
  </si>
  <si>
    <t>7 samples/5 min</t>
  </si>
  <si>
    <t>bad mouth</t>
  </si>
  <si>
    <t>double tent</t>
  </si>
  <si>
    <t>black</t>
  </si>
  <si>
    <t>bad oral, mouth</t>
  </si>
  <si>
    <t>Big red brown</t>
  </si>
  <si>
    <t>Big hot pink</t>
  </si>
  <si>
    <t>Big red</t>
  </si>
  <si>
    <t>Big small red</t>
  </si>
  <si>
    <t>Comments</t>
  </si>
  <si>
    <t>splitting</t>
  </si>
  <si>
    <t>bad oral</t>
  </si>
  <si>
    <t>Dry mass plus vial (g)_day 8</t>
  </si>
  <si>
    <t>Dry mass plus vial (g)_day 9</t>
  </si>
  <si>
    <t>Dry mass plus vial (g)_day 10</t>
  </si>
  <si>
    <t>Dry mass plus vial (g)_day 11</t>
  </si>
  <si>
    <t>splitting in new photo</t>
  </si>
  <si>
    <t>1.25X</t>
  </si>
  <si>
    <t>angled</t>
  </si>
  <si>
    <t>no OD</t>
  </si>
  <si>
    <t>BD on edge</t>
  </si>
  <si>
    <t>Lifted up, no OD, some detritus on sample weight</t>
  </si>
  <si>
    <t>Lifted up</t>
  </si>
  <si>
    <t>On shell, some detritus on sample weight</t>
  </si>
  <si>
    <t>BDD2 is iffy, ODD is not great</t>
  </si>
  <si>
    <t>ODD angled</t>
  </si>
  <si>
    <t>ODD2 iffy</t>
  </si>
  <si>
    <t>lifted up</t>
  </si>
  <si>
    <t>bad oral, lifted up</t>
  </si>
  <si>
    <t>splitting in new photo, lifted up</t>
  </si>
  <si>
    <t>Lifted up, angled</t>
  </si>
  <si>
    <t>bad oral, bad basal, bad mouth</t>
  </si>
  <si>
    <t>bad basal, bad oral</t>
  </si>
  <si>
    <t>bad oral; 1.25X</t>
  </si>
  <si>
    <t>splitting; 1.25X</t>
  </si>
  <si>
    <t>no</t>
  </si>
  <si>
    <t>Trust basel?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</si>
</sst>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0" xfId="0" applyFill="1"/>
    <xf numFmtId="0" fontId="0" fillId="0" borderId="0" xfId="0" quotePrefix="1"/>
    <xf numFmtId="20" fontId="0" fillId="0" borderId="0" xfId="0" applyNumberFormat="1"/>
    <xf numFmtId="0" fontId="0" fillId="0" borderId="0" xfId="0" applyFont="1"/>
    <xf numFmtId="0" fontId="0" fillId="0" borderId="0" xfId="0" applyFont="1" applyFill="1" applyBorder="1"/>
    <xf numFmtId="0" fontId="0" fillId="2" borderId="0" xfId="0" applyFill="1"/>
    <xf numFmtId="0" fontId="0" fillId="0" borderId="2" xfId="0" applyBorder="1"/>
    <xf numFmtId="0" fontId="0" fillId="0" borderId="2" xfId="0" applyFill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5C9-6405-4F9A-BB12-C87548FEAFC2}">
  <dimension ref="A1:Z465"/>
  <sheetViews>
    <sheetView tabSelected="1" zoomScale="90" zoomScaleNormal="90" workbookViewId="0">
      <pane ySplit="1" topLeftCell="A432" activePane="bottomLeft" state="frozen"/>
      <selection pane="bottomLeft" activeCell="G453" sqref="G453"/>
    </sheetView>
  </sheetViews>
  <sheetFormatPr baseColWidth="10" defaultColWidth="8.83203125" defaultRowHeight="15" x14ac:dyDescent="0.2"/>
  <cols>
    <col min="4" max="4" width="10.5" bestFit="1" customWidth="1"/>
    <col min="5" max="6" width="10.5" customWidth="1"/>
    <col min="7" max="7" width="11.5" customWidth="1"/>
    <col min="8" max="10" width="11.6640625" customWidth="1"/>
    <col min="13" max="13" width="12.33203125" customWidth="1"/>
    <col min="24" max="24" width="12" bestFit="1" customWidth="1"/>
  </cols>
  <sheetData>
    <row r="1" spans="1:26" x14ac:dyDescent="0.2">
      <c r="A1" t="s">
        <v>3</v>
      </c>
      <c r="B1" t="s">
        <v>0</v>
      </c>
      <c r="C1" t="s">
        <v>52</v>
      </c>
      <c r="D1" t="s">
        <v>1</v>
      </c>
      <c r="E1" t="s">
        <v>119</v>
      </c>
      <c r="F1" t="s">
        <v>146</v>
      </c>
      <c r="G1" t="s">
        <v>8</v>
      </c>
      <c r="H1" t="s">
        <v>9</v>
      </c>
      <c r="I1" t="s">
        <v>24</v>
      </c>
      <c r="J1" t="s">
        <v>25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  <c r="R1" t="s">
        <v>16</v>
      </c>
      <c r="S1" t="s">
        <v>17</v>
      </c>
      <c r="T1" t="s">
        <v>20</v>
      </c>
      <c r="U1" t="s">
        <v>27</v>
      </c>
      <c r="V1" t="s">
        <v>26</v>
      </c>
      <c r="W1" t="s">
        <v>122</v>
      </c>
      <c r="X1" t="s">
        <v>123</v>
      </c>
      <c r="Y1" t="s">
        <v>124</v>
      </c>
      <c r="Z1" t="s">
        <v>125</v>
      </c>
    </row>
    <row r="2" spans="1:26" x14ac:dyDescent="0.2">
      <c r="A2">
        <v>1</v>
      </c>
      <c r="B2" t="s">
        <v>2</v>
      </c>
      <c r="C2" t="s">
        <v>53</v>
      </c>
      <c r="D2" s="1">
        <v>43738</v>
      </c>
      <c r="G2">
        <v>6.26</v>
      </c>
      <c r="H2">
        <v>6.44</v>
      </c>
      <c r="M2">
        <v>0.98</v>
      </c>
      <c r="N2">
        <v>0.13900000000000001</v>
      </c>
      <c r="O2">
        <v>0.24299999999999999</v>
      </c>
      <c r="Q2">
        <v>0.14899999999999999</v>
      </c>
      <c r="R2">
        <v>0.14799999999999999</v>
      </c>
      <c r="S2">
        <v>0.14899999999999999</v>
      </c>
    </row>
    <row r="3" spans="1:26" x14ac:dyDescent="0.2">
      <c r="A3">
        <v>3</v>
      </c>
      <c r="B3" t="s">
        <v>2</v>
      </c>
      <c r="C3" t="s">
        <v>53</v>
      </c>
      <c r="D3" s="1">
        <v>43738</v>
      </c>
      <c r="G3">
        <v>5.36</v>
      </c>
      <c r="H3">
        <v>6.24</v>
      </c>
      <c r="M3">
        <v>0.91</v>
      </c>
      <c r="N3">
        <v>0.14099999999999999</v>
      </c>
      <c r="O3">
        <v>0.217</v>
      </c>
      <c r="Q3">
        <v>0.14799999999999999</v>
      </c>
      <c r="R3">
        <v>0.14799999999999999</v>
      </c>
      <c r="S3">
        <v>0.14799999999999999</v>
      </c>
    </row>
    <row r="4" spans="1:26" x14ac:dyDescent="0.2">
      <c r="A4">
        <v>4</v>
      </c>
      <c r="B4" t="s">
        <v>2</v>
      </c>
      <c r="C4" t="s">
        <v>53</v>
      </c>
      <c r="D4" s="1">
        <v>43738</v>
      </c>
      <c r="G4">
        <v>8.94</v>
      </c>
      <c r="H4">
        <v>9.51</v>
      </c>
      <c r="M4">
        <v>1.05</v>
      </c>
      <c r="N4">
        <v>0.156</v>
      </c>
      <c r="O4">
        <v>0.40600000000000003</v>
      </c>
      <c r="Q4">
        <v>0.17899999999999999</v>
      </c>
      <c r="R4">
        <v>0.17899999999999999</v>
      </c>
      <c r="S4">
        <v>0.18</v>
      </c>
    </row>
    <row r="5" spans="1:26" x14ac:dyDescent="0.2">
      <c r="A5">
        <v>5</v>
      </c>
      <c r="B5" t="s">
        <v>2</v>
      </c>
      <c r="C5" t="s">
        <v>53</v>
      </c>
      <c r="D5" s="1">
        <v>43738</v>
      </c>
      <c r="G5">
        <v>7.09</v>
      </c>
      <c r="H5">
        <v>8.4499999999999993</v>
      </c>
      <c r="M5">
        <v>1.0900000000000001</v>
      </c>
      <c r="N5">
        <v>0.14699999999999999</v>
      </c>
      <c r="O5">
        <v>0.38700000000000001</v>
      </c>
      <c r="Q5">
        <v>0.16700000000000001</v>
      </c>
      <c r="R5">
        <v>0.16600000000000001</v>
      </c>
      <c r="S5">
        <v>0.16700000000000001</v>
      </c>
    </row>
    <row r="6" spans="1:26" x14ac:dyDescent="0.2">
      <c r="A6">
        <v>6</v>
      </c>
      <c r="B6" t="s">
        <v>4</v>
      </c>
      <c r="C6" t="s">
        <v>53</v>
      </c>
      <c r="D6" s="1">
        <v>43739</v>
      </c>
      <c r="G6">
        <v>5.63</v>
      </c>
      <c r="H6">
        <v>5.79</v>
      </c>
      <c r="M6">
        <v>0.65</v>
      </c>
      <c r="N6">
        <v>0.108</v>
      </c>
      <c r="O6">
        <v>0.153</v>
      </c>
      <c r="P6">
        <v>0.112</v>
      </c>
      <c r="Q6">
        <v>0.112</v>
      </c>
      <c r="R6">
        <v>0.112</v>
      </c>
    </row>
    <row r="7" spans="1:26" x14ac:dyDescent="0.2">
      <c r="A7">
        <v>7</v>
      </c>
      <c r="B7" t="s">
        <v>4</v>
      </c>
      <c r="C7" t="s">
        <v>53</v>
      </c>
      <c r="D7" s="1">
        <v>43739</v>
      </c>
      <c r="G7">
        <v>6.32</v>
      </c>
      <c r="H7">
        <v>7.14</v>
      </c>
      <c r="M7">
        <v>0.76</v>
      </c>
      <c r="N7">
        <v>0.14899999999999999</v>
      </c>
      <c r="O7">
        <v>0.191</v>
      </c>
      <c r="P7">
        <v>0.155</v>
      </c>
      <c r="Q7">
        <v>0.154</v>
      </c>
      <c r="R7">
        <v>0.154</v>
      </c>
    </row>
    <row r="8" spans="1:26" x14ac:dyDescent="0.2">
      <c r="A8">
        <v>8</v>
      </c>
      <c r="B8" t="s">
        <v>4</v>
      </c>
      <c r="C8" t="s">
        <v>53</v>
      </c>
      <c r="D8" s="1">
        <v>43739</v>
      </c>
      <c r="G8">
        <v>6.7</v>
      </c>
      <c r="H8">
        <v>7.15</v>
      </c>
      <c r="M8">
        <v>0.97</v>
      </c>
      <c r="N8">
        <v>0.14599999999999999</v>
      </c>
      <c r="O8">
        <v>0.20799999999999999</v>
      </c>
      <c r="P8">
        <v>0.155</v>
      </c>
      <c r="Q8">
        <v>0.155</v>
      </c>
      <c r="R8">
        <v>0.155</v>
      </c>
    </row>
    <row r="9" spans="1:26" x14ac:dyDescent="0.2">
      <c r="A9">
        <v>9</v>
      </c>
      <c r="B9" t="s">
        <v>4</v>
      </c>
      <c r="C9" t="s">
        <v>53</v>
      </c>
      <c r="D9" s="1">
        <v>43739</v>
      </c>
      <c r="G9">
        <v>7.56</v>
      </c>
      <c r="H9">
        <v>7.74</v>
      </c>
      <c r="M9">
        <v>1.0900000000000001</v>
      </c>
      <c r="N9">
        <v>0.10299999999999999</v>
      </c>
      <c r="O9">
        <v>0.17399999999999999</v>
      </c>
      <c r="P9">
        <v>0.111</v>
      </c>
      <c r="Q9">
        <v>0.11</v>
      </c>
      <c r="R9">
        <v>0.111</v>
      </c>
    </row>
    <row r="10" spans="1:26" x14ac:dyDescent="0.2">
      <c r="A10">
        <v>10</v>
      </c>
      <c r="B10" t="s">
        <v>4</v>
      </c>
      <c r="C10" t="s">
        <v>53</v>
      </c>
      <c r="D10" s="1">
        <v>43739</v>
      </c>
      <c r="G10">
        <v>9.57</v>
      </c>
      <c r="H10">
        <v>9.24</v>
      </c>
      <c r="M10">
        <v>1.23</v>
      </c>
      <c r="N10">
        <v>0.11799999999999999</v>
      </c>
      <c r="O10">
        <v>0.23100000000000001</v>
      </c>
      <c r="P10">
        <v>0.129</v>
      </c>
      <c r="Q10">
        <v>0.129</v>
      </c>
      <c r="R10">
        <v>0.13</v>
      </c>
    </row>
    <row r="11" spans="1:26" x14ac:dyDescent="0.2">
      <c r="A11">
        <v>11</v>
      </c>
      <c r="B11" t="s">
        <v>4</v>
      </c>
      <c r="C11" t="s">
        <v>53</v>
      </c>
      <c r="D11" s="1">
        <v>43739</v>
      </c>
      <c r="G11">
        <v>7.14</v>
      </c>
      <c r="H11">
        <v>6.99</v>
      </c>
      <c r="M11">
        <v>0.87</v>
      </c>
      <c r="N11">
        <v>0.106</v>
      </c>
      <c r="O11">
        <v>0.22600000000000001</v>
      </c>
      <c r="P11">
        <v>0.11600000000000001</v>
      </c>
      <c r="Q11">
        <v>0.11600000000000001</v>
      </c>
      <c r="R11">
        <v>0.11700000000000001</v>
      </c>
    </row>
    <row r="12" spans="1:26" x14ac:dyDescent="0.2">
      <c r="A12">
        <v>12</v>
      </c>
      <c r="B12" t="s">
        <v>4</v>
      </c>
      <c r="C12" t="s">
        <v>53</v>
      </c>
      <c r="D12" s="1">
        <v>43739</v>
      </c>
      <c r="G12">
        <v>5.04</v>
      </c>
      <c r="H12">
        <v>5.35</v>
      </c>
      <c r="M12">
        <v>0.57999999999999996</v>
      </c>
      <c r="N12">
        <v>0.14199999999999999</v>
      </c>
      <c r="O12">
        <v>0.17299999999999999</v>
      </c>
      <c r="P12">
        <v>0.14499999999999999</v>
      </c>
      <c r="Q12">
        <v>0.14499999999999999</v>
      </c>
      <c r="R12">
        <v>0.14499999999999999</v>
      </c>
    </row>
    <row r="13" spans="1:26" x14ac:dyDescent="0.2">
      <c r="A13">
        <v>13</v>
      </c>
      <c r="B13" t="s">
        <v>5</v>
      </c>
      <c r="C13" t="s">
        <v>53</v>
      </c>
      <c r="D13" s="1">
        <v>43755</v>
      </c>
      <c r="G13">
        <v>7.44</v>
      </c>
      <c r="H13">
        <v>6.49</v>
      </c>
      <c r="M13">
        <v>0.89</v>
      </c>
      <c r="N13">
        <v>0.13700000000000001</v>
      </c>
      <c r="O13">
        <v>0.214</v>
      </c>
      <c r="S13">
        <v>0.14399999999999999</v>
      </c>
      <c r="T13">
        <v>0.14399999999999999</v>
      </c>
    </row>
    <row r="14" spans="1:26" x14ac:dyDescent="0.2">
      <c r="A14">
        <v>14</v>
      </c>
      <c r="B14" t="s">
        <v>7</v>
      </c>
      <c r="C14" t="s">
        <v>53</v>
      </c>
      <c r="D14" s="1">
        <v>43755</v>
      </c>
      <c r="G14">
        <v>8.14</v>
      </c>
      <c r="H14">
        <v>8.42</v>
      </c>
      <c r="M14">
        <v>1.06</v>
      </c>
      <c r="N14">
        <v>0.13100000000000001</v>
      </c>
      <c r="O14">
        <v>0.224</v>
      </c>
      <c r="S14">
        <v>0.14000000000000001</v>
      </c>
      <c r="T14">
        <v>0.14000000000000001</v>
      </c>
    </row>
    <row r="15" spans="1:26" x14ac:dyDescent="0.2">
      <c r="A15">
        <v>15</v>
      </c>
      <c r="B15" t="s">
        <v>5</v>
      </c>
      <c r="C15" t="s">
        <v>53</v>
      </c>
      <c r="D15" s="1">
        <v>43755</v>
      </c>
      <c r="G15">
        <v>6.32</v>
      </c>
      <c r="H15">
        <v>6.6</v>
      </c>
      <c r="M15">
        <v>0.84</v>
      </c>
      <c r="N15">
        <v>0.11700000000000001</v>
      </c>
      <c r="O15">
        <v>0.189</v>
      </c>
      <c r="S15">
        <v>0.126</v>
      </c>
      <c r="T15">
        <v>0.127</v>
      </c>
    </row>
    <row r="16" spans="1:26" x14ac:dyDescent="0.2">
      <c r="A16">
        <v>16</v>
      </c>
      <c r="B16" t="s">
        <v>6</v>
      </c>
      <c r="C16" t="s">
        <v>53</v>
      </c>
      <c r="D16" s="1">
        <v>43755</v>
      </c>
      <c r="G16">
        <v>7.94</v>
      </c>
      <c r="H16">
        <v>8.48</v>
      </c>
      <c r="M16">
        <v>0.98</v>
      </c>
      <c r="N16">
        <v>0.14899999999999999</v>
      </c>
      <c r="O16">
        <v>0.245</v>
      </c>
      <c r="S16">
        <v>0.159</v>
      </c>
      <c r="T16">
        <v>0.159</v>
      </c>
    </row>
    <row r="17" spans="1:20" x14ac:dyDescent="0.2">
      <c r="A17">
        <v>17</v>
      </c>
      <c r="B17" t="s">
        <v>2</v>
      </c>
      <c r="C17" t="s">
        <v>53</v>
      </c>
      <c r="D17" s="1">
        <v>43755</v>
      </c>
      <c r="G17">
        <v>6.53</v>
      </c>
      <c r="H17">
        <v>6.39</v>
      </c>
      <c r="M17">
        <v>0.65</v>
      </c>
      <c r="N17">
        <v>0.112</v>
      </c>
      <c r="O17">
        <v>0.17899999999999999</v>
      </c>
      <c r="S17">
        <v>0.12</v>
      </c>
      <c r="T17">
        <v>0.12</v>
      </c>
    </row>
    <row r="18" spans="1:20" x14ac:dyDescent="0.2">
      <c r="A18">
        <v>18</v>
      </c>
      <c r="B18" t="s">
        <v>2</v>
      </c>
      <c r="C18" t="s">
        <v>53</v>
      </c>
      <c r="D18" s="1">
        <v>43755</v>
      </c>
      <c r="G18">
        <v>7.94</v>
      </c>
      <c r="H18">
        <v>10.33</v>
      </c>
      <c r="M18">
        <v>0.95</v>
      </c>
      <c r="N18">
        <v>0.123</v>
      </c>
      <c r="O18">
        <v>0.22700000000000001</v>
      </c>
      <c r="S18">
        <v>0.13100000000000001</v>
      </c>
      <c r="T18">
        <v>0.13200000000000001</v>
      </c>
    </row>
    <row r="19" spans="1:20" x14ac:dyDescent="0.2">
      <c r="A19">
        <v>19</v>
      </c>
      <c r="B19" t="s">
        <v>2</v>
      </c>
      <c r="C19" t="s">
        <v>53</v>
      </c>
      <c r="D19" s="1">
        <v>43755</v>
      </c>
      <c r="G19">
        <v>5</v>
      </c>
      <c r="H19">
        <v>5.01</v>
      </c>
      <c r="M19">
        <v>0.72</v>
      </c>
      <c r="N19">
        <v>0.122</v>
      </c>
      <c r="O19">
        <v>0.14799999999999999</v>
      </c>
      <c r="S19">
        <v>0.126</v>
      </c>
      <c r="T19">
        <v>0.125</v>
      </c>
    </row>
    <row r="20" spans="1:20" x14ac:dyDescent="0.2">
      <c r="A20">
        <v>20</v>
      </c>
      <c r="B20" t="s">
        <v>2</v>
      </c>
      <c r="C20" t="s">
        <v>53</v>
      </c>
      <c r="D20" s="1">
        <v>43755</v>
      </c>
      <c r="G20">
        <v>4.96</v>
      </c>
      <c r="H20">
        <v>4.68</v>
      </c>
      <c r="M20">
        <v>0.94</v>
      </c>
      <c r="N20">
        <v>0.10299999999999999</v>
      </c>
      <c r="O20">
        <v>0.151</v>
      </c>
      <c r="S20">
        <v>0.108</v>
      </c>
      <c r="T20">
        <v>0.109</v>
      </c>
    </row>
    <row r="21" spans="1:20" x14ac:dyDescent="0.2">
      <c r="A21">
        <v>21</v>
      </c>
      <c r="B21" t="s">
        <v>2</v>
      </c>
      <c r="C21" t="s">
        <v>53</v>
      </c>
      <c r="D21" s="1">
        <v>43755</v>
      </c>
      <c r="G21">
        <v>7.84</v>
      </c>
      <c r="H21">
        <v>8.56</v>
      </c>
      <c r="M21">
        <v>0.97</v>
      </c>
      <c r="N21">
        <v>9.8000000000000004E-2</v>
      </c>
      <c r="O21">
        <v>0.17100000000000001</v>
      </c>
      <c r="S21">
        <v>0.107</v>
      </c>
      <c r="T21">
        <v>0.107</v>
      </c>
    </row>
    <row r="22" spans="1:20" x14ac:dyDescent="0.2">
      <c r="A22">
        <v>22</v>
      </c>
      <c r="B22" t="s">
        <v>2</v>
      </c>
      <c r="C22" t="s">
        <v>53</v>
      </c>
      <c r="D22" s="1">
        <v>43755</v>
      </c>
      <c r="G22">
        <v>6.53</v>
      </c>
      <c r="H22">
        <v>7.7</v>
      </c>
      <c r="M22">
        <v>1.07</v>
      </c>
      <c r="N22">
        <v>0.13100000000000001</v>
      </c>
      <c r="O22">
        <v>0.22500000000000001</v>
      </c>
      <c r="S22">
        <v>0.14299999999999999</v>
      </c>
      <c r="T22">
        <v>0.14299999999999999</v>
      </c>
    </row>
    <row r="23" spans="1:20" x14ac:dyDescent="0.2">
      <c r="A23">
        <v>23</v>
      </c>
      <c r="B23" t="s">
        <v>2</v>
      </c>
      <c r="C23" t="s">
        <v>53</v>
      </c>
      <c r="D23" s="1">
        <v>43755</v>
      </c>
      <c r="G23">
        <v>6.33</v>
      </c>
      <c r="H23">
        <v>6.12</v>
      </c>
      <c r="M23">
        <v>0.55000000000000004</v>
      </c>
      <c r="N23">
        <v>0.153</v>
      </c>
      <c r="O23">
        <v>0.20599999999999999</v>
      </c>
      <c r="S23">
        <v>0.158</v>
      </c>
      <c r="T23">
        <v>0.158</v>
      </c>
    </row>
    <row r="24" spans="1:20" x14ac:dyDescent="0.2">
      <c r="A24">
        <v>28</v>
      </c>
      <c r="B24" t="s">
        <v>2</v>
      </c>
      <c r="C24" t="s">
        <v>53</v>
      </c>
      <c r="D24" s="1">
        <v>43755</v>
      </c>
      <c r="G24">
        <v>7.24</v>
      </c>
      <c r="H24">
        <v>8.19</v>
      </c>
      <c r="M24">
        <v>0.65</v>
      </c>
      <c r="N24">
        <v>0.104</v>
      </c>
      <c r="O24">
        <v>0.14000000000000001</v>
      </c>
      <c r="S24">
        <v>0.111</v>
      </c>
      <c r="T24">
        <v>0.11</v>
      </c>
    </row>
    <row r="25" spans="1:20" x14ac:dyDescent="0.2">
      <c r="A25">
        <v>27</v>
      </c>
      <c r="B25" t="s">
        <v>2</v>
      </c>
      <c r="C25" t="s">
        <v>53</v>
      </c>
      <c r="D25" s="1">
        <v>43755</v>
      </c>
      <c r="G25">
        <v>10.9</v>
      </c>
      <c r="H25">
        <f>3.13+8.67</f>
        <v>11.8</v>
      </c>
      <c r="M25">
        <v>0.99</v>
      </c>
      <c r="N25">
        <v>9.7000000000000003E-2</v>
      </c>
      <c r="O25">
        <v>0.22600000000000001</v>
      </c>
      <c r="S25">
        <v>0.113</v>
      </c>
      <c r="T25">
        <v>0.114</v>
      </c>
    </row>
    <row r="26" spans="1:20" x14ac:dyDescent="0.2">
      <c r="A26">
        <v>29</v>
      </c>
      <c r="B26" t="s">
        <v>18</v>
      </c>
      <c r="C26" t="s">
        <v>53</v>
      </c>
      <c r="D26" s="1">
        <v>43756</v>
      </c>
      <c r="G26">
        <v>8.36</v>
      </c>
      <c r="H26">
        <v>7.52</v>
      </c>
      <c r="M26">
        <v>1.37</v>
      </c>
      <c r="N26">
        <v>0.19800000000000001</v>
      </c>
      <c r="O26">
        <v>0.33</v>
      </c>
      <c r="R26">
        <v>0.21099999999999999</v>
      </c>
      <c r="S26">
        <v>0.21099999999999999</v>
      </c>
    </row>
    <row r="27" spans="1:20" x14ac:dyDescent="0.2">
      <c r="A27">
        <v>30</v>
      </c>
      <c r="B27" t="s">
        <v>18</v>
      </c>
      <c r="C27" t="s">
        <v>53</v>
      </c>
      <c r="D27" s="1">
        <v>43756</v>
      </c>
      <c r="G27">
        <v>9.75</v>
      </c>
      <c r="H27">
        <f>8.68+1.47</f>
        <v>10.15</v>
      </c>
      <c r="M27">
        <v>1.1499999999999999</v>
      </c>
      <c r="N27">
        <v>0.23</v>
      </c>
      <c r="O27">
        <v>0.38700000000000001</v>
      </c>
      <c r="R27">
        <v>0.249</v>
      </c>
      <c r="S27">
        <v>0.248</v>
      </c>
    </row>
    <row r="28" spans="1:20" x14ac:dyDescent="0.2">
      <c r="A28">
        <v>31</v>
      </c>
      <c r="B28" t="s">
        <v>18</v>
      </c>
      <c r="C28" t="s">
        <v>53</v>
      </c>
      <c r="D28" s="1">
        <v>43756</v>
      </c>
      <c r="G28">
        <v>6.92</v>
      </c>
      <c r="H28">
        <v>6.97</v>
      </c>
      <c r="M28">
        <v>0.82</v>
      </c>
      <c r="N28">
        <v>0.224</v>
      </c>
      <c r="O28">
        <v>0.32900000000000001</v>
      </c>
      <c r="R28">
        <v>0.23599999999999999</v>
      </c>
      <c r="S28">
        <v>0.23699999999999999</v>
      </c>
    </row>
    <row r="29" spans="1:20" x14ac:dyDescent="0.2">
      <c r="A29">
        <v>32</v>
      </c>
      <c r="B29" t="s">
        <v>18</v>
      </c>
      <c r="C29" t="s">
        <v>53</v>
      </c>
      <c r="D29" s="1">
        <v>43756</v>
      </c>
      <c r="G29">
        <v>5.17</v>
      </c>
      <c r="H29">
        <v>4.92</v>
      </c>
      <c r="M29">
        <v>0.54</v>
      </c>
      <c r="N29">
        <v>0.19500000000000001</v>
      </c>
      <c r="O29">
        <v>0.245</v>
      </c>
      <c r="R29">
        <v>0.2</v>
      </c>
      <c r="S29">
        <v>0.2</v>
      </c>
    </row>
    <row r="30" spans="1:20" x14ac:dyDescent="0.2">
      <c r="A30">
        <v>33</v>
      </c>
      <c r="B30" t="s">
        <v>2</v>
      </c>
      <c r="C30" t="s">
        <v>53</v>
      </c>
      <c r="D30" s="1">
        <v>43756</v>
      </c>
      <c r="G30">
        <v>6.17</v>
      </c>
      <c r="H30">
        <v>6.82</v>
      </c>
      <c r="M30">
        <v>0.63</v>
      </c>
      <c r="N30">
        <v>0.18099999999999999</v>
      </c>
      <c r="O30">
        <v>0.29099999999999998</v>
      </c>
      <c r="R30">
        <v>0.189</v>
      </c>
      <c r="S30">
        <v>0.189</v>
      </c>
    </row>
    <row r="31" spans="1:20" x14ac:dyDescent="0.2">
      <c r="A31">
        <v>34</v>
      </c>
      <c r="B31" t="s">
        <v>2</v>
      </c>
      <c r="C31" t="s">
        <v>53</v>
      </c>
      <c r="D31" s="1">
        <v>43756</v>
      </c>
      <c r="G31">
        <v>5.72</v>
      </c>
      <c r="H31">
        <v>5.01</v>
      </c>
      <c r="M31">
        <v>0.59</v>
      </c>
      <c r="N31">
        <v>0.184</v>
      </c>
      <c r="O31">
        <v>0.25700000000000001</v>
      </c>
      <c r="R31">
        <v>0.192</v>
      </c>
      <c r="S31">
        <v>0.192</v>
      </c>
    </row>
    <row r="32" spans="1:20" x14ac:dyDescent="0.2">
      <c r="A32">
        <v>35</v>
      </c>
      <c r="B32" t="s">
        <v>4</v>
      </c>
      <c r="C32" t="s">
        <v>53</v>
      </c>
      <c r="D32" s="1">
        <v>43782</v>
      </c>
      <c r="G32">
        <v>7.7</v>
      </c>
      <c r="H32">
        <v>8.83</v>
      </c>
      <c r="M32">
        <v>0.91</v>
      </c>
      <c r="N32">
        <v>0.20899999999999999</v>
      </c>
      <c r="O32">
        <v>0.27100000000000002</v>
      </c>
      <c r="Q32">
        <v>0.216</v>
      </c>
      <c r="R32">
        <v>0.217</v>
      </c>
    </row>
    <row r="33" spans="1:19" x14ac:dyDescent="0.2">
      <c r="A33">
        <v>36</v>
      </c>
      <c r="B33" t="s">
        <v>2</v>
      </c>
      <c r="C33" t="s">
        <v>53</v>
      </c>
      <c r="D33" s="1">
        <v>43756</v>
      </c>
      <c r="G33">
        <v>6.07</v>
      </c>
      <c r="H33">
        <v>6.89</v>
      </c>
      <c r="M33">
        <v>0.56999999999999995</v>
      </c>
      <c r="N33">
        <v>0.19400000000000001</v>
      </c>
      <c r="O33">
        <v>0.24</v>
      </c>
      <c r="R33">
        <v>0.2</v>
      </c>
      <c r="S33">
        <v>0.19900000000000001</v>
      </c>
    </row>
    <row r="34" spans="1:19" x14ac:dyDescent="0.2">
      <c r="A34">
        <v>37</v>
      </c>
      <c r="B34" t="s">
        <v>2</v>
      </c>
      <c r="C34" t="s">
        <v>53</v>
      </c>
      <c r="D34" s="1">
        <v>43756</v>
      </c>
      <c r="G34">
        <v>6.73</v>
      </c>
      <c r="H34">
        <v>6.98</v>
      </c>
      <c r="M34">
        <v>0.81</v>
      </c>
      <c r="N34">
        <v>0.19500000000000001</v>
      </c>
      <c r="O34">
        <v>0.26400000000000001</v>
      </c>
      <c r="R34">
        <v>0.20200000000000001</v>
      </c>
      <c r="S34">
        <v>0.20100000000000001</v>
      </c>
    </row>
    <row r="35" spans="1:19" x14ac:dyDescent="0.2">
      <c r="A35">
        <v>38</v>
      </c>
      <c r="B35" t="s">
        <v>4</v>
      </c>
      <c r="C35" t="s">
        <v>53</v>
      </c>
      <c r="D35" s="1">
        <v>43782</v>
      </c>
      <c r="G35">
        <v>9.76</v>
      </c>
      <c r="H35">
        <v>10.51</v>
      </c>
      <c r="M35">
        <v>2</v>
      </c>
      <c r="N35">
        <v>0.21</v>
      </c>
      <c r="O35">
        <v>0.30499999999999999</v>
      </c>
      <c r="Q35">
        <v>0.222</v>
      </c>
      <c r="R35">
        <v>0.222</v>
      </c>
    </row>
    <row r="36" spans="1:19" x14ac:dyDescent="0.2">
      <c r="A36">
        <v>39</v>
      </c>
      <c r="B36" t="s">
        <v>21</v>
      </c>
      <c r="C36" t="s">
        <v>53</v>
      </c>
      <c r="D36" s="1">
        <v>43782</v>
      </c>
      <c r="G36">
        <v>7.76</v>
      </c>
      <c r="H36">
        <v>7.51</v>
      </c>
      <c r="M36">
        <v>0.68</v>
      </c>
      <c r="N36">
        <v>0.192</v>
      </c>
      <c r="O36">
        <v>0.255</v>
      </c>
      <c r="Q36">
        <v>0.19900000000000001</v>
      </c>
      <c r="R36">
        <v>0.19900000000000001</v>
      </c>
    </row>
    <row r="37" spans="1:19" x14ac:dyDescent="0.2">
      <c r="A37">
        <v>40</v>
      </c>
      <c r="B37" t="s">
        <v>21</v>
      </c>
      <c r="C37" t="s">
        <v>53</v>
      </c>
      <c r="D37" s="1">
        <v>43782</v>
      </c>
      <c r="G37">
        <v>5.0199999999999996</v>
      </c>
      <c r="H37">
        <v>3.83</v>
      </c>
      <c r="M37">
        <v>0.48</v>
      </c>
      <c r="N37">
        <v>0.17499999999999999</v>
      </c>
      <c r="O37">
        <v>0.19</v>
      </c>
      <c r="Q37">
        <v>0.17699999999999999</v>
      </c>
      <c r="R37">
        <v>0.17699999999999999</v>
      </c>
    </row>
    <row r="38" spans="1:19" x14ac:dyDescent="0.2">
      <c r="A38">
        <v>41</v>
      </c>
      <c r="B38" t="s">
        <v>4</v>
      </c>
      <c r="C38" t="s">
        <v>53</v>
      </c>
      <c r="D38" s="1">
        <v>43782</v>
      </c>
      <c r="G38">
        <v>5.63</v>
      </c>
      <c r="H38">
        <v>5.59</v>
      </c>
      <c r="M38">
        <v>0.73</v>
      </c>
      <c r="N38">
        <v>0.189</v>
      </c>
      <c r="O38">
        <v>0.23499999999999999</v>
      </c>
      <c r="Q38">
        <v>0.19400000000000001</v>
      </c>
      <c r="R38">
        <v>0.19400000000000001</v>
      </c>
    </row>
    <row r="39" spans="1:19" x14ac:dyDescent="0.2">
      <c r="A39">
        <v>42</v>
      </c>
      <c r="B39" t="s">
        <v>4</v>
      </c>
      <c r="C39" t="s">
        <v>53</v>
      </c>
      <c r="D39" s="1">
        <v>43782</v>
      </c>
      <c r="G39">
        <v>11.96</v>
      </c>
      <c r="H39">
        <f>5.54+7.14</f>
        <v>12.68</v>
      </c>
      <c r="M39">
        <v>1.05</v>
      </c>
      <c r="N39">
        <v>0.20300000000000001</v>
      </c>
      <c r="O39">
        <v>0.36099999999999999</v>
      </c>
      <c r="Q39">
        <v>0.221</v>
      </c>
      <c r="R39">
        <v>0.22</v>
      </c>
    </row>
    <row r="40" spans="1:19" x14ac:dyDescent="0.2">
      <c r="A40">
        <v>43</v>
      </c>
      <c r="B40" t="s">
        <v>22</v>
      </c>
      <c r="C40" t="s">
        <v>53</v>
      </c>
      <c r="D40" s="1">
        <v>43782</v>
      </c>
      <c r="G40">
        <v>8.6999999999999993</v>
      </c>
      <c r="H40">
        <v>9.17</v>
      </c>
      <c r="M40">
        <v>1.22</v>
      </c>
      <c r="N40">
        <v>0.16800000000000001</v>
      </c>
      <c r="O40">
        <v>0.27400000000000002</v>
      </c>
      <c r="Q40">
        <v>0.18</v>
      </c>
      <c r="R40">
        <v>0.17899999999999999</v>
      </c>
    </row>
    <row r="41" spans="1:19" x14ac:dyDescent="0.2">
      <c r="A41">
        <v>44</v>
      </c>
      <c r="B41" t="s">
        <v>22</v>
      </c>
      <c r="C41" t="s">
        <v>53</v>
      </c>
      <c r="D41" s="1">
        <v>43782</v>
      </c>
      <c r="G41">
        <v>8.23</v>
      </c>
      <c r="H41">
        <v>7.74</v>
      </c>
      <c r="M41">
        <v>1.17</v>
      </c>
      <c r="N41">
        <v>0.20799999999999999</v>
      </c>
      <c r="O41">
        <v>0.26100000000000001</v>
      </c>
      <c r="Q41">
        <v>0.214</v>
      </c>
      <c r="R41">
        <v>0.214</v>
      </c>
    </row>
    <row r="42" spans="1:19" x14ac:dyDescent="0.2">
      <c r="A42">
        <v>45</v>
      </c>
      <c r="B42" t="s">
        <v>22</v>
      </c>
      <c r="C42" t="s">
        <v>53</v>
      </c>
      <c r="D42" s="1">
        <v>43782</v>
      </c>
      <c r="G42">
        <v>8.4</v>
      </c>
      <c r="H42">
        <v>8.2799999999999994</v>
      </c>
      <c r="M42">
        <v>0.92</v>
      </c>
      <c r="N42">
        <v>0.18</v>
      </c>
      <c r="O42">
        <v>0.247</v>
      </c>
      <c r="Q42">
        <v>0.187</v>
      </c>
      <c r="R42">
        <v>0.187</v>
      </c>
    </row>
    <row r="43" spans="1:19" x14ac:dyDescent="0.2">
      <c r="A43">
        <v>46</v>
      </c>
      <c r="B43" t="s">
        <v>22</v>
      </c>
      <c r="C43" t="s">
        <v>53</v>
      </c>
      <c r="D43" s="1">
        <v>43782</v>
      </c>
      <c r="G43">
        <v>10.82</v>
      </c>
      <c r="H43">
        <f>8.65+2.22</f>
        <v>10.870000000000001</v>
      </c>
      <c r="M43">
        <v>1.58</v>
      </c>
      <c r="N43">
        <v>0.23799999999999999</v>
      </c>
      <c r="O43">
        <v>0.36099999999999999</v>
      </c>
      <c r="Q43">
        <v>0.249</v>
      </c>
      <c r="R43">
        <v>0.248</v>
      </c>
    </row>
    <row r="44" spans="1:19" x14ac:dyDescent="0.2">
      <c r="A44">
        <v>47</v>
      </c>
      <c r="B44" t="s">
        <v>22</v>
      </c>
      <c r="C44" t="s">
        <v>53</v>
      </c>
      <c r="D44" s="1">
        <v>43782</v>
      </c>
      <c r="G44">
        <v>8.9600000000000009</v>
      </c>
      <c r="H44">
        <v>8.8000000000000007</v>
      </c>
      <c r="M44">
        <v>1.07</v>
      </c>
      <c r="N44">
        <v>0.129</v>
      </c>
      <c r="O44">
        <v>0.18</v>
      </c>
      <c r="Q44">
        <v>0.13400000000000001</v>
      </c>
      <c r="R44">
        <v>0.13400000000000001</v>
      </c>
    </row>
    <row r="45" spans="1:19" x14ac:dyDescent="0.2">
      <c r="A45">
        <v>48</v>
      </c>
      <c r="B45" t="s">
        <v>22</v>
      </c>
      <c r="C45" t="s">
        <v>53</v>
      </c>
      <c r="D45" s="1">
        <v>43782</v>
      </c>
      <c r="G45">
        <v>7.4</v>
      </c>
      <c r="H45">
        <v>6.62</v>
      </c>
      <c r="M45">
        <v>0.71</v>
      </c>
      <c r="N45">
        <v>0.14199999999999999</v>
      </c>
      <c r="O45">
        <v>0.17</v>
      </c>
      <c r="Q45">
        <v>0.14499999999999999</v>
      </c>
      <c r="R45">
        <v>0.14399999999999999</v>
      </c>
    </row>
    <row r="46" spans="1:19" x14ac:dyDescent="0.2">
      <c r="A46">
        <v>49</v>
      </c>
      <c r="B46" t="s">
        <v>22</v>
      </c>
      <c r="C46" t="s">
        <v>53</v>
      </c>
      <c r="D46" s="1">
        <v>43782</v>
      </c>
      <c r="G46">
        <v>8.89</v>
      </c>
      <c r="H46">
        <v>7.63</v>
      </c>
      <c r="M46">
        <v>0.67</v>
      </c>
      <c r="N46">
        <v>0.188</v>
      </c>
      <c r="O46">
        <v>0.251</v>
      </c>
      <c r="Q46">
        <v>0.19600000000000001</v>
      </c>
      <c r="R46">
        <v>0.19500000000000001</v>
      </c>
    </row>
    <row r="47" spans="1:19" x14ac:dyDescent="0.2">
      <c r="A47">
        <v>50</v>
      </c>
      <c r="B47" t="s">
        <v>22</v>
      </c>
      <c r="C47" t="s">
        <v>53</v>
      </c>
      <c r="D47" s="1">
        <v>43782</v>
      </c>
      <c r="G47">
        <v>7.08</v>
      </c>
      <c r="H47">
        <v>11.15</v>
      </c>
      <c r="M47">
        <v>0.99</v>
      </c>
      <c r="N47">
        <v>0.153</v>
      </c>
      <c r="O47">
        <v>0.24299999999999999</v>
      </c>
      <c r="Q47">
        <v>0.16200000000000001</v>
      </c>
      <c r="R47">
        <v>0.16200000000000001</v>
      </c>
    </row>
    <row r="48" spans="1:19" x14ac:dyDescent="0.2">
      <c r="A48">
        <v>51</v>
      </c>
      <c r="B48" t="s">
        <v>22</v>
      </c>
      <c r="C48" t="s">
        <v>53</v>
      </c>
      <c r="D48" s="1">
        <v>43782</v>
      </c>
      <c r="G48">
        <v>9.09</v>
      </c>
      <c r="H48">
        <v>9.1</v>
      </c>
      <c r="M48">
        <v>1.49</v>
      </c>
      <c r="N48">
        <v>0.156</v>
      </c>
      <c r="O48">
        <v>0.246</v>
      </c>
      <c r="Q48">
        <v>0.16600000000000001</v>
      </c>
      <c r="R48">
        <v>0.16500000000000001</v>
      </c>
    </row>
    <row r="49" spans="1:22" x14ac:dyDescent="0.2">
      <c r="A49">
        <v>52</v>
      </c>
      <c r="B49" t="s">
        <v>4</v>
      </c>
      <c r="C49" t="s">
        <v>53</v>
      </c>
      <c r="D49" s="1">
        <v>43782</v>
      </c>
      <c r="G49">
        <v>4.63</v>
      </c>
      <c r="H49">
        <v>4.5999999999999996</v>
      </c>
      <c r="M49">
        <v>0.62</v>
      </c>
      <c r="N49">
        <v>0.13600000000000001</v>
      </c>
      <c r="O49">
        <v>0.16</v>
      </c>
      <c r="Q49">
        <v>0.14000000000000001</v>
      </c>
      <c r="R49">
        <v>0.14000000000000001</v>
      </c>
    </row>
    <row r="50" spans="1:22" x14ac:dyDescent="0.2">
      <c r="A50">
        <v>53</v>
      </c>
      <c r="B50" t="s">
        <v>4</v>
      </c>
      <c r="C50" t="s">
        <v>53</v>
      </c>
      <c r="D50" s="1">
        <v>43782</v>
      </c>
      <c r="G50">
        <v>8.31</v>
      </c>
      <c r="H50">
        <v>8.15</v>
      </c>
      <c r="M50">
        <v>0.98</v>
      </c>
      <c r="N50">
        <v>0.17699999999999999</v>
      </c>
      <c r="O50">
        <v>0.28499999999999998</v>
      </c>
      <c r="Q50">
        <v>0.189</v>
      </c>
      <c r="R50">
        <v>0.189</v>
      </c>
    </row>
    <row r="51" spans="1:22" x14ac:dyDescent="0.2">
      <c r="A51">
        <v>54</v>
      </c>
      <c r="B51" t="s">
        <v>4</v>
      </c>
      <c r="C51" t="s">
        <v>53</v>
      </c>
      <c r="D51" s="1">
        <v>43782</v>
      </c>
      <c r="G51">
        <v>6.17</v>
      </c>
      <c r="H51">
        <v>7.5</v>
      </c>
      <c r="M51">
        <v>0.82</v>
      </c>
      <c r="N51">
        <v>0.158</v>
      </c>
      <c r="O51">
        <v>0.19800000000000001</v>
      </c>
      <c r="Q51">
        <v>0.16300000000000001</v>
      </c>
      <c r="R51">
        <v>0.16400000000000001</v>
      </c>
    </row>
    <row r="52" spans="1:22" x14ac:dyDescent="0.2">
      <c r="A52">
        <v>55</v>
      </c>
      <c r="B52" t="s">
        <v>4</v>
      </c>
      <c r="C52" t="s">
        <v>53</v>
      </c>
      <c r="D52" s="1">
        <v>43782</v>
      </c>
      <c r="G52">
        <v>3.37</v>
      </c>
      <c r="H52">
        <v>3.09</v>
      </c>
      <c r="M52">
        <v>0.54</v>
      </c>
      <c r="N52">
        <v>0.186</v>
      </c>
      <c r="O52">
        <v>0.20399999999999999</v>
      </c>
      <c r="Q52">
        <v>0.188</v>
      </c>
      <c r="S52">
        <v>0.188</v>
      </c>
    </row>
    <row r="53" spans="1:22" x14ac:dyDescent="0.2">
      <c r="A53">
        <v>56</v>
      </c>
      <c r="B53" t="s">
        <v>4</v>
      </c>
      <c r="C53" t="s">
        <v>53</v>
      </c>
      <c r="D53" s="1">
        <v>43782</v>
      </c>
      <c r="G53">
        <v>6.03</v>
      </c>
      <c r="H53">
        <v>5.49</v>
      </c>
      <c r="M53">
        <v>0.66</v>
      </c>
      <c r="N53">
        <v>0.154</v>
      </c>
      <c r="O53">
        <v>0.19500000000000001</v>
      </c>
      <c r="Q53">
        <v>0.159</v>
      </c>
      <c r="S53">
        <v>0.159</v>
      </c>
    </row>
    <row r="54" spans="1:22" x14ac:dyDescent="0.2">
      <c r="A54">
        <v>57</v>
      </c>
      <c r="B54" t="s">
        <v>4</v>
      </c>
      <c r="C54" t="s">
        <v>53</v>
      </c>
      <c r="D54" s="1">
        <v>43782</v>
      </c>
      <c r="G54">
        <v>8.59</v>
      </c>
      <c r="H54">
        <v>6.99</v>
      </c>
      <c r="M54">
        <v>0.96</v>
      </c>
      <c r="N54">
        <v>0.16900000000000001</v>
      </c>
      <c r="O54">
        <v>0.23499999999999999</v>
      </c>
      <c r="Q54">
        <v>0.17499999999999999</v>
      </c>
      <c r="S54">
        <v>0.17499999999999999</v>
      </c>
    </row>
    <row r="55" spans="1:22" x14ac:dyDescent="0.2">
      <c r="A55">
        <v>58</v>
      </c>
      <c r="B55" t="s">
        <v>4</v>
      </c>
      <c r="C55" t="s">
        <v>53</v>
      </c>
      <c r="D55" s="1">
        <v>43782</v>
      </c>
      <c r="G55">
        <v>7.52</v>
      </c>
      <c r="H55">
        <v>6.56</v>
      </c>
      <c r="M55">
        <v>1.03</v>
      </c>
      <c r="N55">
        <v>0.154</v>
      </c>
      <c r="O55">
        <v>0.19</v>
      </c>
      <c r="Q55">
        <v>0.158</v>
      </c>
      <c r="S55">
        <v>0.159</v>
      </c>
    </row>
    <row r="56" spans="1:22" x14ac:dyDescent="0.2">
      <c r="A56">
        <v>59</v>
      </c>
      <c r="B56" t="s">
        <v>4</v>
      </c>
      <c r="C56" t="s">
        <v>53</v>
      </c>
      <c r="D56" s="1">
        <v>43782</v>
      </c>
      <c r="G56">
        <v>7.34</v>
      </c>
      <c r="H56">
        <v>7.03</v>
      </c>
      <c r="M56">
        <v>0.71</v>
      </c>
      <c r="N56">
        <v>0.14099999999999999</v>
      </c>
      <c r="O56">
        <v>0.182</v>
      </c>
      <c r="Q56">
        <v>0.14499999999999999</v>
      </c>
      <c r="S56">
        <v>0.14499999999999999</v>
      </c>
    </row>
    <row r="57" spans="1:22" x14ac:dyDescent="0.2">
      <c r="A57">
        <v>60</v>
      </c>
      <c r="B57" t="s">
        <v>23</v>
      </c>
      <c r="C57" t="s">
        <v>53</v>
      </c>
      <c r="D57" s="1">
        <v>43787</v>
      </c>
      <c r="G57">
        <v>9.32</v>
      </c>
      <c r="H57">
        <v>9.61</v>
      </c>
      <c r="I57">
        <v>7.48</v>
      </c>
      <c r="J57">
        <v>5.94</v>
      </c>
      <c r="M57">
        <v>1.24</v>
      </c>
      <c r="N57">
        <v>0.14299999999999999</v>
      </c>
      <c r="O57">
        <v>0.27400000000000002</v>
      </c>
      <c r="R57">
        <v>0.16300000000000001</v>
      </c>
      <c r="V57">
        <v>0.16200000000000001</v>
      </c>
    </row>
    <row r="58" spans="1:22" x14ac:dyDescent="0.2">
      <c r="A58">
        <v>61</v>
      </c>
      <c r="B58" t="s">
        <v>23</v>
      </c>
      <c r="C58" t="s">
        <v>53</v>
      </c>
      <c r="D58" s="1">
        <v>43787</v>
      </c>
      <c r="G58">
        <v>6.02</v>
      </c>
      <c r="H58">
        <v>6.26</v>
      </c>
      <c r="I58">
        <v>5.74</v>
      </c>
      <c r="J58">
        <v>5.61</v>
      </c>
      <c r="M58">
        <v>0.77</v>
      </c>
      <c r="N58">
        <v>0.13700000000000001</v>
      </c>
      <c r="O58">
        <v>0.192</v>
      </c>
      <c r="R58">
        <v>0.14399999999999999</v>
      </c>
      <c r="V58">
        <v>0.14399999999999999</v>
      </c>
    </row>
    <row r="59" spans="1:22" x14ac:dyDescent="0.2">
      <c r="A59">
        <v>62</v>
      </c>
      <c r="B59" t="s">
        <v>23</v>
      </c>
      <c r="C59" t="s">
        <v>53</v>
      </c>
      <c r="D59" s="1">
        <v>43787</v>
      </c>
      <c r="G59">
        <f>5.92+4.88</f>
        <v>10.8</v>
      </c>
      <c r="H59">
        <v>10.77</v>
      </c>
      <c r="I59">
        <v>11.63</v>
      </c>
      <c r="J59">
        <v>7.55</v>
      </c>
      <c r="M59">
        <v>1.02</v>
      </c>
      <c r="N59">
        <v>0.129</v>
      </c>
      <c r="O59">
        <v>0.313</v>
      </c>
      <c r="R59">
        <v>0.151</v>
      </c>
      <c r="V59">
        <v>0.14899999999999999</v>
      </c>
    </row>
    <row r="60" spans="1:22" x14ac:dyDescent="0.2">
      <c r="A60">
        <v>63</v>
      </c>
      <c r="B60" t="s">
        <v>23</v>
      </c>
      <c r="C60" t="s">
        <v>53</v>
      </c>
      <c r="D60" s="1">
        <v>43787</v>
      </c>
      <c r="G60">
        <v>8.85</v>
      </c>
      <c r="H60">
        <v>9.2799999999999994</v>
      </c>
      <c r="I60">
        <v>5.15</v>
      </c>
      <c r="J60">
        <v>6.37</v>
      </c>
      <c r="M60">
        <v>0.91</v>
      </c>
      <c r="N60">
        <v>0.126</v>
      </c>
      <c r="O60">
        <v>0.17499999999999999</v>
      </c>
      <c r="R60">
        <v>0.13400000000000001</v>
      </c>
      <c r="V60">
        <v>0.13400000000000001</v>
      </c>
    </row>
    <row r="61" spans="1:22" x14ac:dyDescent="0.2">
      <c r="A61">
        <v>64</v>
      </c>
      <c r="B61" t="s">
        <v>23</v>
      </c>
      <c r="C61" t="s">
        <v>53</v>
      </c>
      <c r="D61" s="1">
        <v>43787</v>
      </c>
      <c r="G61">
        <v>7.49</v>
      </c>
      <c r="H61">
        <v>6.58</v>
      </c>
      <c r="I61">
        <v>5.38</v>
      </c>
      <c r="J61">
        <v>6.16</v>
      </c>
      <c r="M61">
        <v>0.66</v>
      </c>
      <c r="N61">
        <v>0.14399999999999999</v>
      </c>
      <c r="O61">
        <v>0.183</v>
      </c>
      <c r="R61">
        <v>0.151</v>
      </c>
      <c r="V61">
        <v>0.151</v>
      </c>
    </row>
    <row r="62" spans="1:22" x14ac:dyDescent="0.2">
      <c r="A62">
        <v>65</v>
      </c>
      <c r="B62" t="s">
        <v>23</v>
      </c>
      <c r="C62" t="s">
        <v>53</v>
      </c>
      <c r="D62" s="1">
        <v>43787</v>
      </c>
      <c r="G62">
        <f>8.57+1.83</f>
        <v>10.4</v>
      </c>
      <c r="H62">
        <v>10.92</v>
      </c>
      <c r="I62">
        <v>10.83</v>
      </c>
      <c r="J62">
        <v>7.21</v>
      </c>
      <c r="M62">
        <v>1.28</v>
      </c>
      <c r="N62">
        <v>0.123</v>
      </c>
      <c r="O62">
        <v>0.34100000000000003</v>
      </c>
      <c r="R62">
        <v>0.152</v>
      </c>
      <c r="V62">
        <v>0.151</v>
      </c>
    </row>
    <row r="63" spans="1:22" x14ac:dyDescent="0.2">
      <c r="A63">
        <v>66</v>
      </c>
      <c r="B63" t="s">
        <v>22</v>
      </c>
      <c r="C63" t="s">
        <v>53</v>
      </c>
      <c r="D63" s="1">
        <v>43787</v>
      </c>
      <c r="G63">
        <f>8.02+2.74</f>
        <v>10.76</v>
      </c>
      <c r="H63">
        <v>11.12</v>
      </c>
      <c r="I63">
        <v>6.6</v>
      </c>
      <c r="J63">
        <v>9.36</v>
      </c>
      <c r="M63">
        <v>0.94</v>
      </c>
      <c r="N63">
        <v>0.127</v>
      </c>
      <c r="O63">
        <v>0.22</v>
      </c>
      <c r="R63">
        <v>0.14000000000000001</v>
      </c>
      <c r="V63">
        <v>0.13900000000000001</v>
      </c>
    </row>
    <row r="64" spans="1:22" x14ac:dyDescent="0.2">
      <c r="A64">
        <v>67</v>
      </c>
      <c r="B64" t="s">
        <v>22</v>
      </c>
      <c r="C64" t="s">
        <v>53</v>
      </c>
      <c r="D64" s="1">
        <v>43787</v>
      </c>
      <c r="G64">
        <v>8.39</v>
      </c>
      <c r="H64">
        <v>8.2799999999999994</v>
      </c>
      <c r="I64">
        <v>6.24</v>
      </c>
      <c r="J64">
        <v>6.74</v>
      </c>
      <c r="M64">
        <v>0.78</v>
      </c>
      <c r="N64">
        <v>0.114</v>
      </c>
      <c r="O64">
        <v>0.156</v>
      </c>
      <c r="R64">
        <v>0.121</v>
      </c>
      <c r="V64">
        <v>0.12</v>
      </c>
    </row>
    <row r="65" spans="1:22" x14ac:dyDescent="0.2">
      <c r="A65">
        <v>68</v>
      </c>
      <c r="B65" t="s">
        <v>22</v>
      </c>
      <c r="C65" t="s">
        <v>53</v>
      </c>
      <c r="D65" s="1">
        <v>43787</v>
      </c>
      <c r="G65">
        <v>11.26</v>
      </c>
      <c r="H65">
        <f>7.88+3.24</f>
        <v>11.120000000000001</v>
      </c>
      <c r="I65">
        <v>9.5</v>
      </c>
      <c r="J65">
        <v>6.48</v>
      </c>
      <c r="M65">
        <v>1.31</v>
      </c>
      <c r="N65">
        <v>0.128</v>
      </c>
      <c r="O65">
        <v>0.20799999999999999</v>
      </c>
      <c r="R65">
        <v>0.13900000000000001</v>
      </c>
      <c r="V65">
        <v>0.13800000000000001</v>
      </c>
    </row>
    <row r="66" spans="1:22" x14ac:dyDescent="0.2">
      <c r="A66">
        <v>69</v>
      </c>
      <c r="B66" t="s">
        <v>22</v>
      </c>
      <c r="C66" t="s">
        <v>53</v>
      </c>
      <c r="D66" s="1">
        <v>43787</v>
      </c>
      <c r="G66">
        <v>4.71</v>
      </c>
      <c r="H66">
        <v>5.7</v>
      </c>
      <c r="I66">
        <v>4.1399999999999997</v>
      </c>
      <c r="J66">
        <v>4.51</v>
      </c>
      <c r="M66">
        <v>0.7</v>
      </c>
      <c r="N66">
        <v>0.122</v>
      </c>
      <c r="O66">
        <v>0.14499999999999999</v>
      </c>
      <c r="R66">
        <v>0.125</v>
      </c>
      <c r="V66">
        <v>0.125</v>
      </c>
    </row>
    <row r="67" spans="1:22" x14ac:dyDescent="0.2">
      <c r="A67">
        <v>70</v>
      </c>
      <c r="B67" t="s">
        <v>22</v>
      </c>
      <c r="C67" t="s">
        <v>53</v>
      </c>
      <c r="D67" s="1">
        <v>43787</v>
      </c>
      <c r="G67">
        <v>7.88</v>
      </c>
      <c r="H67">
        <v>7.08</v>
      </c>
      <c r="I67">
        <v>5.64</v>
      </c>
      <c r="J67">
        <v>5.43</v>
      </c>
      <c r="M67">
        <v>0.67</v>
      </c>
      <c r="N67">
        <v>0.11700000000000001</v>
      </c>
      <c r="O67">
        <v>0.14899999999999999</v>
      </c>
      <c r="R67">
        <v>0.123</v>
      </c>
      <c r="V67">
        <v>0.122</v>
      </c>
    </row>
    <row r="68" spans="1:22" x14ac:dyDescent="0.2">
      <c r="A68">
        <v>71</v>
      </c>
      <c r="B68" t="s">
        <v>23</v>
      </c>
      <c r="C68" t="s">
        <v>53</v>
      </c>
      <c r="D68" s="1">
        <v>43787</v>
      </c>
      <c r="G68">
        <v>8.4</v>
      </c>
      <c r="H68">
        <v>7.34</v>
      </c>
      <c r="I68">
        <v>4.97</v>
      </c>
      <c r="J68">
        <v>7.08</v>
      </c>
      <c r="M68">
        <v>0.99</v>
      </c>
      <c r="N68">
        <v>0.111</v>
      </c>
      <c r="O68">
        <v>0.186</v>
      </c>
      <c r="R68">
        <v>0.121</v>
      </c>
      <c r="V68">
        <v>0.121</v>
      </c>
    </row>
    <row r="69" spans="1:22" x14ac:dyDescent="0.2">
      <c r="A69">
        <v>72</v>
      </c>
      <c r="B69" t="s">
        <v>22</v>
      </c>
      <c r="C69" t="s">
        <v>53</v>
      </c>
      <c r="D69" s="1">
        <v>43787</v>
      </c>
      <c r="G69">
        <v>9.5500000000000007</v>
      </c>
      <c r="H69">
        <v>8.75</v>
      </c>
      <c r="I69">
        <v>7.65</v>
      </c>
      <c r="J69">
        <v>6.48</v>
      </c>
      <c r="M69">
        <v>1.32</v>
      </c>
      <c r="N69">
        <v>0.107</v>
      </c>
      <c r="O69">
        <v>0.19</v>
      </c>
      <c r="R69">
        <v>0.115</v>
      </c>
      <c r="V69">
        <v>0.114</v>
      </c>
    </row>
    <row r="70" spans="1:22" x14ac:dyDescent="0.2">
      <c r="A70">
        <v>73</v>
      </c>
      <c r="B70" t="s">
        <v>22</v>
      </c>
      <c r="C70" t="s">
        <v>53</v>
      </c>
      <c r="D70" s="1">
        <v>43787</v>
      </c>
      <c r="G70">
        <v>6.64</v>
      </c>
      <c r="H70">
        <v>7.19</v>
      </c>
      <c r="M70">
        <v>0.89</v>
      </c>
      <c r="N70">
        <v>0.114</v>
      </c>
      <c r="O70">
        <v>0.16300000000000001</v>
      </c>
      <c r="R70">
        <v>0.11899999999999999</v>
      </c>
      <c r="V70">
        <v>0.11899999999999999</v>
      </c>
    </row>
    <row r="71" spans="1:22" x14ac:dyDescent="0.2">
      <c r="A71">
        <v>74</v>
      </c>
      <c r="B71" t="s">
        <v>22</v>
      </c>
      <c r="C71" t="s">
        <v>53</v>
      </c>
      <c r="D71" s="1">
        <v>43787</v>
      </c>
      <c r="G71">
        <v>8.65</v>
      </c>
      <c r="H71">
        <v>10.16</v>
      </c>
      <c r="I71">
        <v>6.13</v>
      </c>
      <c r="J71">
        <v>6.72</v>
      </c>
      <c r="M71">
        <v>1.3</v>
      </c>
      <c r="N71">
        <v>0.124</v>
      </c>
      <c r="O71">
        <v>0.188</v>
      </c>
      <c r="R71">
        <v>0.13400000000000001</v>
      </c>
      <c r="V71">
        <v>0.13300000000000001</v>
      </c>
    </row>
    <row r="72" spans="1:22" x14ac:dyDescent="0.2">
      <c r="A72">
        <v>75</v>
      </c>
      <c r="B72" t="s">
        <v>23</v>
      </c>
      <c r="C72" t="s">
        <v>53</v>
      </c>
      <c r="D72" s="1">
        <v>43787</v>
      </c>
      <c r="G72">
        <v>9.9700000000000006</v>
      </c>
      <c r="H72">
        <v>8.83</v>
      </c>
      <c r="I72">
        <v>6.98</v>
      </c>
      <c r="J72">
        <v>6.17</v>
      </c>
      <c r="M72">
        <v>1.07</v>
      </c>
      <c r="N72">
        <v>0.11</v>
      </c>
      <c r="O72">
        <v>0.188</v>
      </c>
      <c r="R72">
        <v>0.122</v>
      </c>
      <c r="V72">
        <v>0.121</v>
      </c>
    </row>
    <row r="73" spans="1:22" s="2" customFormat="1" ht="14" customHeight="1" x14ac:dyDescent="0.2">
      <c r="A73" s="2">
        <v>1</v>
      </c>
      <c r="B73" s="2" t="s">
        <v>7</v>
      </c>
      <c r="C73" s="2" t="s">
        <v>54</v>
      </c>
      <c r="D73" s="5">
        <v>44024</v>
      </c>
      <c r="G73" s="2">
        <v>3.96</v>
      </c>
      <c r="H73" s="2">
        <v>3.78</v>
      </c>
      <c r="I73" s="2">
        <v>3.7</v>
      </c>
      <c r="J73" s="2">
        <v>3.19</v>
      </c>
      <c r="M73" s="2">
        <v>0.63</v>
      </c>
      <c r="N73" s="2">
        <v>0.18770000000000001</v>
      </c>
      <c r="O73" s="2">
        <v>0.1956</v>
      </c>
      <c r="R73" s="2">
        <v>0.18970000000000001</v>
      </c>
      <c r="S73" s="2">
        <v>0.18970000000000001</v>
      </c>
      <c r="T73" s="2">
        <v>0.1898</v>
      </c>
      <c r="U73" s="2">
        <v>0.1898</v>
      </c>
    </row>
    <row r="74" spans="1:22" x14ac:dyDescent="0.2">
      <c r="A74" s="3">
        <v>2</v>
      </c>
      <c r="B74" s="3" t="s">
        <v>7</v>
      </c>
      <c r="C74" s="4" t="s">
        <v>54</v>
      </c>
      <c r="D74" s="6">
        <v>44024</v>
      </c>
      <c r="G74" s="4">
        <v>3.87</v>
      </c>
      <c r="H74" s="4">
        <v>4.0999999999999996</v>
      </c>
      <c r="I74" s="4">
        <v>4.25</v>
      </c>
      <c r="J74" s="4">
        <v>3.38</v>
      </c>
      <c r="M74" s="4">
        <v>0.6</v>
      </c>
      <c r="N74" s="4">
        <v>0.1948</v>
      </c>
      <c r="O74" s="4">
        <v>0.19990000000000002</v>
      </c>
      <c r="P74" s="3"/>
      <c r="Q74" s="3"/>
      <c r="R74" s="4">
        <v>0.1966</v>
      </c>
      <c r="S74" s="4">
        <v>0.1966</v>
      </c>
      <c r="T74" s="4">
        <v>0.19670000000000001</v>
      </c>
      <c r="U74" s="4">
        <v>0.19650000000000001</v>
      </c>
      <c r="V74" s="4">
        <v>0.1966</v>
      </c>
    </row>
    <row r="75" spans="1:22" x14ac:dyDescent="0.2">
      <c r="A75" s="3">
        <v>3</v>
      </c>
      <c r="B75" s="3" t="s">
        <v>7</v>
      </c>
      <c r="C75" s="4" t="s">
        <v>54</v>
      </c>
      <c r="D75" s="6">
        <v>44024</v>
      </c>
      <c r="G75" s="4">
        <v>2.2400000000000002</v>
      </c>
      <c r="H75" s="4">
        <v>2.44</v>
      </c>
      <c r="I75" s="4">
        <v>2.21</v>
      </c>
      <c r="J75" s="4">
        <v>2.4300000000000002</v>
      </c>
      <c r="M75" s="4">
        <v>0.33</v>
      </c>
      <c r="N75" s="4">
        <v>0.16700000000000001</v>
      </c>
      <c r="O75" s="4">
        <v>0.1676</v>
      </c>
      <c r="P75" s="3"/>
      <c r="Q75" s="3"/>
      <c r="R75" s="4">
        <v>0.1671</v>
      </c>
      <c r="S75" s="4">
        <v>0.16700000000000001</v>
      </c>
      <c r="T75" s="4">
        <v>0.16720000000000002</v>
      </c>
      <c r="U75" s="4">
        <v>0.1671</v>
      </c>
    </row>
    <row r="76" spans="1:22" x14ac:dyDescent="0.2">
      <c r="A76" s="3">
        <v>4</v>
      </c>
      <c r="B76" s="3" t="s">
        <v>7</v>
      </c>
      <c r="C76" s="4" t="s">
        <v>54</v>
      </c>
      <c r="D76" s="6">
        <v>44024</v>
      </c>
      <c r="G76" s="4">
        <v>4.6399999999999997</v>
      </c>
      <c r="H76" s="4">
        <v>4.99</v>
      </c>
      <c r="I76" s="4">
        <v>4.5599999999999996</v>
      </c>
      <c r="J76" s="4">
        <v>4.2699999999999996</v>
      </c>
      <c r="M76" s="4">
        <v>0.68</v>
      </c>
      <c r="N76" s="4">
        <v>0.17880000000000001</v>
      </c>
      <c r="O76" s="4">
        <v>0.19670000000000001</v>
      </c>
      <c r="P76" s="3"/>
      <c r="Q76" s="3"/>
      <c r="R76" s="4">
        <v>0.18260000000000001</v>
      </c>
      <c r="S76" s="4">
        <v>0.18230000000000002</v>
      </c>
      <c r="T76" s="4">
        <v>0.1822</v>
      </c>
      <c r="U76" s="4">
        <v>0.18240000000000001</v>
      </c>
      <c r="V76" s="4">
        <v>0.1825</v>
      </c>
    </row>
    <row r="77" spans="1:22" x14ac:dyDescent="0.2">
      <c r="A77" s="3">
        <v>5</v>
      </c>
      <c r="B77" s="3" t="s">
        <v>7</v>
      </c>
      <c r="C77" s="4" t="s">
        <v>54</v>
      </c>
      <c r="D77" s="6">
        <v>44024</v>
      </c>
      <c r="G77" s="4">
        <v>3.57</v>
      </c>
      <c r="H77" s="4">
        <v>3.75</v>
      </c>
      <c r="I77" s="4">
        <v>4.45</v>
      </c>
      <c r="J77" s="4">
        <v>3.67</v>
      </c>
      <c r="M77" s="4">
        <v>0.41</v>
      </c>
      <c r="N77" s="4">
        <v>0.2114</v>
      </c>
      <c r="O77" s="4">
        <v>0.22090000000000001</v>
      </c>
      <c r="P77" s="3"/>
      <c r="Q77" s="3"/>
      <c r="R77" s="4">
        <v>0.21360000000000001</v>
      </c>
      <c r="S77" s="4">
        <v>0.21340000000000001</v>
      </c>
      <c r="T77" s="4">
        <v>0.21380000000000002</v>
      </c>
      <c r="U77" s="4">
        <v>0.21360000000000001</v>
      </c>
      <c r="V77" s="4">
        <v>0.21380000000000002</v>
      </c>
    </row>
    <row r="78" spans="1:22" x14ac:dyDescent="0.2">
      <c r="A78" s="3">
        <v>6</v>
      </c>
      <c r="B78" s="3" t="s">
        <v>7</v>
      </c>
      <c r="C78" s="4" t="s">
        <v>54</v>
      </c>
      <c r="D78" s="6">
        <v>44024</v>
      </c>
      <c r="G78" s="4">
        <v>5.4</v>
      </c>
      <c r="H78" s="4">
        <v>5.36</v>
      </c>
      <c r="I78" s="4">
        <v>4.95</v>
      </c>
      <c r="J78" s="4">
        <v>4.29</v>
      </c>
      <c r="M78" s="4">
        <v>0.69</v>
      </c>
      <c r="N78" s="4">
        <v>0.1799</v>
      </c>
      <c r="O78" s="4">
        <v>0.2056</v>
      </c>
      <c r="P78" s="3"/>
      <c r="Q78" s="3"/>
      <c r="R78" s="4">
        <v>0.18429999999999999</v>
      </c>
      <c r="S78" s="4">
        <v>0.18410000000000001</v>
      </c>
      <c r="T78" s="4">
        <v>0.18410000000000001</v>
      </c>
    </row>
    <row r="79" spans="1:22" x14ac:dyDescent="0.2">
      <c r="A79" s="3">
        <v>7</v>
      </c>
      <c r="B79" s="3" t="s">
        <v>7</v>
      </c>
      <c r="C79" s="4" t="s">
        <v>54</v>
      </c>
      <c r="D79" s="6">
        <v>44024</v>
      </c>
      <c r="G79" s="4">
        <v>2.61</v>
      </c>
      <c r="H79" s="4">
        <v>2.68</v>
      </c>
      <c r="I79" s="4">
        <v>2.99</v>
      </c>
      <c r="J79" s="4">
        <v>2.87</v>
      </c>
      <c r="M79" s="4">
        <v>0.36</v>
      </c>
      <c r="N79" s="4">
        <v>0.17710000000000001</v>
      </c>
      <c r="O79" s="4">
        <v>0.18050000000000002</v>
      </c>
      <c r="P79" s="3"/>
      <c r="Q79" s="3"/>
      <c r="R79" s="4">
        <v>0.17780000000000001</v>
      </c>
      <c r="S79" s="4">
        <v>0.1777</v>
      </c>
      <c r="T79" s="4">
        <v>0.17780000000000001</v>
      </c>
    </row>
    <row r="80" spans="1:22" x14ac:dyDescent="0.2">
      <c r="A80" s="3">
        <v>8</v>
      </c>
      <c r="B80" s="3" t="s">
        <v>7</v>
      </c>
      <c r="C80" s="4" t="s">
        <v>54</v>
      </c>
      <c r="D80" s="6">
        <v>44024</v>
      </c>
      <c r="G80" s="4">
        <v>3.52</v>
      </c>
      <c r="H80" s="4">
        <v>3.39</v>
      </c>
      <c r="I80" s="4">
        <v>3.03</v>
      </c>
      <c r="J80" s="4">
        <v>2.54</v>
      </c>
      <c r="M80" s="4">
        <v>0.52</v>
      </c>
      <c r="N80" s="4">
        <v>0.1658</v>
      </c>
      <c r="O80" s="4">
        <v>0.17230000000000001</v>
      </c>
      <c r="P80" s="3"/>
      <c r="Q80" s="3"/>
      <c r="R80" s="4">
        <v>0.16669999999999999</v>
      </c>
      <c r="S80" s="4">
        <v>0.1668</v>
      </c>
      <c r="T80" s="4">
        <v>0.16690000000000002</v>
      </c>
      <c r="U80" s="4">
        <v>0.1668</v>
      </c>
    </row>
    <row r="81" spans="1:22" x14ac:dyDescent="0.2">
      <c r="A81" s="3">
        <v>9</v>
      </c>
      <c r="B81" s="4" t="s">
        <v>55</v>
      </c>
      <c r="C81" s="4" t="s">
        <v>54</v>
      </c>
      <c r="D81" s="6">
        <v>44024</v>
      </c>
      <c r="G81" s="4">
        <v>3.45</v>
      </c>
      <c r="H81" s="4">
        <v>3.31</v>
      </c>
      <c r="I81" s="4">
        <v>2.5499999999999998</v>
      </c>
      <c r="J81" s="4">
        <v>2.66</v>
      </c>
      <c r="M81" s="4">
        <v>0.43</v>
      </c>
      <c r="N81" s="4">
        <v>0.15920000000000001</v>
      </c>
      <c r="O81" s="4">
        <v>0.1613</v>
      </c>
      <c r="P81" s="3"/>
      <c r="Q81" s="3"/>
      <c r="R81" s="4">
        <v>0.15989999999999999</v>
      </c>
      <c r="S81" s="4">
        <v>0.1598</v>
      </c>
      <c r="T81" s="4">
        <v>0.15960000000000002</v>
      </c>
      <c r="U81" s="4">
        <v>0.16</v>
      </c>
      <c r="V81" s="4">
        <v>0.16020000000000001</v>
      </c>
    </row>
    <row r="82" spans="1:22" x14ac:dyDescent="0.2">
      <c r="A82" s="3">
        <v>10</v>
      </c>
      <c r="B82" s="4" t="s">
        <v>7</v>
      </c>
      <c r="C82" s="4" t="s">
        <v>54</v>
      </c>
      <c r="D82" s="6">
        <v>44024</v>
      </c>
      <c r="G82" s="4">
        <v>3.73</v>
      </c>
      <c r="H82" s="4">
        <v>3.03</v>
      </c>
      <c r="I82" s="4">
        <v>3.59</v>
      </c>
      <c r="J82" s="4">
        <v>2.57</v>
      </c>
      <c r="M82" s="4">
        <v>0.5</v>
      </c>
      <c r="N82" s="4">
        <v>0.16450000000000001</v>
      </c>
      <c r="O82" s="4">
        <v>0.16930000000000001</v>
      </c>
      <c r="P82" s="3"/>
      <c r="Q82" s="3"/>
      <c r="R82" s="4">
        <v>0.16569999999999999</v>
      </c>
      <c r="S82" s="4">
        <v>0.1656</v>
      </c>
      <c r="T82" s="4">
        <v>0.16590000000000002</v>
      </c>
      <c r="U82" s="4">
        <v>0.1656</v>
      </c>
    </row>
    <row r="83" spans="1:22" x14ac:dyDescent="0.2">
      <c r="A83" s="3">
        <v>11</v>
      </c>
      <c r="B83" s="4" t="s">
        <v>7</v>
      </c>
      <c r="C83" s="4" t="s">
        <v>54</v>
      </c>
      <c r="D83" s="6">
        <v>44024</v>
      </c>
      <c r="G83" s="4">
        <v>3.03</v>
      </c>
      <c r="H83" s="4">
        <v>2.96</v>
      </c>
      <c r="I83" s="4">
        <v>2.78</v>
      </c>
      <c r="J83" s="4">
        <v>2.4900000000000002</v>
      </c>
      <c r="M83" s="4">
        <v>0.48</v>
      </c>
      <c r="N83" s="4">
        <v>0.18330000000000002</v>
      </c>
      <c r="O83" s="4">
        <v>0.18970000000000001</v>
      </c>
      <c r="P83" s="3"/>
      <c r="Q83" s="3"/>
      <c r="R83" s="4">
        <v>0.18410000000000001</v>
      </c>
      <c r="S83" s="4">
        <v>0.1845</v>
      </c>
      <c r="T83" s="4">
        <v>0.18430000000000002</v>
      </c>
      <c r="U83" s="4">
        <v>0.18410000000000001</v>
      </c>
    </row>
    <row r="84" spans="1:22" x14ac:dyDescent="0.2">
      <c r="A84" s="3">
        <v>12</v>
      </c>
      <c r="B84" s="4" t="s">
        <v>7</v>
      </c>
      <c r="C84" s="4" t="s">
        <v>54</v>
      </c>
      <c r="D84" s="6">
        <v>44024</v>
      </c>
      <c r="G84" s="4">
        <v>4.78</v>
      </c>
      <c r="H84" s="4">
        <v>5.29</v>
      </c>
      <c r="I84" s="4">
        <v>5.0999999999999996</v>
      </c>
      <c r="J84" s="4">
        <v>3.77</v>
      </c>
      <c r="M84" s="4">
        <v>0.64</v>
      </c>
      <c r="N84" s="4">
        <v>0.19310000000000002</v>
      </c>
      <c r="O84" s="4">
        <v>0.216</v>
      </c>
      <c r="P84" s="3"/>
      <c r="Q84" s="3"/>
      <c r="R84" s="4">
        <v>0.1968</v>
      </c>
      <c r="S84" s="4">
        <v>0.19650000000000001</v>
      </c>
      <c r="T84" s="4">
        <v>0.1966</v>
      </c>
      <c r="U84" s="4">
        <v>0.19650000000000001</v>
      </c>
    </row>
    <row r="85" spans="1:22" x14ac:dyDescent="0.2">
      <c r="A85" s="3">
        <v>13</v>
      </c>
      <c r="B85" s="4" t="s">
        <v>7</v>
      </c>
      <c r="C85" s="4" t="s">
        <v>54</v>
      </c>
      <c r="D85" s="6">
        <v>44024</v>
      </c>
      <c r="G85" s="4">
        <v>6.05</v>
      </c>
      <c r="H85" s="4">
        <v>5.69</v>
      </c>
      <c r="I85" s="4">
        <v>5.49</v>
      </c>
      <c r="J85" s="4">
        <v>4.76</v>
      </c>
      <c r="M85" s="4">
        <v>0.94</v>
      </c>
      <c r="N85" s="4">
        <v>0.16790000000000002</v>
      </c>
      <c r="O85" s="4">
        <v>0.1978</v>
      </c>
      <c r="P85" s="3"/>
      <c r="Q85" s="3"/>
      <c r="R85" s="4">
        <v>0.17300000000000001</v>
      </c>
      <c r="S85" s="4">
        <v>0.17270000000000002</v>
      </c>
      <c r="T85" s="4">
        <v>0.17270000000000002</v>
      </c>
    </row>
    <row r="86" spans="1:22" x14ac:dyDescent="0.2">
      <c r="A86" s="3">
        <v>14</v>
      </c>
      <c r="B86" s="4" t="s">
        <v>7</v>
      </c>
      <c r="C86" s="4" t="s">
        <v>54</v>
      </c>
      <c r="D86" s="6">
        <v>44024</v>
      </c>
      <c r="G86" s="4">
        <v>3.77</v>
      </c>
      <c r="H86" s="4">
        <v>4.0999999999999996</v>
      </c>
      <c r="I86" s="4">
        <v>4.05</v>
      </c>
      <c r="J86" s="4">
        <v>3.48</v>
      </c>
      <c r="M86" s="4">
        <v>0.44</v>
      </c>
      <c r="N86" s="4">
        <v>0.18910000000000002</v>
      </c>
      <c r="O86" s="4">
        <v>0.19550000000000001</v>
      </c>
      <c r="P86" s="3"/>
      <c r="Q86" s="3"/>
      <c r="R86" s="4">
        <v>0.19</v>
      </c>
      <c r="S86" s="4">
        <v>0.19</v>
      </c>
      <c r="T86" s="4">
        <v>0.19</v>
      </c>
    </row>
    <row r="87" spans="1:22" x14ac:dyDescent="0.2">
      <c r="A87" s="3">
        <v>15</v>
      </c>
      <c r="B87" s="4" t="s">
        <v>7</v>
      </c>
      <c r="C87" s="4" t="s">
        <v>54</v>
      </c>
      <c r="D87" s="6">
        <v>44024</v>
      </c>
      <c r="G87" s="4">
        <v>3.8</v>
      </c>
      <c r="H87" s="4">
        <v>3.78</v>
      </c>
      <c r="I87" s="4">
        <v>2.6</v>
      </c>
      <c r="J87" s="4">
        <v>2.83</v>
      </c>
      <c r="M87" s="4">
        <v>0.46</v>
      </c>
      <c r="N87" s="4">
        <v>0.19190000000000002</v>
      </c>
      <c r="O87" s="4">
        <v>0.1976</v>
      </c>
      <c r="P87" s="3"/>
      <c r="Q87" s="3"/>
      <c r="R87" s="4">
        <v>0.19290000000000002</v>
      </c>
      <c r="S87" s="4">
        <v>0.19290000000000002</v>
      </c>
      <c r="T87" s="4">
        <v>0.19290000000000002</v>
      </c>
    </row>
    <row r="88" spans="1:22" x14ac:dyDescent="0.2">
      <c r="A88" s="3">
        <v>16</v>
      </c>
      <c r="B88" s="4" t="s">
        <v>7</v>
      </c>
      <c r="C88" s="4" t="s">
        <v>54</v>
      </c>
      <c r="D88" s="6">
        <v>44024</v>
      </c>
      <c r="G88" s="4">
        <v>3.83</v>
      </c>
      <c r="H88" s="4">
        <v>3.96</v>
      </c>
      <c r="I88" s="4">
        <v>3.8</v>
      </c>
      <c r="J88" s="4">
        <v>3.47</v>
      </c>
      <c r="M88" s="4">
        <v>0.56999999999999995</v>
      </c>
      <c r="N88" s="4">
        <v>0.1893</v>
      </c>
      <c r="O88" s="4">
        <v>0.19990000000000002</v>
      </c>
      <c r="P88" s="3"/>
      <c r="Q88" s="3"/>
      <c r="R88" s="4">
        <v>0.192</v>
      </c>
      <c r="S88" s="4">
        <v>0.1918</v>
      </c>
      <c r="T88" s="4">
        <v>0.1918</v>
      </c>
    </row>
    <row r="89" spans="1:22" x14ac:dyDescent="0.2">
      <c r="A89" s="3">
        <v>17</v>
      </c>
      <c r="B89" s="4" t="s">
        <v>7</v>
      </c>
      <c r="C89" s="4" t="s">
        <v>54</v>
      </c>
      <c r="D89" s="6">
        <v>44024</v>
      </c>
      <c r="E89" s="9"/>
      <c r="F89" s="9"/>
      <c r="G89" s="4">
        <v>2.4300000000000002</v>
      </c>
      <c r="H89" s="4">
        <v>2.21</v>
      </c>
      <c r="I89" s="4">
        <v>1.98</v>
      </c>
      <c r="J89" s="4">
        <v>1.88</v>
      </c>
      <c r="K89" s="9"/>
      <c r="M89" s="4">
        <v>0.38</v>
      </c>
      <c r="N89" s="4">
        <v>0.1817</v>
      </c>
      <c r="O89" s="4">
        <v>0.1832</v>
      </c>
      <c r="P89" s="3"/>
      <c r="Q89" s="3"/>
      <c r="R89" s="4">
        <v>0.18230000000000002</v>
      </c>
      <c r="S89" s="4">
        <v>0.1825</v>
      </c>
      <c r="T89" s="4">
        <v>0.18230000000000002</v>
      </c>
      <c r="U89" s="4">
        <v>0.18240000000000001</v>
      </c>
      <c r="V89" s="4">
        <v>0.18240000000000001</v>
      </c>
    </row>
    <row r="90" spans="1:22" x14ac:dyDescent="0.2">
      <c r="A90" s="3">
        <v>18</v>
      </c>
      <c r="B90" s="4" t="s">
        <v>56</v>
      </c>
      <c r="C90" s="4" t="s">
        <v>53</v>
      </c>
      <c r="D90" s="6">
        <v>44024</v>
      </c>
      <c r="G90" s="4">
        <v>7.15</v>
      </c>
      <c r="H90" s="4">
        <v>6.54</v>
      </c>
      <c r="I90" s="4">
        <v>5.01</v>
      </c>
      <c r="J90" s="4">
        <v>4.43</v>
      </c>
      <c r="M90" s="4">
        <v>1.06</v>
      </c>
      <c r="N90" s="4">
        <v>0.19740000000000002</v>
      </c>
      <c r="O90" s="4">
        <v>0.2205</v>
      </c>
      <c r="P90" s="3"/>
      <c r="Q90" s="3"/>
      <c r="R90" s="4">
        <v>0.20070000000000002</v>
      </c>
      <c r="S90" s="4">
        <v>0.2006</v>
      </c>
      <c r="T90" s="4">
        <v>0.20080000000000001</v>
      </c>
      <c r="U90" s="4">
        <v>0.20080000000000001</v>
      </c>
    </row>
    <row r="91" spans="1:22" x14ac:dyDescent="0.2">
      <c r="A91" s="3">
        <v>19</v>
      </c>
      <c r="B91" s="4" t="s">
        <v>56</v>
      </c>
      <c r="C91" s="4" t="s">
        <v>53</v>
      </c>
      <c r="D91" s="6">
        <v>44024</v>
      </c>
      <c r="G91" s="4">
        <v>5.14</v>
      </c>
      <c r="H91" s="4">
        <v>5.34</v>
      </c>
      <c r="I91" s="4">
        <v>4.05</v>
      </c>
      <c r="J91" s="4">
        <v>3.58</v>
      </c>
      <c r="M91" s="4">
        <v>0.92</v>
      </c>
      <c r="N91" s="4">
        <v>0.16420000000000001</v>
      </c>
      <c r="O91" s="4">
        <v>0.17280000000000001</v>
      </c>
      <c r="P91" s="3"/>
      <c r="Q91" s="3"/>
      <c r="R91" s="4">
        <v>0.1656</v>
      </c>
      <c r="S91" s="4">
        <v>0.16570000000000001</v>
      </c>
      <c r="T91" s="4">
        <v>0.1656</v>
      </c>
    </row>
    <row r="92" spans="1:22" x14ac:dyDescent="0.2">
      <c r="A92" s="3">
        <v>20</v>
      </c>
      <c r="B92" s="4" t="s">
        <v>56</v>
      </c>
      <c r="C92" s="4" t="s">
        <v>53</v>
      </c>
      <c r="D92" s="6">
        <v>44024</v>
      </c>
      <c r="E92" t="s">
        <v>107</v>
      </c>
      <c r="G92" s="4">
        <v>5.57</v>
      </c>
      <c r="H92" s="4">
        <v>5.38</v>
      </c>
      <c r="I92" s="4">
        <v>3.32</v>
      </c>
      <c r="J92" s="4">
        <v>3.68</v>
      </c>
      <c r="M92" s="4">
        <v>0.61</v>
      </c>
      <c r="N92" s="4">
        <v>0.16420000000000001</v>
      </c>
      <c r="O92" s="4">
        <v>0.1772</v>
      </c>
      <c r="P92" s="3"/>
      <c r="Q92" s="3"/>
      <c r="R92" s="4">
        <v>0.16620000000000001</v>
      </c>
      <c r="S92" s="4">
        <v>0.16650000000000001</v>
      </c>
      <c r="T92" s="4">
        <v>0.16620000000000001</v>
      </c>
      <c r="U92" s="4">
        <v>0.16620000000000001</v>
      </c>
    </row>
    <row r="93" spans="1:22" x14ac:dyDescent="0.2">
      <c r="A93" s="3">
        <v>21</v>
      </c>
      <c r="B93" s="4" t="s">
        <v>56</v>
      </c>
      <c r="C93" s="4" t="s">
        <v>53</v>
      </c>
      <c r="D93" s="6">
        <v>44024</v>
      </c>
      <c r="E93" s="9"/>
      <c r="F93" s="9"/>
      <c r="G93" s="4">
        <v>4.16</v>
      </c>
      <c r="H93" s="4">
        <v>4.2</v>
      </c>
      <c r="I93" s="4">
        <v>2.97</v>
      </c>
      <c r="J93" s="4">
        <v>3.18</v>
      </c>
      <c r="K93" s="9"/>
      <c r="M93" s="4">
        <v>0.56999999999999995</v>
      </c>
      <c r="N93" s="4">
        <v>0.19720000000000001</v>
      </c>
      <c r="O93" s="4">
        <v>0.20380000000000001</v>
      </c>
      <c r="P93" s="3"/>
      <c r="Q93" s="3"/>
      <c r="R93" s="4">
        <v>0.19850000000000001</v>
      </c>
      <c r="S93" s="4">
        <v>0.1986</v>
      </c>
      <c r="T93" s="4">
        <v>0.1983</v>
      </c>
      <c r="U93" s="4">
        <v>0.1983</v>
      </c>
    </row>
    <row r="94" spans="1:22" x14ac:dyDescent="0.2">
      <c r="A94" s="3">
        <v>22</v>
      </c>
      <c r="B94" s="4" t="s">
        <v>57</v>
      </c>
      <c r="C94" s="4" t="s">
        <v>53</v>
      </c>
      <c r="D94" s="6">
        <v>44024</v>
      </c>
      <c r="E94" t="s">
        <v>108</v>
      </c>
      <c r="G94" s="4">
        <v>5.16</v>
      </c>
      <c r="H94" s="4">
        <v>5.37</v>
      </c>
      <c r="I94" s="4">
        <v>3.49</v>
      </c>
      <c r="J94" s="4">
        <v>3.28</v>
      </c>
      <c r="M94" s="4">
        <v>0.75</v>
      </c>
      <c r="N94" s="4">
        <v>0.19970000000000002</v>
      </c>
      <c r="O94" s="4">
        <v>0.21150000000000002</v>
      </c>
      <c r="P94" s="3"/>
      <c r="Q94" s="3"/>
      <c r="R94" s="4">
        <v>0.20170000000000002</v>
      </c>
      <c r="S94" s="4">
        <v>0.20200000000000001</v>
      </c>
      <c r="T94" s="4">
        <v>0.20180000000000001</v>
      </c>
      <c r="U94" s="4">
        <v>0.20170000000000002</v>
      </c>
    </row>
    <row r="95" spans="1:22" x14ac:dyDescent="0.2">
      <c r="A95" s="3">
        <v>23</v>
      </c>
      <c r="B95" s="4" t="s">
        <v>57</v>
      </c>
      <c r="C95" s="4" t="s">
        <v>53</v>
      </c>
      <c r="D95" s="6">
        <v>44024</v>
      </c>
      <c r="E95" t="s">
        <v>108</v>
      </c>
      <c r="G95" s="4">
        <v>1.81</v>
      </c>
      <c r="H95" s="4">
        <v>1.94</v>
      </c>
      <c r="I95" s="4">
        <v>1.58</v>
      </c>
      <c r="J95" s="4">
        <v>1.62</v>
      </c>
      <c r="M95" s="4">
        <v>0.3</v>
      </c>
      <c r="N95" s="4">
        <v>0.17320000000000002</v>
      </c>
      <c r="O95" s="4">
        <v>0.1736</v>
      </c>
      <c r="P95" s="3"/>
      <c r="Q95" s="3"/>
      <c r="R95" s="4">
        <v>0.1734</v>
      </c>
      <c r="S95" s="4">
        <v>0.1736</v>
      </c>
      <c r="T95" s="4">
        <v>0.17320000000000002</v>
      </c>
      <c r="U95" s="4">
        <v>0.17320000000000002</v>
      </c>
    </row>
    <row r="96" spans="1:22" x14ac:dyDescent="0.2">
      <c r="A96" s="3">
        <v>24</v>
      </c>
      <c r="B96" s="4" t="s">
        <v>56</v>
      </c>
      <c r="C96" s="4" t="s">
        <v>53</v>
      </c>
      <c r="D96" s="6">
        <v>44024</v>
      </c>
      <c r="G96" s="4">
        <v>5.0999999999999996</v>
      </c>
      <c r="H96" s="4">
        <v>4.71</v>
      </c>
      <c r="I96" s="4">
        <v>3.87</v>
      </c>
      <c r="J96" s="4">
        <v>3.79</v>
      </c>
      <c r="M96" s="4">
        <v>0.56000000000000005</v>
      </c>
      <c r="N96" s="4">
        <v>0.18870000000000001</v>
      </c>
      <c r="O96" s="4">
        <v>0.1968</v>
      </c>
      <c r="P96" s="3"/>
      <c r="Q96" s="3"/>
      <c r="R96" s="4">
        <v>0.1905</v>
      </c>
      <c r="S96" s="4">
        <v>0.1903</v>
      </c>
      <c r="T96" s="4">
        <v>0.19020000000000001</v>
      </c>
      <c r="U96" s="4">
        <v>0.1903</v>
      </c>
    </row>
    <row r="97" spans="1:22" x14ac:dyDescent="0.2">
      <c r="A97" s="3">
        <v>25</v>
      </c>
      <c r="B97" s="4" t="s">
        <v>56</v>
      </c>
      <c r="C97" s="4" t="s">
        <v>53</v>
      </c>
      <c r="D97" s="6">
        <v>44024</v>
      </c>
      <c r="G97" s="4">
        <v>5.21</v>
      </c>
      <c r="H97" s="4">
        <v>5.05</v>
      </c>
      <c r="I97" s="4">
        <v>3.59</v>
      </c>
      <c r="J97" s="4">
        <v>3.71</v>
      </c>
      <c r="M97" s="4">
        <v>0.63</v>
      </c>
      <c r="N97" s="4">
        <v>0.15790000000000001</v>
      </c>
      <c r="O97" s="4">
        <v>0.17300000000000001</v>
      </c>
      <c r="R97" s="4">
        <v>0.1603</v>
      </c>
      <c r="S97" s="4">
        <v>0.1598</v>
      </c>
      <c r="T97" s="4">
        <v>0.1603</v>
      </c>
    </row>
    <row r="98" spans="1:22" x14ac:dyDescent="0.2">
      <c r="A98" s="3">
        <v>26</v>
      </c>
      <c r="B98" s="4" t="s">
        <v>56</v>
      </c>
      <c r="C98" s="4" t="s">
        <v>53</v>
      </c>
      <c r="D98" s="6">
        <v>44024</v>
      </c>
      <c r="E98" t="s">
        <v>109</v>
      </c>
      <c r="F98" t="s">
        <v>145</v>
      </c>
      <c r="G98" s="4">
        <v>3.12</v>
      </c>
      <c r="H98" s="4">
        <v>2.97</v>
      </c>
      <c r="I98" s="4">
        <v>1.48</v>
      </c>
      <c r="J98" s="4">
        <v>1.51</v>
      </c>
      <c r="M98" s="4">
        <v>0.47</v>
      </c>
      <c r="N98" s="4">
        <v>0.13930000000000001</v>
      </c>
      <c r="O98" s="4">
        <v>0.1439</v>
      </c>
      <c r="R98" s="4">
        <v>0.14030000000000001</v>
      </c>
      <c r="S98" s="4">
        <v>0.14020000000000002</v>
      </c>
      <c r="T98" s="4">
        <v>0.1404</v>
      </c>
      <c r="U98" s="4">
        <v>0.14000000000000001</v>
      </c>
      <c r="V98" s="4">
        <v>0.14020000000000002</v>
      </c>
    </row>
    <row r="99" spans="1:22" x14ac:dyDescent="0.2">
      <c r="A99" s="3">
        <v>27</v>
      </c>
      <c r="B99" s="4" t="s">
        <v>56</v>
      </c>
      <c r="C99" s="4" t="s">
        <v>53</v>
      </c>
      <c r="D99" s="6">
        <v>44024</v>
      </c>
      <c r="E99" t="s">
        <v>110</v>
      </c>
      <c r="G99" s="4">
        <v>2.13</v>
      </c>
      <c r="H99" s="4">
        <v>2.1800000000000002</v>
      </c>
      <c r="I99" s="4">
        <v>1.65</v>
      </c>
      <c r="J99" s="4">
        <v>1.79</v>
      </c>
      <c r="M99" s="4">
        <v>0.28999999999999998</v>
      </c>
      <c r="N99" s="4">
        <v>0.17860000000000001</v>
      </c>
      <c r="O99" s="4">
        <v>0.18140000000000001</v>
      </c>
      <c r="R99" s="4">
        <v>0.1792</v>
      </c>
      <c r="S99" s="4">
        <v>0.17900000000000002</v>
      </c>
      <c r="T99" s="4">
        <v>0.17900000000000002</v>
      </c>
    </row>
    <row r="100" spans="1:22" x14ac:dyDescent="0.2">
      <c r="A100" s="3">
        <v>28</v>
      </c>
      <c r="B100" s="4" t="s">
        <v>56</v>
      </c>
      <c r="C100" s="4" t="s">
        <v>53</v>
      </c>
      <c r="D100" s="6">
        <v>44024</v>
      </c>
      <c r="G100" s="4">
        <v>5.35</v>
      </c>
      <c r="H100" s="4">
        <v>5.2</v>
      </c>
      <c r="I100" s="4">
        <v>3.82</v>
      </c>
      <c r="J100" s="4">
        <v>3.55</v>
      </c>
      <c r="M100" s="4">
        <v>0.59</v>
      </c>
      <c r="N100" s="4">
        <v>0.1588</v>
      </c>
      <c r="O100" s="4">
        <v>0.17200000000000001</v>
      </c>
      <c r="R100" s="4">
        <v>0.1608</v>
      </c>
      <c r="S100" s="4">
        <v>0.16040000000000001</v>
      </c>
      <c r="T100" s="4">
        <v>0.16090000000000002</v>
      </c>
      <c r="U100" s="4">
        <v>0.16070000000000001</v>
      </c>
      <c r="V100" s="4">
        <v>0.161</v>
      </c>
    </row>
    <row r="101" spans="1:22" x14ac:dyDescent="0.2">
      <c r="A101" s="3">
        <v>29</v>
      </c>
      <c r="B101" s="4" t="s">
        <v>57</v>
      </c>
      <c r="C101" s="4" t="s">
        <v>53</v>
      </c>
      <c r="D101" s="1">
        <v>44027</v>
      </c>
      <c r="G101" s="4">
        <v>2.27</v>
      </c>
      <c r="H101" s="4">
        <v>2.29</v>
      </c>
      <c r="I101" s="4">
        <v>2</v>
      </c>
      <c r="J101" s="4">
        <v>2.06</v>
      </c>
      <c r="M101" s="4">
        <v>0.41</v>
      </c>
      <c r="N101" s="4">
        <v>0.20180000000000001</v>
      </c>
      <c r="O101" s="4">
        <v>0.2097</v>
      </c>
      <c r="R101" s="4">
        <v>0.2084</v>
      </c>
      <c r="S101" s="4">
        <v>0.2087</v>
      </c>
      <c r="T101" s="4">
        <v>0.2087</v>
      </c>
    </row>
    <row r="102" spans="1:22" x14ac:dyDescent="0.2">
      <c r="A102" s="3">
        <v>30</v>
      </c>
      <c r="B102" s="4" t="s">
        <v>57</v>
      </c>
      <c r="C102" s="4" t="s">
        <v>53</v>
      </c>
      <c r="D102" s="1">
        <v>44027</v>
      </c>
      <c r="E102" t="s">
        <v>108</v>
      </c>
      <c r="G102" s="4">
        <v>4.82</v>
      </c>
      <c r="H102" s="4">
        <v>4.45</v>
      </c>
      <c r="I102" s="4">
        <v>3.54</v>
      </c>
      <c r="J102" s="4">
        <v>3.56</v>
      </c>
      <c r="M102" s="4">
        <v>0.75</v>
      </c>
      <c r="N102" s="4">
        <v>0.1966</v>
      </c>
      <c r="O102" s="4">
        <v>0.21630000000000002</v>
      </c>
      <c r="R102" s="4">
        <v>0.19950000000000001</v>
      </c>
      <c r="S102" s="4">
        <v>0.19980000000000001</v>
      </c>
      <c r="T102" s="4">
        <v>0.19980000000000001</v>
      </c>
    </row>
    <row r="103" spans="1:22" x14ac:dyDescent="0.2">
      <c r="A103" s="3">
        <v>31</v>
      </c>
      <c r="B103" s="4" t="s">
        <v>58</v>
      </c>
      <c r="C103" s="4" t="s">
        <v>53</v>
      </c>
      <c r="D103" s="1">
        <v>44027</v>
      </c>
      <c r="G103" s="4">
        <v>4.6900000000000004</v>
      </c>
      <c r="H103" s="4">
        <v>3.38</v>
      </c>
      <c r="I103" s="4">
        <v>4.57</v>
      </c>
      <c r="J103" s="4">
        <v>3.31</v>
      </c>
      <c r="M103" s="4">
        <v>0.41</v>
      </c>
      <c r="N103" s="4">
        <v>0.16800000000000001</v>
      </c>
      <c r="O103" s="4">
        <v>0.17810000000000001</v>
      </c>
      <c r="R103" s="4">
        <v>0.16970000000000002</v>
      </c>
      <c r="S103" s="4">
        <v>0.16980000000000001</v>
      </c>
      <c r="T103" s="4">
        <v>0.16980000000000001</v>
      </c>
    </row>
    <row r="104" spans="1:22" x14ac:dyDescent="0.2">
      <c r="A104" s="3">
        <v>32</v>
      </c>
      <c r="B104" s="4" t="s">
        <v>58</v>
      </c>
      <c r="C104" s="4" t="s">
        <v>53</v>
      </c>
      <c r="D104" s="1">
        <v>44027</v>
      </c>
      <c r="G104" s="4">
        <v>9.7899999999999991</v>
      </c>
      <c r="H104" s="4">
        <v>6.85</v>
      </c>
      <c r="I104" s="4">
        <v>6.63</v>
      </c>
      <c r="J104" s="4">
        <v>9.0500000000000007</v>
      </c>
      <c r="M104" s="4">
        <v>1.23</v>
      </c>
      <c r="N104" s="4">
        <v>0.19420000000000001</v>
      </c>
      <c r="O104" s="4">
        <v>0.2681</v>
      </c>
      <c r="R104" s="4">
        <v>0.20370000000000002</v>
      </c>
      <c r="S104" s="4">
        <v>0.20380000000000001</v>
      </c>
      <c r="T104" s="4">
        <v>0.20420000000000002</v>
      </c>
      <c r="U104" s="4">
        <v>0.20370000000000002</v>
      </c>
    </row>
    <row r="105" spans="1:22" x14ac:dyDescent="0.2">
      <c r="A105" s="3">
        <v>33</v>
      </c>
      <c r="B105" s="4" t="s">
        <v>58</v>
      </c>
      <c r="C105" s="4" t="s">
        <v>53</v>
      </c>
      <c r="D105" s="1">
        <v>44027</v>
      </c>
      <c r="G105" s="4">
        <v>6</v>
      </c>
      <c r="H105" s="4">
        <v>7.01</v>
      </c>
      <c r="I105" s="4">
        <v>5.79</v>
      </c>
      <c r="J105" s="4">
        <v>4.6399999999999997</v>
      </c>
      <c r="M105" s="4">
        <v>0.81</v>
      </c>
      <c r="N105" s="4">
        <v>0.18540000000000001</v>
      </c>
      <c r="O105" s="4">
        <v>0.21450000000000002</v>
      </c>
      <c r="R105" s="4">
        <v>0.18960000000000002</v>
      </c>
      <c r="S105" s="4">
        <v>0.18970000000000001</v>
      </c>
      <c r="T105" s="4">
        <v>0.1898</v>
      </c>
      <c r="U105" s="4">
        <v>0.18960000000000002</v>
      </c>
    </row>
    <row r="106" spans="1:22" x14ac:dyDescent="0.2">
      <c r="A106" s="3">
        <v>34</v>
      </c>
      <c r="B106" s="4" t="s">
        <v>58</v>
      </c>
      <c r="C106" s="4" t="s">
        <v>53</v>
      </c>
      <c r="D106" s="1">
        <v>44027</v>
      </c>
      <c r="G106" s="4">
        <v>5.0199999999999996</v>
      </c>
      <c r="H106" s="4">
        <v>5.3</v>
      </c>
      <c r="I106" s="4">
        <v>5.38</v>
      </c>
      <c r="J106" s="4">
        <v>3.68</v>
      </c>
      <c r="M106" s="4">
        <v>0.91</v>
      </c>
      <c r="N106" s="4">
        <v>0.1825</v>
      </c>
      <c r="O106" s="4">
        <v>0.20470000000000002</v>
      </c>
      <c r="R106" s="4">
        <v>0.1862</v>
      </c>
      <c r="S106" s="4">
        <v>0.18629999999999999</v>
      </c>
      <c r="T106" s="4">
        <v>0.1862</v>
      </c>
    </row>
    <row r="107" spans="1:22" x14ac:dyDescent="0.2">
      <c r="A107" s="3">
        <v>35</v>
      </c>
      <c r="B107" s="4" t="s">
        <v>59</v>
      </c>
      <c r="C107" t="s">
        <v>54</v>
      </c>
      <c r="D107" s="1">
        <v>44027</v>
      </c>
      <c r="E107" t="s">
        <v>109</v>
      </c>
      <c r="F107" t="s">
        <v>145</v>
      </c>
      <c r="G107" s="4">
        <v>5.13</v>
      </c>
      <c r="H107" s="4">
        <v>5.41</v>
      </c>
      <c r="I107" s="4">
        <v>3.21</v>
      </c>
      <c r="J107" s="4">
        <v>2.9</v>
      </c>
      <c r="M107" s="4">
        <v>0.78</v>
      </c>
      <c r="N107" s="4">
        <v>0.17400000000000002</v>
      </c>
      <c r="O107" s="4">
        <v>0.19620000000000001</v>
      </c>
      <c r="R107" s="4">
        <v>0.1777</v>
      </c>
      <c r="S107" s="4">
        <v>0.17800000000000002</v>
      </c>
      <c r="T107" s="4">
        <v>0.17780000000000001</v>
      </c>
    </row>
    <row r="108" spans="1:22" x14ac:dyDescent="0.2">
      <c r="A108" s="3">
        <v>36</v>
      </c>
      <c r="B108" s="4" t="s">
        <v>22</v>
      </c>
      <c r="C108" t="s">
        <v>54</v>
      </c>
      <c r="D108" s="1">
        <v>44027</v>
      </c>
      <c r="G108" s="4">
        <v>6.4</v>
      </c>
      <c r="H108" s="4">
        <v>5.45</v>
      </c>
      <c r="I108" s="4">
        <v>3.67</v>
      </c>
      <c r="J108" s="4">
        <v>4.07</v>
      </c>
      <c r="M108" s="4">
        <v>0.69</v>
      </c>
      <c r="N108" s="4">
        <v>0.17500000000000002</v>
      </c>
      <c r="O108" s="4">
        <v>0.18970000000000001</v>
      </c>
      <c r="R108" s="4">
        <v>0.17800000000000002</v>
      </c>
      <c r="S108" s="4">
        <v>0.1782</v>
      </c>
      <c r="T108" s="4">
        <v>0.17810000000000001</v>
      </c>
      <c r="U108" s="4">
        <v>0.17800000000000002</v>
      </c>
    </row>
    <row r="109" spans="1:22" x14ac:dyDescent="0.2">
      <c r="A109" s="3">
        <v>37</v>
      </c>
      <c r="B109" s="4" t="s">
        <v>57</v>
      </c>
      <c r="C109" s="4" t="s">
        <v>53</v>
      </c>
      <c r="D109" s="1">
        <v>44027</v>
      </c>
      <c r="G109" s="4">
        <v>6.66</v>
      </c>
      <c r="H109" s="4">
        <v>6.26</v>
      </c>
      <c r="I109" s="4">
        <v>4.2300000000000004</v>
      </c>
      <c r="J109" s="4">
        <v>3.81</v>
      </c>
      <c r="M109" s="4">
        <v>0.87</v>
      </c>
      <c r="N109" s="4">
        <v>0.20630000000000001</v>
      </c>
      <c r="O109" s="4">
        <v>0.22070000000000001</v>
      </c>
      <c r="R109" s="4">
        <v>0.2089</v>
      </c>
      <c r="S109" s="4">
        <v>0.20880000000000001</v>
      </c>
      <c r="T109" s="4">
        <v>0.20860000000000001</v>
      </c>
      <c r="U109" s="4">
        <v>0.20860000000000001</v>
      </c>
    </row>
    <row r="110" spans="1:22" x14ac:dyDescent="0.2">
      <c r="A110" s="3">
        <v>38</v>
      </c>
      <c r="B110" s="4" t="s">
        <v>57</v>
      </c>
      <c r="C110" s="4" t="s">
        <v>53</v>
      </c>
      <c r="D110" s="1">
        <v>44027</v>
      </c>
      <c r="G110" s="4">
        <v>9.8800000000000008</v>
      </c>
      <c r="H110">
        <f>5.4+4.58</f>
        <v>9.98</v>
      </c>
      <c r="I110" s="4">
        <v>5.69</v>
      </c>
      <c r="J110" s="4">
        <v>5.57</v>
      </c>
      <c r="M110" s="4">
        <v>1.26</v>
      </c>
      <c r="N110" s="4">
        <v>0.16620000000000001</v>
      </c>
      <c r="O110" s="4">
        <v>0.23050000000000001</v>
      </c>
      <c r="R110" s="4">
        <v>0.1754</v>
      </c>
      <c r="S110" s="4">
        <v>0.17519999999999999</v>
      </c>
      <c r="T110" s="4">
        <v>0.17530000000000001</v>
      </c>
      <c r="U110" s="4">
        <v>0.17530000000000001</v>
      </c>
    </row>
    <row r="111" spans="1:22" x14ac:dyDescent="0.2">
      <c r="A111" s="3">
        <v>39</v>
      </c>
      <c r="B111" s="4" t="s">
        <v>60</v>
      </c>
      <c r="C111" s="4" t="s">
        <v>53</v>
      </c>
      <c r="D111" s="1">
        <v>44027</v>
      </c>
      <c r="G111" s="4">
        <v>4.05</v>
      </c>
      <c r="H111" s="4">
        <v>4.4000000000000004</v>
      </c>
      <c r="I111" s="4">
        <v>3.6</v>
      </c>
      <c r="J111" s="4">
        <v>4.01</v>
      </c>
      <c r="M111" s="4">
        <v>0.45</v>
      </c>
      <c r="N111" s="4">
        <v>0.24260000000000001</v>
      </c>
      <c r="O111" s="4">
        <v>0.25490000000000002</v>
      </c>
      <c r="R111" s="4">
        <v>0.2442</v>
      </c>
      <c r="S111" s="4">
        <v>0.24400000000000002</v>
      </c>
      <c r="T111" s="4">
        <v>0.2442</v>
      </c>
    </row>
    <row r="112" spans="1:22" x14ac:dyDescent="0.2">
      <c r="A112" s="3">
        <v>40</v>
      </c>
      <c r="B112" s="4" t="s">
        <v>60</v>
      </c>
      <c r="C112" s="4" t="s">
        <v>53</v>
      </c>
      <c r="D112" s="1">
        <v>44027</v>
      </c>
      <c r="E112" t="s">
        <v>108</v>
      </c>
      <c r="G112" s="4">
        <v>6.75</v>
      </c>
      <c r="H112" s="4">
        <v>6.49</v>
      </c>
      <c r="I112" s="4">
        <v>5.4</v>
      </c>
      <c r="J112" s="4">
        <v>5.16</v>
      </c>
      <c r="M112" s="4">
        <v>0.87</v>
      </c>
      <c r="N112" s="4">
        <v>0.2019</v>
      </c>
      <c r="O112" s="4">
        <v>0.23710000000000001</v>
      </c>
      <c r="R112" s="4">
        <v>0.20630000000000001</v>
      </c>
      <c r="S112" s="4">
        <v>0.2064</v>
      </c>
      <c r="T112" s="4">
        <v>0.2064</v>
      </c>
    </row>
    <row r="113" spans="1:22" x14ac:dyDescent="0.2">
      <c r="A113" s="3">
        <v>41</v>
      </c>
      <c r="B113" s="4" t="s">
        <v>60</v>
      </c>
      <c r="C113" s="4" t="s">
        <v>53</v>
      </c>
      <c r="D113" s="1">
        <v>44027</v>
      </c>
      <c r="G113" s="4">
        <v>5.61</v>
      </c>
      <c r="H113" s="4">
        <v>6.33</v>
      </c>
      <c r="I113" s="4">
        <v>4.08</v>
      </c>
      <c r="J113" s="4">
        <v>3.91</v>
      </c>
      <c r="M113" s="4">
        <v>0.96</v>
      </c>
      <c r="N113" s="4">
        <v>0.1457</v>
      </c>
      <c r="O113" s="4">
        <v>0.17850000000000002</v>
      </c>
      <c r="R113" s="4">
        <v>0.15040000000000001</v>
      </c>
      <c r="S113" s="4">
        <v>0.1502</v>
      </c>
      <c r="T113" s="4">
        <v>0.15040000000000001</v>
      </c>
    </row>
    <row r="114" spans="1:22" x14ac:dyDescent="0.2">
      <c r="A114" s="3">
        <v>42</v>
      </c>
      <c r="B114" s="4" t="s">
        <v>57</v>
      </c>
      <c r="C114" s="4" t="s">
        <v>53</v>
      </c>
      <c r="D114" s="1">
        <v>44027</v>
      </c>
      <c r="G114" s="4">
        <v>3.52</v>
      </c>
      <c r="H114" s="4">
        <v>3.26</v>
      </c>
      <c r="I114" s="4">
        <v>2.88</v>
      </c>
      <c r="J114" s="4">
        <v>2.76</v>
      </c>
      <c r="M114" s="4">
        <v>0.67</v>
      </c>
      <c r="N114" s="4">
        <v>0.20770000000000002</v>
      </c>
      <c r="O114" s="4">
        <v>0.21400000000000002</v>
      </c>
      <c r="R114" s="4">
        <v>0.20930000000000001</v>
      </c>
      <c r="S114" s="4">
        <v>0.20900000000000002</v>
      </c>
      <c r="T114" s="4">
        <v>0.2089</v>
      </c>
      <c r="U114" s="4">
        <v>0.2092</v>
      </c>
      <c r="V114" s="4">
        <v>0.2092</v>
      </c>
    </row>
    <row r="115" spans="1:22" x14ac:dyDescent="0.2">
      <c r="A115" s="3">
        <v>43</v>
      </c>
      <c r="B115" s="4" t="s">
        <v>61</v>
      </c>
      <c r="C115" t="s">
        <v>54</v>
      </c>
      <c r="D115" s="1">
        <v>44027</v>
      </c>
      <c r="G115" s="4">
        <v>2.7</v>
      </c>
      <c r="H115" s="4">
        <v>3</v>
      </c>
      <c r="I115" s="4">
        <v>2.4300000000000002</v>
      </c>
      <c r="J115" s="4">
        <v>2.46</v>
      </c>
      <c r="M115" s="4">
        <v>0.47</v>
      </c>
      <c r="N115" s="4">
        <v>0.1787</v>
      </c>
      <c r="O115" s="4">
        <v>0.18480000000000002</v>
      </c>
      <c r="R115" s="4">
        <v>0.1797</v>
      </c>
      <c r="S115" s="4">
        <v>0.1797</v>
      </c>
    </row>
    <row r="116" spans="1:22" x14ac:dyDescent="0.2">
      <c r="A116" s="3">
        <v>44</v>
      </c>
      <c r="B116" s="4" t="s">
        <v>61</v>
      </c>
      <c r="C116" t="s">
        <v>54</v>
      </c>
      <c r="D116" s="1">
        <v>44027</v>
      </c>
      <c r="G116" s="4">
        <v>2.39</v>
      </c>
      <c r="H116" s="4">
        <v>2.36</v>
      </c>
      <c r="I116" s="4">
        <v>2.17</v>
      </c>
      <c r="J116" s="4">
        <v>2.42</v>
      </c>
      <c r="M116" s="4">
        <v>0.43</v>
      </c>
      <c r="N116" s="4">
        <v>0.18290000000000001</v>
      </c>
      <c r="O116" s="4">
        <v>0.188</v>
      </c>
      <c r="R116" s="4">
        <v>0.18380000000000002</v>
      </c>
      <c r="S116" s="4">
        <v>0.1835</v>
      </c>
      <c r="T116" s="4">
        <v>0.18360000000000001</v>
      </c>
      <c r="U116" s="4">
        <v>0.1837</v>
      </c>
      <c r="V116" s="4">
        <v>0.18360000000000001</v>
      </c>
    </row>
    <row r="117" spans="1:22" x14ac:dyDescent="0.2">
      <c r="A117" s="3">
        <v>45</v>
      </c>
      <c r="B117" s="4" t="s">
        <v>60</v>
      </c>
      <c r="C117" s="4" t="s">
        <v>53</v>
      </c>
      <c r="D117" s="1">
        <v>44027</v>
      </c>
      <c r="G117" s="4">
        <v>5.07</v>
      </c>
      <c r="H117" s="4">
        <v>5.03</v>
      </c>
      <c r="I117" s="4">
        <v>4.17</v>
      </c>
      <c r="J117" s="4">
        <v>3.88</v>
      </c>
      <c r="M117" s="4">
        <v>0.68</v>
      </c>
      <c r="N117" s="4">
        <v>0.1613</v>
      </c>
      <c r="O117" s="4">
        <v>0.18510000000000001</v>
      </c>
      <c r="R117" s="4">
        <v>0.16520000000000001</v>
      </c>
      <c r="S117" s="4">
        <v>0.16520000000000001</v>
      </c>
    </row>
    <row r="118" spans="1:22" x14ac:dyDescent="0.2">
      <c r="A118" s="3">
        <v>46</v>
      </c>
      <c r="B118" s="4" t="s">
        <v>60</v>
      </c>
      <c r="C118" s="4" t="s">
        <v>53</v>
      </c>
      <c r="D118" s="1">
        <v>44027</v>
      </c>
      <c r="G118" s="4">
        <v>8.06</v>
      </c>
      <c r="H118" s="4">
        <v>9.44</v>
      </c>
      <c r="I118" s="4">
        <v>7.02</v>
      </c>
      <c r="J118" s="4">
        <v>7.88</v>
      </c>
      <c r="M118" s="4">
        <v>1.07</v>
      </c>
      <c r="N118" s="4">
        <v>0.22210000000000002</v>
      </c>
      <c r="O118" s="4">
        <v>0.3236</v>
      </c>
      <c r="R118" s="4">
        <v>0.2356</v>
      </c>
      <c r="S118" s="4">
        <v>0.23520000000000002</v>
      </c>
      <c r="T118" s="4">
        <v>0.23520000000000002</v>
      </c>
    </row>
    <row r="119" spans="1:22" x14ac:dyDescent="0.2">
      <c r="A119" s="3">
        <v>47</v>
      </c>
      <c r="B119" s="4" t="s">
        <v>60</v>
      </c>
      <c r="C119" s="4" t="s">
        <v>53</v>
      </c>
      <c r="D119" s="1">
        <v>44027</v>
      </c>
      <c r="G119" s="4">
        <v>3.03</v>
      </c>
      <c r="H119" s="4">
        <v>3.13</v>
      </c>
      <c r="I119" s="4">
        <v>2.76</v>
      </c>
      <c r="J119" s="4">
        <v>2.59</v>
      </c>
      <c r="M119" s="4">
        <v>0.52</v>
      </c>
      <c r="N119" s="4">
        <v>0.19310000000000002</v>
      </c>
      <c r="O119" s="4">
        <v>0.20150000000000001</v>
      </c>
      <c r="R119" s="4">
        <v>0.19420000000000001</v>
      </c>
      <c r="S119" s="4">
        <v>0.1943</v>
      </c>
      <c r="T119" s="4">
        <v>0.19410000000000002</v>
      </c>
      <c r="U119" s="4">
        <v>0.1943</v>
      </c>
    </row>
    <row r="120" spans="1:22" x14ac:dyDescent="0.2">
      <c r="A120" s="3">
        <v>48</v>
      </c>
      <c r="B120" s="4" t="s">
        <v>58</v>
      </c>
      <c r="C120" s="4" t="s">
        <v>53</v>
      </c>
      <c r="D120" s="1">
        <v>44027</v>
      </c>
      <c r="G120" s="4">
        <v>5.71</v>
      </c>
      <c r="H120" s="4">
        <v>5.12</v>
      </c>
      <c r="I120" s="4">
        <v>3.91</v>
      </c>
      <c r="J120" s="4">
        <v>5.39</v>
      </c>
      <c r="M120" s="4">
        <v>0.7</v>
      </c>
      <c r="N120" s="4">
        <v>0.16830000000000001</v>
      </c>
      <c r="O120" s="4">
        <v>0.19800000000000001</v>
      </c>
      <c r="R120" s="4">
        <v>0.17280000000000001</v>
      </c>
      <c r="S120" s="4">
        <v>0.1729</v>
      </c>
      <c r="T120" s="4">
        <v>0.1729</v>
      </c>
    </row>
    <row r="121" spans="1:22" x14ac:dyDescent="0.2">
      <c r="A121" s="3">
        <v>49</v>
      </c>
      <c r="B121" s="4" t="s">
        <v>58</v>
      </c>
      <c r="C121" s="4" t="s">
        <v>53</v>
      </c>
      <c r="D121" s="1">
        <v>44027</v>
      </c>
      <c r="G121" s="4">
        <v>3.18</v>
      </c>
      <c r="H121" s="4">
        <v>3.18</v>
      </c>
      <c r="I121" s="4">
        <v>2.23</v>
      </c>
      <c r="J121" s="4">
        <v>2.25</v>
      </c>
      <c r="M121" s="4">
        <v>0.56999999999999995</v>
      </c>
      <c r="N121" s="4">
        <v>0.19450000000000001</v>
      </c>
      <c r="O121" s="4">
        <v>0.1978</v>
      </c>
      <c r="R121" s="4">
        <v>0.19520000000000001</v>
      </c>
      <c r="S121" s="4">
        <v>0.19520000000000001</v>
      </c>
    </row>
    <row r="122" spans="1:22" x14ac:dyDescent="0.2">
      <c r="A122" s="3">
        <v>50</v>
      </c>
      <c r="B122" s="4" t="s">
        <v>58</v>
      </c>
      <c r="C122" s="4" t="s">
        <v>53</v>
      </c>
      <c r="D122" s="1">
        <v>44027</v>
      </c>
      <c r="G122" s="4">
        <v>2.68</v>
      </c>
      <c r="H122" s="4">
        <v>2.62</v>
      </c>
      <c r="I122" s="4">
        <v>2.04</v>
      </c>
      <c r="J122" s="4">
        <v>2.34</v>
      </c>
      <c r="M122" s="4">
        <v>0.44</v>
      </c>
      <c r="N122" s="4">
        <v>0.1158</v>
      </c>
      <c r="O122" s="4">
        <v>0.11890000000000001</v>
      </c>
      <c r="R122" s="4">
        <v>0.1168</v>
      </c>
      <c r="S122" s="4">
        <v>0.1168</v>
      </c>
    </row>
    <row r="123" spans="1:22" x14ac:dyDescent="0.2">
      <c r="A123" s="3">
        <v>51</v>
      </c>
      <c r="B123" s="4" t="s">
        <v>58</v>
      </c>
      <c r="C123" s="4" t="s">
        <v>53</v>
      </c>
      <c r="D123" s="1">
        <v>44027</v>
      </c>
      <c r="G123" s="4">
        <v>8.6</v>
      </c>
      <c r="H123" s="4">
        <v>7.53</v>
      </c>
      <c r="I123" s="4">
        <v>7.34</v>
      </c>
      <c r="J123" s="4">
        <v>6.91</v>
      </c>
      <c r="M123" s="4">
        <v>0.7</v>
      </c>
      <c r="N123" s="4">
        <v>0.20200000000000001</v>
      </c>
      <c r="O123" s="4">
        <v>0.2747</v>
      </c>
      <c r="R123" s="4">
        <v>0.21200000000000002</v>
      </c>
      <c r="S123" s="4">
        <v>0.2117</v>
      </c>
      <c r="T123" s="4">
        <v>0.2117</v>
      </c>
    </row>
    <row r="124" spans="1:22" x14ac:dyDescent="0.2">
      <c r="A124" s="3">
        <v>52</v>
      </c>
      <c r="B124" s="4" t="s">
        <v>58</v>
      </c>
      <c r="C124" s="4" t="s">
        <v>53</v>
      </c>
      <c r="D124" s="1">
        <v>44027</v>
      </c>
      <c r="G124" s="4">
        <v>2.66</v>
      </c>
      <c r="H124" s="4">
        <v>2.65</v>
      </c>
      <c r="I124" s="4">
        <v>3.51</v>
      </c>
      <c r="J124" s="4">
        <v>2.76</v>
      </c>
      <c r="M124" s="4">
        <v>0.55000000000000004</v>
      </c>
      <c r="N124" s="4">
        <v>0.21110000000000001</v>
      </c>
      <c r="O124" s="4">
        <v>0.21960000000000002</v>
      </c>
      <c r="R124" s="4">
        <v>0.21240000000000001</v>
      </c>
      <c r="S124" s="4">
        <v>0.21250000000000002</v>
      </c>
      <c r="T124" s="4">
        <v>0.2122</v>
      </c>
      <c r="U124" s="4">
        <v>0.2122</v>
      </c>
    </row>
    <row r="125" spans="1:22" x14ac:dyDescent="0.2">
      <c r="A125" s="3">
        <v>53</v>
      </c>
      <c r="B125" s="4" t="s">
        <v>58</v>
      </c>
      <c r="C125" s="4" t="s">
        <v>53</v>
      </c>
      <c r="D125" s="1">
        <v>44027</v>
      </c>
      <c r="G125" s="4">
        <v>1.89</v>
      </c>
      <c r="H125" s="4">
        <v>1.81</v>
      </c>
      <c r="I125" s="4">
        <v>1.92</v>
      </c>
      <c r="J125" s="4">
        <v>1.75</v>
      </c>
      <c r="M125" s="4">
        <v>0.48</v>
      </c>
      <c r="N125" s="4">
        <v>0.1764</v>
      </c>
      <c r="O125" s="4">
        <v>0.1787</v>
      </c>
      <c r="R125" s="4">
        <v>0.1769</v>
      </c>
      <c r="S125" s="4">
        <v>0.1769</v>
      </c>
    </row>
    <row r="126" spans="1:22" x14ac:dyDescent="0.2">
      <c r="A126" s="3">
        <v>54</v>
      </c>
      <c r="B126" s="4" t="s">
        <v>7</v>
      </c>
      <c r="C126" t="s">
        <v>54</v>
      </c>
      <c r="D126" s="1">
        <v>44027</v>
      </c>
      <c r="G126" s="4">
        <v>1.86</v>
      </c>
      <c r="H126" s="4">
        <v>1.62</v>
      </c>
      <c r="I126" s="4">
        <v>1.67</v>
      </c>
      <c r="J126" s="4">
        <v>1.73</v>
      </c>
      <c r="M126" s="4">
        <v>0.35</v>
      </c>
      <c r="N126" s="4">
        <v>0.23200000000000001</v>
      </c>
      <c r="O126" s="4">
        <v>0.23280000000000001</v>
      </c>
      <c r="R126" s="4">
        <v>0.2321</v>
      </c>
      <c r="S126" s="4">
        <v>0.2321</v>
      </c>
    </row>
    <row r="127" spans="1:22" x14ac:dyDescent="0.2">
      <c r="A127" s="3">
        <v>55</v>
      </c>
      <c r="B127" s="4" t="s">
        <v>7</v>
      </c>
      <c r="C127" t="s">
        <v>54</v>
      </c>
      <c r="D127" s="1">
        <v>44027</v>
      </c>
      <c r="G127" s="4">
        <v>2.75</v>
      </c>
      <c r="H127" s="4">
        <v>2.85</v>
      </c>
      <c r="I127" s="4">
        <v>2.0099999999999998</v>
      </c>
      <c r="J127" s="4">
        <v>2.41</v>
      </c>
      <c r="M127" s="4">
        <v>0.39</v>
      </c>
      <c r="N127" s="4">
        <v>0.1764</v>
      </c>
      <c r="O127" s="4">
        <v>0.18150000000000002</v>
      </c>
      <c r="R127" s="4">
        <v>0.17730000000000001</v>
      </c>
      <c r="S127" s="4">
        <v>0.1772</v>
      </c>
      <c r="T127" s="4">
        <v>0.17730000000000001</v>
      </c>
    </row>
    <row r="128" spans="1:22" x14ac:dyDescent="0.2">
      <c r="A128" s="3">
        <v>56</v>
      </c>
      <c r="B128" s="4" t="s">
        <v>7</v>
      </c>
      <c r="C128" t="s">
        <v>54</v>
      </c>
      <c r="D128" s="1">
        <v>44027</v>
      </c>
      <c r="G128" s="4">
        <v>3.44</v>
      </c>
      <c r="H128" s="4">
        <v>3.65</v>
      </c>
      <c r="I128" s="4">
        <v>2.9</v>
      </c>
      <c r="J128" s="4">
        <v>2.66</v>
      </c>
      <c r="M128" s="4">
        <v>0.51</v>
      </c>
      <c r="N128" s="4">
        <v>0.17280000000000001</v>
      </c>
      <c r="O128" s="4">
        <v>0.18230000000000002</v>
      </c>
      <c r="R128" s="4">
        <v>0.17430000000000001</v>
      </c>
      <c r="S128" s="4">
        <v>0.17430000000000001</v>
      </c>
    </row>
    <row r="129" spans="1:21" x14ac:dyDescent="0.2">
      <c r="A129" s="3">
        <v>57</v>
      </c>
      <c r="B129" s="4" t="s">
        <v>7</v>
      </c>
      <c r="C129" t="s">
        <v>54</v>
      </c>
      <c r="D129" s="1">
        <v>44027</v>
      </c>
      <c r="G129" s="4">
        <v>2.62</v>
      </c>
      <c r="H129" s="4">
        <v>2.48</v>
      </c>
      <c r="I129" s="4">
        <v>2.57</v>
      </c>
      <c r="J129" s="4">
        <v>2.36</v>
      </c>
      <c r="M129" s="4">
        <v>0.43</v>
      </c>
      <c r="N129" s="4">
        <v>0.17660000000000001</v>
      </c>
      <c r="O129" s="4">
        <v>0.1804</v>
      </c>
      <c r="R129" s="4">
        <v>0.1772</v>
      </c>
      <c r="S129" s="4">
        <v>0.17730000000000001</v>
      </c>
      <c r="T129" s="4">
        <v>0.1772</v>
      </c>
    </row>
    <row r="130" spans="1:21" x14ac:dyDescent="0.2">
      <c r="A130" s="3">
        <v>58</v>
      </c>
      <c r="B130" s="4" t="s">
        <v>7</v>
      </c>
      <c r="C130" t="s">
        <v>54</v>
      </c>
      <c r="D130" s="1">
        <v>44027</v>
      </c>
      <c r="E130" t="s">
        <v>109</v>
      </c>
      <c r="F130" t="s">
        <v>145</v>
      </c>
      <c r="G130" s="4">
        <v>3.36</v>
      </c>
      <c r="H130" s="4">
        <v>3.24</v>
      </c>
      <c r="I130" s="4">
        <v>2.4500000000000002</v>
      </c>
      <c r="J130" s="4">
        <v>2.58</v>
      </c>
      <c r="M130" s="4">
        <v>0.55000000000000004</v>
      </c>
      <c r="N130" s="4">
        <v>0.18100000000000002</v>
      </c>
      <c r="O130" s="4">
        <v>0.1918</v>
      </c>
      <c r="R130" s="4">
        <v>0.18280000000000002</v>
      </c>
      <c r="S130" s="4">
        <v>0.1827</v>
      </c>
      <c r="T130" s="4">
        <v>0.1827</v>
      </c>
    </row>
    <row r="131" spans="1:21" x14ac:dyDescent="0.2">
      <c r="A131" s="3">
        <v>59</v>
      </c>
      <c r="B131" s="4" t="s">
        <v>61</v>
      </c>
      <c r="C131" s="4" t="s">
        <v>53</v>
      </c>
      <c r="D131" s="1">
        <v>44027</v>
      </c>
      <c r="G131" s="4">
        <v>4.41</v>
      </c>
      <c r="H131" s="4">
        <v>4.05</v>
      </c>
      <c r="I131">
        <v>4.91</v>
      </c>
      <c r="J131">
        <v>3.45</v>
      </c>
      <c r="M131" s="4">
        <v>0.67</v>
      </c>
      <c r="N131" s="4">
        <v>0.18340000000000001</v>
      </c>
      <c r="O131" s="4">
        <v>0.20720000000000002</v>
      </c>
      <c r="R131" s="4">
        <v>0.18690000000000001</v>
      </c>
      <c r="S131" s="4">
        <v>0.187</v>
      </c>
      <c r="T131" s="4">
        <v>0.187</v>
      </c>
    </row>
    <row r="132" spans="1:21" x14ac:dyDescent="0.2">
      <c r="A132" s="3">
        <v>60</v>
      </c>
      <c r="B132" s="4" t="s">
        <v>7</v>
      </c>
      <c r="C132" t="s">
        <v>54</v>
      </c>
      <c r="D132" s="1">
        <v>44027</v>
      </c>
      <c r="G132">
        <v>2.96</v>
      </c>
      <c r="H132">
        <v>2.88</v>
      </c>
      <c r="I132">
        <v>2.78</v>
      </c>
      <c r="J132">
        <v>2.4700000000000002</v>
      </c>
      <c r="M132">
        <v>0.54</v>
      </c>
      <c r="N132" s="4">
        <v>0.1721</v>
      </c>
      <c r="O132" s="4">
        <v>0.1792</v>
      </c>
      <c r="R132" s="4">
        <v>0.1734</v>
      </c>
      <c r="S132" s="4">
        <v>0.17300000000000001</v>
      </c>
      <c r="T132" s="4">
        <v>0.17330000000000001</v>
      </c>
      <c r="U132" s="4">
        <v>0.17300000000000001</v>
      </c>
    </row>
    <row r="133" spans="1:21" x14ac:dyDescent="0.2">
      <c r="A133" s="3">
        <v>61</v>
      </c>
      <c r="B133" s="4" t="s">
        <v>7</v>
      </c>
      <c r="C133" t="s">
        <v>54</v>
      </c>
      <c r="D133" s="1">
        <v>44027</v>
      </c>
      <c r="G133">
        <v>3.27</v>
      </c>
      <c r="H133">
        <v>2.85</v>
      </c>
      <c r="I133">
        <v>2.39</v>
      </c>
      <c r="J133">
        <v>2.4</v>
      </c>
      <c r="M133">
        <v>0.28999999999999998</v>
      </c>
      <c r="N133" s="4">
        <v>0.21740000000000001</v>
      </c>
      <c r="O133" s="4">
        <v>0.22450000000000001</v>
      </c>
      <c r="R133" s="4">
        <v>0.21870000000000001</v>
      </c>
      <c r="S133" s="4">
        <v>0.21830000000000002</v>
      </c>
      <c r="T133" s="4">
        <v>0.2185</v>
      </c>
      <c r="U133" s="4">
        <v>0.21830000000000002</v>
      </c>
    </row>
    <row r="134" spans="1:21" x14ac:dyDescent="0.2">
      <c r="A134" s="3">
        <v>62</v>
      </c>
      <c r="B134" s="4" t="s">
        <v>57</v>
      </c>
      <c r="C134" s="4" t="s">
        <v>53</v>
      </c>
      <c r="D134" s="1">
        <v>44031</v>
      </c>
      <c r="G134">
        <v>2.65</v>
      </c>
      <c r="H134">
        <v>2.5</v>
      </c>
      <c r="I134">
        <v>1.79</v>
      </c>
      <c r="J134">
        <v>1.95</v>
      </c>
      <c r="M134">
        <v>0.45</v>
      </c>
      <c r="N134" s="4">
        <v>0.15240000000000001</v>
      </c>
      <c r="O134" s="4">
        <v>0.15490000000000001</v>
      </c>
      <c r="R134" s="4">
        <v>0.15290000000000001</v>
      </c>
      <c r="S134" s="4">
        <v>0.15310000000000001</v>
      </c>
      <c r="T134" s="4">
        <v>0.15260000000000001</v>
      </c>
      <c r="U134" s="7">
        <v>0.15260000000000001</v>
      </c>
    </row>
    <row r="135" spans="1:21" x14ac:dyDescent="0.2">
      <c r="A135" s="3">
        <v>63</v>
      </c>
      <c r="B135" s="4" t="s">
        <v>7</v>
      </c>
      <c r="C135" t="s">
        <v>54</v>
      </c>
      <c r="D135" s="1">
        <v>44031</v>
      </c>
      <c r="G135">
        <v>4.62</v>
      </c>
      <c r="H135">
        <v>4.53</v>
      </c>
      <c r="I135">
        <v>3.67</v>
      </c>
      <c r="J135">
        <v>3.23</v>
      </c>
      <c r="M135">
        <v>0.46</v>
      </c>
      <c r="N135" s="4">
        <v>0.1782</v>
      </c>
      <c r="O135" s="4">
        <v>0.1903</v>
      </c>
      <c r="R135" s="4">
        <v>0.18030000000000002</v>
      </c>
      <c r="S135" s="4">
        <v>0.18030000000000002</v>
      </c>
      <c r="U135" s="7"/>
    </row>
    <row r="136" spans="1:21" x14ac:dyDescent="0.2">
      <c r="A136" s="3">
        <v>64</v>
      </c>
      <c r="B136" s="4" t="s">
        <v>58</v>
      </c>
      <c r="C136" s="4" t="s">
        <v>53</v>
      </c>
      <c r="D136" s="1">
        <v>44031</v>
      </c>
      <c r="G136">
        <v>6.46</v>
      </c>
      <c r="H136">
        <v>6.76</v>
      </c>
      <c r="I136">
        <v>4.37</v>
      </c>
      <c r="J136">
        <v>4.8899999999999997</v>
      </c>
      <c r="M136">
        <v>0.89</v>
      </c>
      <c r="N136" s="4">
        <v>0.16300000000000001</v>
      </c>
      <c r="O136" s="4">
        <v>0.19390000000000002</v>
      </c>
      <c r="R136" s="4">
        <v>0.1673</v>
      </c>
      <c r="S136" s="4">
        <v>0.1671</v>
      </c>
      <c r="T136" s="4">
        <v>0.16690000000000002</v>
      </c>
      <c r="U136" s="7">
        <v>0.16690000000000002</v>
      </c>
    </row>
    <row r="137" spans="1:21" x14ac:dyDescent="0.2">
      <c r="A137" s="3">
        <v>65</v>
      </c>
      <c r="B137" s="4" t="s">
        <v>58</v>
      </c>
      <c r="C137" t="s">
        <v>54</v>
      </c>
      <c r="D137" s="1">
        <v>44031</v>
      </c>
      <c r="G137">
        <v>2.96</v>
      </c>
      <c r="H137">
        <v>3.06</v>
      </c>
      <c r="I137">
        <v>2.63</v>
      </c>
      <c r="J137">
        <v>2.62</v>
      </c>
      <c r="M137">
        <v>0.41</v>
      </c>
      <c r="N137" s="4">
        <v>0.1452</v>
      </c>
      <c r="O137" s="4">
        <v>0.14960000000000001</v>
      </c>
      <c r="R137" s="4">
        <v>0.1454</v>
      </c>
      <c r="S137" s="4">
        <v>0.1452</v>
      </c>
      <c r="T137" s="4">
        <v>0.14560000000000001</v>
      </c>
      <c r="U137" s="7">
        <v>0.14550000000000002</v>
      </c>
    </row>
    <row r="138" spans="1:21" x14ac:dyDescent="0.2">
      <c r="A138" s="3">
        <v>66</v>
      </c>
      <c r="B138" s="4" t="s">
        <v>58</v>
      </c>
      <c r="C138" s="4" t="s">
        <v>53</v>
      </c>
      <c r="D138" s="1">
        <v>44031</v>
      </c>
      <c r="G138">
        <v>3.14</v>
      </c>
      <c r="H138">
        <v>3.37</v>
      </c>
      <c r="I138">
        <v>2.42</v>
      </c>
      <c r="J138">
        <v>2.78</v>
      </c>
      <c r="M138">
        <v>0.52</v>
      </c>
      <c r="N138" s="4">
        <v>0.15640000000000001</v>
      </c>
      <c r="O138" s="4">
        <v>0.1681</v>
      </c>
      <c r="R138" s="4">
        <v>0.158</v>
      </c>
      <c r="S138" s="4">
        <v>0.15770000000000001</v>
      </c>
      <c r="T138" s="4">
        <v>0.15810000000000002</v>
      </c>
      <c r="U138" s="7">
        <v>0.15770000000000001</v>
      </c>
    </row>
    <row r="139" spans="1:21" x14ac:dyDescent="0.2">
      <c r="A139" s="3">
        <v>67</v>
      </c>
      <c r="B139" s="4" t="s">
        <v>7</v>
      </c>
      <c r="C139" t="s">
        <v>54</v>
      </c>
      <c r="D139" s="1">
        <v>44031</v>
      </c>
      <c r="G139">
        <v>2.37</v>
      </c>
      <c r="H139">
        <v>2.52</v>
      </c>
      <c r="I139">
        <v>2.39</v>
      </c>
      <c r="J139">
        <v>2.19</v>
      </c>
      <c r="M139">
        <v>0.46</v>
      </c>
      <c r="N139" s="4">
        <v>0.1749</v>
      </c>
      <c r="O139" s="4">
        <v>0.17860000000000001</v>
      </c>
      <c r="R139" s="4">
        <v>0.17580000000000001</v>
      </c>
      <c r="S139" s="4">
        <v>0.17550000000000002</v>
      </c>
      <c r="T139" s="4">
        <v>0.17560000000000001</v>
      </c>
      <c r="U139" s="7">
        <v>0.1754</v>
      </c>
    </row>
    <row r="140" spans="1:21" x14ac:dyDescent="0.2">
      <c r="A140" s="3">
        <v>68</v>
      </c>
      <c r="B140" s="4" t="s">
        <v>58</v>
      </c>
      <c r="C140" s="4" t="s">
        <v>53</v>
      </c>
      <c r="D140" s="1">
        <v>44031</v>
      </c>
      <c r="G140">
        <v>3.37</v>
      </c>
      <c r="H140">
        <v>3.47</v>
      </c>
      <c r="I140">
        <v>3.43</v>
      </c>
      <c r="J140">
        <v>3.12</v>
      </c>
      <c r="M140">
        <v>0.47</v>
      </c>
      <c r="N140" s="4">
        <v>0.1676</v>
      </c>
      <c r="O140" s="4">
        <v>0.1807</v>
      </c>
      <c r="R140" s="4">
        <v>0.1696</v>
      </c>
      <c r="S140" s="4">
        <v>0.16970000000000002</v>
      </c>
      <c r="T140" s="4">
        <v>0.16950000000000001</v>
      </c>
      <c r="U140" s="7">
        <v>0.1696</v>
      </c>
    </row>
    <row r="141" spans="1:21" x14ac:dyDescent="0.2">
      <c r="A141" s="3">
        <v>69</v>
      </c>
      <c r="B141" s="4" t="s">
        <v>58</v>
      </c>
      <c r="C141" s="4" t="s">
        <v>53</v>
      </c>
      <c r="D141" s="1">
        <v>44031</v>
      </c>
      <c r="G141">
        <v>3.58</v>
      </c>
      <c r="H141">
        <v>3.41</v>
      </c>
      <c r="I141">
        <v>2.74</v>
      </c>
      <c r="J141">
        <v>2.65</v>
      </c>
      <c r="M141">
        <v>0.5</v>
      </c>
      <c r="N141" s="4">
        <v>0.18090000000000001</v>
      </c>
      <c r="O141" s="4">
        <v>0.18660000000000002</v>
      </c>
      <c r="R141" s="4">
        <v>0.18240000000000001</v>
      </c>
      <c r="S141" s="4">
        <v>0.18190000000000001</v>
      </c>
      <c r="T141" s="4">
        <v>0.182</v>
      </c>
      <c r="U141" s="7">
        <v>0.18180000000000002</v>
      </c>
    </row>
    <row r="142" spans="1:21" x14ac:dyDescent="0.2">
      <c r="A142" s="3">
        <v>70</v>
      </c>
      <c r="B142" s="4" t="s">
        <v>58</v>
      </c>
      <c r="C142" s="4" t="s">
        <v>53</v>
      </c>
      <c r="D142" s="1">
        <v>44031</v>
      </c>
      <c r="G142">
        <v>2.57</v>
      </c>
      <c r="H142">
        <v>2.75</v>
      </c>
      <c r="I142">
        <v>2.44</v>
      </c>
      <c r="J142">
        <v>2.23</v>
      </c>
      <c r="M142">
        <v>0.48</v>
      </c>
      <c r="N142" s="4">
        <v>0.1757</v>
      </c>
      <c r="O142" s="4">
        <v>0.1784</v>
      </c>
      <c r="R142" s="4">
        <v>0.17610000000000001</v>
      </c>
      <c r="S142" s="4">
        <v>0.1759</v>
      </c>
      <c r="T142" s="4">
        <v>0.17600000000000002</v>
      </c>
      <c r="U142" s="7">
        <v>0.17610000000000001</v>
      </c>
    </row>
    <row r="143" spans="1:21" x14ac:dyDescent="0.2">
      <c r="A143" s="3">
        <v>71</v>
      </c>
      <c r="B143" s="4" t="s">
        <v>58</v>
      </c>
      <c r="C143" t="s">
        <v>54</v>
      </c>
      <c r="D143" s="1">
        <v>44031</v>
      </c>
      <c r="G143">
        <v>5.01</v>
      </c>
      <c r="H143">
        <v>5.25</v>
      </c>
      <c r="I143">
        <v>4.3</v>
      </c>
      <c r="J143">
        <v>3.94</v>
      </c>
      <c r="M143">
        <v>1.01</v>
      </c>
      <c r="N143" s="4">
        <v>0.15210000000000001</v>
      </c>
      <c r="O143" s="4">
        <v>0.18360000000000001</v>
      </c>
      <c r="R143" s="4">
        <v>0.15760000000000002</v>
      </c>
      <c r="S143" s="4">
        <v>0.157</v>
      </c>
      <c r="T143" s="4">
        <v>0.15710000000000002</v>
      </c>
      <c r="U143" s="7">
        <v>0.15720000000000001</v>
      </c>
    </row>
    <row r="144" spans="1:21" x14ac:dyDescent="0.2">
      <c r="A144" s="3">
        <v>72</v>
      </c>
      <c r="B144" s="4" t="s">
        <v>60</v>
      </c>
      <c r="C144" s="4" t="s">
        <v>53</v>
      </c>
      <c r="D144" s="1">
        <v>44031</v>
      </c>
      <c r="G144">
        <v>5.53</v>
      </c>
      <c r="H144">
        <v>5.84</v>
      </c>
      <c r="I144">
        <v>5.71</v>
      </c>
      <c r="J144">
        <v>4.8899999999999997</v>
      </c>
      <c r="M144">
        <v>0.7</v>
      </c>
      <c r="N144" s="4">
        <v>0.2049</v>
      </c>
      <c r="O144" s="4">
        <v>0.23270000000000002</v>
      </c>
      <c r="R144" s="4">
        <v>0.20930000000000001</v>
      </c>
      <c r="S144" s="4">
        <v>0.20900000000000002</v>
      </c>
      <c r="T144" s="4">
        <v>0.2092</v>
      </c>
      <c r="U144" s="7">
        <v>0.2092</v>
      </c>
    </row>
    <row r="145" spans="1:21" x14ac:dyDescent="0.2">
      <c r="A145" s="3">
        <v>73</v>
      </c>
      <c r="B145" s="4" t="s">
        <v>60</v>
      </c>
      <c r="C145" s="4" t="s">
        <v>53</v>
      </c>
      <c r="D145" s="1">
        <v>44031</v>
      </c>
      <c r="G145">
        <v>3.48</v>
      </c>
      <c r="H145">
        <v>3.73</v>
      </c>
      <c r="I145">
        <v>3.29</v>
      </c>
      <c r="J145">
        <v>2.97</v>
      </c>
      <c r="M145">
        <v>0.63</v>
      </c>
      <c r="N145" s="4">
        <v>0.1792</v>
      </c>
      <c r="O145" s="4">
        <v>0.18710000000000002</v>
      </c>
      <c r="R145" s="4">
        <v>0.1804</v>
      </c>
      <c r="S145" s="4">
        <v>0.18030000000000002</v>
      </c>
      <c r="T145" s="4">
        <v>0.18010000000000001</v>
      </c>
      <c r="U145" s="7">
        <v>0.18010000000000001</v>
      </c>
    </row>
    <row r="146" spans="1:21" x14ac:dyDescent="0.2">
      <c r="A146" s="3">
        <v>74</v>
      </c>
      <c r="B146" s="4" t="s">
        <v>57</v>
      </c>
      <c r="C146" s="4" t="s">
        <v>53</v>
      </c>
      <c r="D146" s="1">
        <v>44031</v>
      </c>
      <c r="G146">
        <v>3.8</v>
      </c>
      <c r="H146">
        <v>3.5</v>
      </c>
      <c r="I146">
        <v>2.98</v>
      </c>
      <c r="J146">
        <v>2.83</v>
      </c>
      <c r="M146">
        <v>0.47</v>
      </c>
      <c r="N146" s="4">
        <v>0.1731</v>
      </c>
      <c r="O146" s="4">
        <v>0.1807</v>
      </c>
      <c r="R146" s="4">
        <v>0.17480000000000001</v>
      </c>
      <c r="S146" s="4">
        <v>0.17450000000000002</v>
      </c>
      <c r="T146" s="4">
        <v>0.17470000000000002</v>
      </c>
      <c r="U146" s="7">
        <v>0.17480000000000001</v>
      </c>
    </row>
    <row r="147" spans="1:21" x14ac:dyDescent="0.2">
      <c r="A147" s="3">
        <v>75</v>
      </c>
      <c r="B147" s="4" t="s">
        <v>58</v>
      </c>
      <c r="C147" s="4" t="s">
        <v>53</v>
      </c>
      <c r="D147" s="1">
        <v>44031</v>
      </c>
      <c r="G147">
        <v>3.24</v>
      </c>
      <c r="H147">
        <v>3.3</v>
      </c>
      <c r="I147">
        <v>2.89</v>
      </c>
      <c r="J147">
        <v>3.04</v>
      </c>
      <c r="M147">
        <v>0.56000000000000005</v>
      </c>
      <c r="N147" s="4">
        <v>0.1802</v>
      </c>
      <c r="O147" s="4">
        <v>0.189</v>
      </c>
      <c r="R147" s="4">
        <v>0.182</v>
      </c>
      <c r="S147" s="4">
        <v>0.18130000000000002</v>
      </c>
      <c r="T147" s="4">
        <v>0.18130000000000002</v>
      </c>
      <c r="U147" s="7"/>
    </row>
    <row r="148" spans="1:21" x14ac:dyDescent="0.2">
      <c r="A148" s="3">
        <v>76</v>
      </c>
      <c r="B148" s="4" t="s">
        <v>64</v>
      </c>
      <c r="C148" t="s">
        <v>54</v>
      </c>
      <c r="D148" s="1">
        <v>44031</v>
      </c>
      <c r="G148">
        <v>3.24</v>
      </c>
      <c r="H148">
        <v>3.33</v>
      </c>
      <c r="I148">
        <v>2.57</v>
      </c>
      <c r="J148">
        <v>2.56</v>
      </c>
      <c r="M148">
        <v>0.42</v>
      </c>
      <c r="N148" s="4">
        <v>0.1812</v>
      </c>
      <c r="O148" s="4">
        <v>0.18840000000000001</v>
      </c>
      <c r="R148" s="4">
        <v>0.1822</v>
      </c>
      <c r="S148" s="4">
        <v>0.182</v>
      </c>
      <c r="T148" s="4">
        <v>0.18210000000000001</v>
      </c>
      <c r="U148" s="7">
        <v>0.18210000000000001</v>
      </c>
    </row>
    <row r="149" spans="1:21" x14ac:dyDescent="0.2">
      <c r="A149" s="3">
        <v>77</v>
      </c>
      <c r="B149" s="4" t="s">
        <v>62</v>
      </c>
      <c r="C149" t="s">
        <v>54</v>
      </c>
      <c r="D149" s="1">
        <v>44031</v>
      </c>
      <c r="G149">
        <v>7.87</v>
      </c>
      <c r="H149">
        <v>8.08</v>
      </c>
      <c r="I149">
        <v>8.01</v>
      </c>
      <c r="J149">
        <v>5.71</v>
      </c>
      <c r="M149">
        <v>1.33</v>
      </c>
      <c r="N149" s="4">
        <v>0.19440000000000002</v>
      </c>
      <c r="O149" s="4">
        <v>0.29000000000000004</v>
      </c>
      <c r="R149" s="4">
        <v>0.2099</v>
      </c>
      <c r="S149" s="4">
        <v>0.2097</v>
      </c>
      <c r="T149" s="4">
        <v>0.20980000000000001</v>
      </c>
      <c r="U149" s="7">
        <v>0.21000000000000002</v>
      </c>
    </row>
    <row r="150" spans="1:21" x14ac:dyDescent="0.2">
      <c r="A150" s="3">
        <v>78</v>
      </c>
      <c r="B150" s="4" t="s">
        <v>6</v>
      </c>
      <c r="C150" t="s">
        <v>54</v>
      </c>
      <c r="D150" s="1">
        <v>44031</v>
      </c>
      <c r="G150">
        <v>7.99</v>
      </c>
      <c r="H150">
        <v>7.98</v>
      </c>
      <c r="I150">
        <v>8.23</v>
      </c>
      <c r="J150">
        <v>6.62</v>
      </c>
      <c r="M150">
        <v>1.51</v>
      </c>
      <c r="N150" s="4">
        <v>0.21180000000000002</v>
      </c>
      <c r="O150" s="4">
        <v>0.30660000000000004</v>
      </c>
      <c r="R150" s="4">
        <v>0.2273</v>
      </c>
      <c r="S150" s="4">
        <v>0.2273</v>
      </c>
      <c r="U150" s="7"/>
    </row>
    <row r="151" spans="1:21" x14ac:dyDescent="0.2">
      <c r="A151" s="3">
        <v>79</v>
      </c>
      <c r="B151" s="4" t="s">
        <v>62</v>
      </c>
      <c r="C151" t="s">
        <v>54</v>
      </c>
      <c r="D151" s="1">
        <v>44031</v>
      </c>
      <c r="G151">
        <f>7.23+4.38</f>
        <v>11.61</v>
      </c>
      <c r="H151">
        <f>8.49+5.71</f>
        <v>14.2</v>
      </c>
      <c r="I151">
        <v>9.9</v>
      </c>
      <c r="J151">
        <f>8.07+7.53</f>
        <v>15.600000000000001</v>
      </c>
      <c r="M151">
        <v>1.34</v>
      </c>
      <c r="N151" s="4">
        <v>0.18100000000000002</v>
      </c>
      <c r="O151" s="4">
        <v>0.42000000000000004</v>
      </c>
      <c r="R151" s="4">
        <v>0.21610000000000001</v>
      </c>
      <c r="S151" s="4">
        <v>0.2162</v>
      </c>
      <c r="T151" s="4">
        <v>0.21630000000000002</v>
      </c>
      <c r="U151" s="7">
        <v>0.21640000000000001</v>
      </c>
    </row>
    <row r="152" spans="1:21" x14ac:dyDescent="0.2">
      <c r="A152" s="3">
        <v>80</v>
      </c>
      <c r="B152" s="4" t="s">
        <v>62</v>
      </c>
      <c r="C152" t="s">
        <v>54</v>
      </c>
      <c r="D152" s="1">
        <v>44031</v>
      </c>
      <c r="G152">
        <v>5.64</v>
      </c>
      <c r="H152">
        <v>6.03</v>
      </c>
      <c r="I152">
        <v>4.7300000000000004</v>
      </c>
      <c r="J152">
        <v>4.3600000000000003</v>
      </c>
      <c r="M152">
        <v>0.93</v>
      </c>
      <c r="N152" s="4">
        <v>0.16880000000000001</v>
      </c>
      <c r="O152" s="4">
        <v>0.19720000000000001</v>
      </c>
      <c r="R152" s="4">
        <v>0.1734</v>
      </c>
      <c r="S152" s="4">
        <v>0.1734</v>
      </c>
      <c r="U152" s="7"/>
    </row>
    <row r="153" spans="1:21" x14ac:dyDescent="0.2">
      <c r="A153" s="3">
        <v>81</v>
      </c>
      <c r="B153" s="4" t="s">
        <v>60</v>
      </c>
      <c r="C153" s="4" t="s">
        <v>53</v>
      </c>
      <c r="D153" s="1">
        <v>44031</v>
      </c>
      <c r="G153">
        <v>3.91</v>
      </c>
      <c r="H153">
        <v>3.6</v>
      </c>
      <c r="I153">
        <v>4.72</v>
      </c>
      <c r="J153">
        <v>3.78</v>
      </c>
      <c r="M153">
        <v>0.54</v>
      </c>
      <c r="N153" s="4">
        <v>0.17860000000000001</v>
      </c>
      <c r="O153" s="4">
        <v>0.19310000000000002</v>
      </c>
      <c r="R153" s="4">
        <v>0.1807</v>
      </c>
      <c r="S153" s="4">
        <v>0.18100000000000002</v>
      </c>
      <c r="T153" s="4">
        <v>0.1807</v>
      </c>
      <c r="U153" s="7"/>
    </row>
    <row r="154" spans="1:21" x14ac:dyDescent="0.2">
      <c r="A154" s="3">
        <v>82</v>
      </c>
      <c r="B154" s="4" t="s">
        <v>60</v>
      </c>
      <c r="C154" s="4" t="s">
        <v>53</v>
      </c>
      <c r="D154" s="1">
        <v>44031</v>
      </c>
      <c r="G154">
        <v>4.3600000000000003</v>
      </c>
      <c r="H154">
        <v>5.27</v>
      </c>
      <c r="I154">
        <v>4.7</v>
      </c>
      <c r="J154">
        <v>3.96</v>
      </c>
      <c r="M154">
        <v>0.7</v>
      </c>
      <c r="N154" s="4">
        <v>0.17130000000000001</v>
      </c>
      <c r="O154" s="4">
        <v>0.19450000000000001</v>
      </c>
      <c r="R154" s="4">
        <v>0.17500000000000002</v>
      </c>
      <c r="S154" s="4">
        <v>0.17500000000000002</v>
      </c>
      <c r="U154" s="7"/>
    </row>
    <row r="155" spans="1:21" x14ac:dyDescent="0.2">
      <c r="A155" s="3">
        <v>83</v>
      </c>
      <c r="B155" s="4" t="s">
        <v>60</v>
      </c>
      <c r="C155" s="4" t="s">
        <v>53</v>
      </c>
      <c r="D155" s="1">
        <v>44031</v>
      </c>
      <c r="G155">
        <v>3.66</v>
      </c>
      <c r="H155">
        <v>3.53</v>
      </c>
      <c r="I155">
        <v>2.73</v>
      </c>
      <c r="J155">
        <v>2.67</v>
      </c>
      <c r="M155">
        <v>0.4</v>
      </c>
      <c r="N155" s="4">
        <v>0.1981</v>
      </c>
      <c r="O155" s="4">
        <v>0.20370000000000002</v>
      </c>
      <c r="R155" s="4">
        <v>0.1988</v>
      </c>
      <c r="S155" s="4">
        <v>0.19850000000000001</v>
      </c>
      <c r="T155" s="4">
        <v>0.19870000000000002</v>
      </c>
      <c r="U155" s="7">
        <v>0.1988</v>
      </c>
    </row>
    <row r="156" spans="1:21" x14ac:dyDescent="0.2">
      <c r="A156" s="3">
        <v>84</v>
      </c>
      <c r="B156" s="4" t="s">
        <v>60</v>
      </c>
      <c r="C156" s="4" t="s">
        <v>53</v>
      </c>
      <c r="D156" s="1">
        <v>44031</v>
      </c>
      <c r="G156">
        <v>2.67</v>
      </c>
      <c r="H156">
        <v>2.68</v>
      </c>
      <c r="I156">
        <v>1.92</v>
      </c>
      <c r="J156">
        <v>2.1</v>
      </c>
      <c r="M156">
        <v>0.41</v>
      </c>
      <c r="N156" s="4">
        <v>0.17250000000000001</v>
      </c>
      <c r="O156" s="4">
        <v>0.17550000000000002</v>
      </c>
      <c r="R156" s="4">
        <v>0.17300000000000001</v>
      </c>
      <c r="S156" s="4">
        <v>0.17280000000000001</v>
      </c>
      <c r="T156" s="4">
        <v>0.17270000000000002</v>
      </c>
      <c r="U156" s="7">
        <v>0.17280000000000001</v>
      </c>
    </row>
    <row r="157" spans="1:21" x14ac:dyDescent="0.2">
      <c r="A157" s="3">
        <v>85</v>
      </c>
      <c r="B157" s="4" t="s">
        <v>60</v>
      </c>
      <c r="C157" s="4" t="s">
        <v>53</v>
      </c>
      <c r="D157" s="1">
        <v>44031</v>
      </c>
      <c r="G157">
        <v>2.16</v>
      </c>
      <c r="H157">
        <v>1.86</v>
      </c>
      <c r="I157">
        <v>1.51</v>
      </c>
      <c r="J157">
        <v>1.37</v>
      </c>
      <c r="M157">
        <v>0.28000000000000003</v>
      </c>
      <c r="N157" s="4">
        <v>0.19460000000000002</v>
      </c>
      <c r="O157" s="4">
        <v>0.19590000000000002</v>
      </c>
      <c r="R157" s="4">
        <v>0.19450000000000001</v>
      </c>
      <c r="S157" s="4">
        <v>0.19420000000000001</v>
      </c>
      <c r="T157" s="4">
        <v>0.1946</v>
      </c>
      <c r="U157" s="7">
        <v>0.19460000000000002</v>
      </c>
    </row>
    <row r="158" spans="1:21" x14ac:dyDescent="0.2">
      <c r="A158" s="3">
        <v>86</v>
      </c>
      <c r="B158" s="4" t="s">
        <v>22</v>
      </c>
      <c r="C158" t="s">
        <v>54</v>
      </c>
      <c r="D158" s="1">
        <v>44031</v>
      </c>
      <c r="G158">
        <v>8.7200000000000006</v>
      </c>
      <c r="H158">
        <v>8.89</v>
      </c>
      <c r="I158">
        <v>5.73</v>
      </c>
      <c r="J158">
        <v>5.46</v>
      </c>
      <c r="M158">
        <v>0.75</v>
      </c>
      <c r="N158" s="4">
        <v>0.16870000000000002</v>
      </c>
      <c r="O158" s="4">
        <v>0.23</v>
      </c>
      <c r="R158" s="4">
        <v>0.17850000000000002</v>
      </c>
      <c r="S158" s="4">
        <v>0.17850000000000002</v>
      </c>
      <c r="U158" s="7"/>
    </row>
    <row r="159" spans="1:21" x14ac:dyDescent="0.2">
      <c r="A159" s="3">
        <v>87</v>
      </c>
      <c r="B159" s="4" t="s">
        <v>22</v>
      </c>
      <c r="C159" t="s">
        <v>54</v>
      </c>
      <c r="D159" s="1">
        <v>44031</v>
      </c>
      <c r="G159">
        <v>4.17</v>
      </c>
      <c r="H159">
        <v>3.91</v>
      </c>
      <c r="I159">
        <v>3.11</v>
      </c>
      <c r="J159">
        <v>3.29</v>
      </c>
      <c r="M159">
        <v>0.81</v>
      </c>
      <c r="N159" s="4">
        <v>0.17070000000000002</v>
      </c>
      <c r="O159" s="4">
        <v>0.18680000000000002</v>
      </c>
      <c r="R159" s="4">
        <v>0.17380000000000001</v>
      </c>
      <c r="S159" s="4">
        <v>0.17330000000000001</v>
      </c>
      <c r="T159" s="4">
        <v>0.17330000000000001</v>
      </c>
      <c r="U159" s="7"/>
    </row>
    <row r="160" spans="1:21" x14ac:dyDescent="0.2">
      <c r="A160" s="3">
        <v>88</v>
      </c>
      <c r="B160" s="4" t="s">
        <v>63</v>
      </c>
      <c r="C160" t="s">
        <v>54</v>
      </c>
      <c r="D160" s="1">
        <v>44031</v>
      </c>
      <c r="G160">
        <v>4.3899999999999997</v>
      </c>
      <c r="H160">
        <v>4.72</v>
      </c>
      <c r="I160">
        <v>3.66</v>
      </c>
      <c r="J160">
        <v>3.51</v>
      </c>
      <c r="M160">
        <v>0.61</v>
      </c>
      <c r="N160" s="4">
        <v>0.1739</v>
      </c>
      <c r="O160" s="4">
        <v>0.18720000000000001</v>
      </c>
      <c r="R160" s="4">
        <v>0.1754</v>
      </c>
      <c r="S160" s="4">
        <v>0.17550000000000002</v>
      </c>
      <c r="T160" s="4">
        <v>0.17560000000000001</v>
      </c>
      <c r="U160" s="7">
        <v>0.1757</v>
      </c>
    </row>
    <row r="161" spans="1:21" x14ac:dyDescent="0.2">
      <c r="A161" s="3">
        <v>89</v>
      </c>
      <c r="B161" s="4" t="s">
        <v>63</v>
      </c>
      <c r="C161" t="s">
        <v>54</v>
      </c>
      <c r="D161" s="1">
        <v>44031</v>
      </c>
      <c r="G161">
        <v>4.72</v>
      </c>
      <c r="H161">
        <v>4.96</v>
      </c>
      <c r="I161">
        <v>4.3499999999999996</v>
      </c>
      <c r="J161">
        <v>3.96</v>
      </c>
      <c r="M161">
        <v>0.69</v>
      </c>
      <c r="N161" s="4">
        <v>0.21030000000000001</v>
      </c>
      <c r="O161" s="4">
        <v>0.22660000000000002</v>
      </c>
      <c r="R161" s="4">
        <v>0.21260000000000001</v>
      </c>
      <c r="S161" s="4">
        <v>0.21260000000000001</v>
      </c>
      <c r="U161" s="7"/>
    </row>
    <row r="162" spans="1:21" x14ac:dyDescent="0.2">
      <c r="A162" s="3">
        <v>90</v>
      </c>
      <c r="B162" s="4" t="s">
        <v>63</v>
      </c>
      <c r="C162" t="s">
        <v>54</v>
      </c>
      <c r="D162" s="1">
        <v>44031</v>
      </c>
      <c r="G162">
        <v>5.21</v>
      </c>
      <c r="H162">
        <v>4.74</v>
      </c>
      <c r="I162">
        <v>4.3499999999999996</v>
      </c>
      <c r="J162">
        <v>3.7</v>
      </c>
      <c r="M162">
        <v>0.5</v>
      </c>
      <c r="N162" s="4">
        <v>0.17760000000000001</v>
      </c>
      <c r="O162" s="4">
        <v>0.1958</v>
      </c>
      <c r="R162" s="4">
        <v>0.1802</v>
      </c>
      <c r="S162" s="4">
        <v>0.1802</v>
      </c>
      <c r="U162" s="7"/>
    </row>
    <row r="163" spans="1:21" x14ac:dyDescent="0.2">
      <c r="A163" s="3">
        <v>91</v>
      </c>
      <c r="B163" s="4" t="s">
        <v>63</v>
      </c>
      <c r="C163" t="s">
        <v>54</v>
      </c>
      <c r="D163" s="1">
        <v>44031</v>
      </c>
      <c r="G163">
        <v>4.6100000000000003</v>
      </c>
      <c r="H163">
        <v>3.98</v>
      </c>
      <c r="I163">
        <v>3.95</v>
      </c>
      <c r="J163">
        <v>2.76</v>
      </c>
      <c r="M163">
        <v>0.6</v>
      </c>
      <c r="N163" s="4">
        <v>0.2238</v>
      </c>
      <c r="O163" s="4">
        <v>0.23470000000000002</v>
      </c>
      <c r="R163" s="4">
        <v>0.2253</v>
      </c>
      <c r="S163" s="4">
        <v>0.22550000000000001</v>
      </c>
      <c r="T163" s="4">
        <v>0.2253</v>
      </c>
      <c r="U163" s="7"/>
    </row>
    <row r="164" spans="1:21" x14ac:dyDescent="0.2">
      <c r="A164" s="3">
        <v>92</v>
      </c>
      <c r="B164" s="4" t="s">
        <v>63</v>
      </c>
      <c r="C164" t="s">
        <v>54</v>
      </c>
      <c r="D164" s="1">
        <v>44031</v>
      </c>
      <c r="G164">
        <v>5.51</v>
      </c>
      <c r="H164">
        <v>5.18</v>
      </c>
      <c r="I164">
        <v>3.4</v>
      </c>
      <c r="J164">
        <v>4.79</v>
      </c>
      <c r="M164">
        <v>0.84</v>
      </c>
      <c r="N164" s="4">
        <v>0.24400000000000002</v>
      </c>
      <c r="O164" s="4">
        <v>0.26190000000000002</v>
      </c>
      <c r="R164" s="4">
        <v>0.24660000000000001</v>
      </c>
      <c r="S164" s="4">
        <v>0.24640000000000001</v>
      </c>
      <c r="T164" s="4">
        <v>0.24660000000000001</v>
      </c>
      <c r="U164" s="7"/>
    </row>
    <row r="165" spans="1:21" x14ac:dyDescent="0.2">
      <c r="A165" s="3">
        <v>93</v>
      </c>
      <c r="B165" s="4" t="s">
        <v>63</v>
      </c>
      <c r="C165" t="s">
        <v>54</v>
      </c>
      <c r="D165" s="1">
        <v>44031</v>
      </c>
      <c r="G165">
        <v>3.33</v>
      </c>
      <c r="H165">
        <v>3.22</v>
      </c>
      <c r="I165">
        <v>2.76</v>
      </c>
      <c r="J165">
        <v>3.38</v>
      </c>
      <c r="M165">
        <v>0.47</v>
      </c>
      <c r="N165" s="4">
        <v>0.1734</v>
      </c>
      <c r="O165" s="4">
        <v>0.1812</v>
      </c>
      <c r="R165" s="4">
        <v>0.17420000000000002</v>
      </c>
      <c r="S165" s="4">
        <v>0.17400000000000002</v>
      </c>
      <c r="T165" s="4">
        <v>0.17400000000000002</v>
      </c>
      <c r="U165" s="7"/>
    </row>
    <row r="166" spans="1:21" x14ac:dyDescent="0.2">
      <c r="A166" s="3">
        <v>94</v>
      </c>
      <c r="B166" s="4" t="s">
        <v>65</v>
      </c>
      <c r="C166" t="s">
        <v>54</v>
      </c>
      <c r="D166" s="1">
        <v>44031</v>
      </c>
      <c r="G166">
        <v>7.01</v>
      </c>
      <c r="H166">
        <v>7.73</v>
      </c>
      <c r="I166">
        <v>7.06</v>
      </c>
      <c r="J166">
        <v>5.26</v>
      </c>
      <c r="M166">
        <v>0.71</v>
      </c>
      <c r="N166" s="4">
        <v>0.1719</v>
      </c>
      <c r="O166" s="4">
        <v>0.22920000000000001</v>
      </c>
      <c r="R166" s="4">
        <v>0.1794</v>
      </c>
      <c r="S166" s="4">
        <v>0.1792</v>
      </c>
      <c r="T166" s="4">
        <v>0.1797</v>
      </c>
      <c r="U166" s="7">
        <v>0.1794</v>
      </c>
    </row>
    <row r="167" spans="1:21" x14ac:dyDescent="0.2">
      <c r="A167" s="3">
        <v>95</v>
      </c>
      <c r="B167" s="4" t="s">
        <v>65</v>
      </c>
      <c r="C167" t="s">
        <v>54</v>
      </c>
      <c r="D167" s="1">
        <v>44031</v>
      </c>
      <c r="G167">
        <v>8.2200000000000006</v>
      </c>
      <c r="H167">
        <v>8.19</v>
      </c>
      <c r="I167">
        <v>6</v>
      </c>
      <c r="J167">
        <v>7.51</v>
      </c>
      <c r="M167">
        <v>1.03</v>
      </c>
      <c r="N167" s="4">
        <v>0.2127</v>
      </c>
      <c r="O167" s="4">
        <v>0.28250000000000003</v>
      </c>
      <c r="R167" s="4">
        <v>0.2225</v>
      </c>
      <c r="S167" s="4">
        <v>0.2225</v>
      </c>
      <c r="U167" s="7"/>
    </row>
    <row r="168" spans="1:21" x14ac:dyDescent="0.2">
      <c r="A168" s="3">
        <v>96</v>
      </c>
      <c r="B168" s="4" t="s">
        <v>64</v>
      </c>
      <c r="C168" t="s">
        <v>54</v>
      </c>
      <c r="D168" s="1">
        <v>44031</v>
      </c>
      <c r="G168">
        <v>4.25</v>
      </c>
      <c r="H168">
        <v>3.79</v>
      </c>
      <c r="I168">
        <v>3.9</v>
      </c>
      <c r="J168">
        <v>3.43</v>
      </c>
      <c r="M168">
        <v>0.67</v>
      </c>
      <c r="N168" s="4">
        <v>0.15760000000000002</v>
      </c>
      <c r="O168" s="4">
        <v>0.16850000000000001</v>
      </c>
      <c r="R168" s="4">
        <v>0.15870000000000001</v>
      </c>
      <c r="S168" s="4">
        <v>0.159</v>
      </c>
      <c r="T168" s="4">
        <v>0.159</v>
      </c>
      <c r="U168" s="7"/>
    </row>
    <row r="169" spans="1:21" x14ac:dyDescent="0.2">
      <c r="A169" s="3">
        <v>97</v>
      </c>
      <c r="B169" s="4" t="s">
        <v>64</v>
      </c>
      <c r="C169" t="s">
        <v>54</v>
      </c>
      <c r="D169" s="1">
        <v>44031</v>
      </c>
      <c r="G169">
        <v>2.81</v>
      </c>
      <c r="H169">
        <v>2.89</v>
      </c>
      <c r="I169">
        <v>2.96</v>
      </c>
      <c r="J169">
        <v>2.4300000000000002</v>
      </c>
      <c r="M169">
        <v>0.53</v>
      </c>
      <c r="N169" s="4">
        <v>0.20380000000000001</v>
      </c>
      <c r="O169" s="4">
        <v>0.20810000000000001</v>
      </c>
      <c r="R169" s="4">
        <v>0.2046</v>
      </c>
      <c r="S169" s="4">
        <v>0.20450000000000002</v>
      </c>
      <c r="T169" s="4">
        <v>0.20470000000000002</v>
      </c>
      <c r="U169" s="7">
        <v>0.20480000000000001</v>
      </c>
    </row>
    <row r="170" spans="1:21" x14ac:dyDescent="0.2">
      <c r="A170" s="3">
        <v>98</v>
      </c>
      <c r="B170" s="4" t="s">
        <v>64</v>
      </c>
      <c r="C170" t="s">
        <v>54</v>
      </c>
      <c r="D170" s="1">
        <v>44031</v>
      </c>
      <c r="G170">
        <v>3.59</v>
      </c>
      <c r="H170">
        <v>3.13</v>
      </c>
      <c r="I170">
        <v>3.08</v>
      </c>
      <c r="J170">
        <v>2.52</v>
      </c>
      <c r="M170">
        <v>0.48</v>
      </c>
      <c r="N170" s="4">
        <v>0.16640000000000002</v>
      </c>
      <c r="O170" s="4">
        <v>0.1724</v>
      </c>
      <c r="R170" s="4">
        <v>0.16750000000000001</v>
      </c>
      <c r="S170" s="4">
        <v>0.16720000000000002</v>
      </c>
      <c r="U170" s="7"/>
    </row>
    <row r="171" spans="1:21" x14ac:dyDescent="0.2">
      <c r="A171" s="3">
        <v>99</v>
      </c>
      <c r="B171" s="4" t="s">
        <v>67</v>
      </c>
      <c r="C171" t="s">
        <v>54</v>
      </c>
      <c r="D171" s="1">
        <v>44031</v>
      </c>
      <c r="G171">
        <v>8.6999999999999993</v>
      </c>
      <c r="H171">
        <v>8.5</v>
      </c>
      <c r="I171">
        <v>7.99</v>
      </c>
      <c r="J171">
        <v>4.6900000000000004</v>
      </c>
      <c r="M171">
        <v>0.95</v>
      </c>
      <c r="N171" s="4">
        <v>0.18960000000000002</v>
      </c>
      <c r="O171" s="4">
        <v>0.23980000000000001</v>
      </c>
      <c r="R171" s="4">
        <v>0.19690000000000002</v>
      </c>
      <c r="S171" s="4">
        <v>0.1966</v>
      </c>
      <c r="T171" s="4">
        <v>0.19670000000000001</v>
      </c>
      <c r="U171" s="7">
        <v>0.19670000000000001</v>
      </c>
    </row>
    <row r="172" spans="1:21" x14ac:dyDescent="0.2">
      <c r="A172" s="3">
        <v>100</v>
      </c>
      <c r="B172" s="4" t="s">
        <v>66</v>
      </c>
      <c r="C172" t="s">
        <v>54</v>
      </c>
      <c r="D172" s="1">
        <v>44031</v>
      </c>
      <c r="G172">
        <v>4.9400000000000004</v>
      </c>
      <c r="H172">
        <v>5.04</v>
      </c>
      <c r="I172">
        <v>5.37</v>
      </c>
      <c r="J172">
        <v>3.65</v>
      </c>
      <c r="M172">
        <v>0.76</v>
      </c>
      <c r="N172" s="4">
        <v>0.15410000000000001</v>
      </c>
      <c r="O172" s="4">
        <v>0.16850000000000001</v>
      </c>
      <c r="R172" s="4">
        <v>0.157</v>
      </c>
      <c r="S172" s="4">
        <v>0.157</v>
      </c>
      <c r="U172" s="7"/>
    </row>
    <row r="173" spans="1:21" x14ac:dyDescent="0.2">
      <c r="A173" s="3">
        <v>101</v>
      </c>
      <c r="B173" s="4" t="s">
        <v>66</v>
      </c>
      <c r="C173" t="s">
        <v>54</v>
      </c>
      <c r="D173" s="1">
        <v>44031</v>
      </c>
      <c r="G173">
        <v>4.26</v>
      </c>
      <c r="H173">
        <v>4.1100000000000003</v>
      </c>
      <c r="I173">
        <v>4.1900000000000004</v>
      </c>
      <c r="J173">
        <v>3.4</v>
      </c>
      <c r="M173">
        <v>0.56999999999999995</v>
      </c>
      <c r="N173" s="4">
        <v>0.18960000000000002</v>
      </c>
      <c r="O173" s="4">
        <v>0.20570000000000002</v>
      </c>
      <c r="R173" s="4">
        <v>0.192</v>
      </c>
      <c r="S173" s="4">
        <v>0.192</v>
      </c>
      <c r="U173" s="7"/>
    </row>
    <row r="174" spans="1:21" x14ac:dyDescent="0.2">
      <c r="A174" s="3">
        <v>102</v>
      </c>
      <c r="B174" s="4" t="s">
        <v>60</v>
      </c>
      <c r="C174" s="4" t="s">
        <v>53</v>
      </c>
      <c r="D174" s="1">
        <v>44031</v>
      </c>
      <c r="G174">
        <v>4.04</v>
      </c>
      <c r="H174">
        <v>3.95</v>
      </c>
      <c r="I174">
        <v>3.15</v>
      </c>
      <c r="J174">
        <v>3.99</v>
      </c>
      <c r="M174">
        <v>0.79</v>
      </c>
      <c r="N174" s="4">
        <v>0.15380000000000002</v>
      </c>
      <c r="O174" s="4">
        <v>0.17130000000000001</v>
      </c>
      <c r="R174" s="4">
        <v>0.15570000000000001</v>
      </c>
      <c r="S174" s="4">
        <v>0.15570000000000001</v>
      </c>
      <c r="U174" s="7"/>
    </row>
    <row r="175" spans="1:21" x14ac:dyDescent="0.2">
      <c r="A175" s="3">
        <v>103</v>
      </c>
      <c r="B175" s="4" t="s">
        <v>63</v>
      </c>
      <c r="C175" t="s">
        <v>54</v>
      </c>
      <c r="D175" s="1">
        <v>44031</v>
      </c>
      <c r="G175">
        <v>7.26</v>
      </c>
      <c r="H175">
        <v>6.84</v>
      </c>
      <c r="I175">
        <v>4.59</v>
      </c>
      <c r="J175">
        <v>4.37</v>
      </c>
      <c r="M175">
        <v>1.02</v>
      </c>
      <c r="N175" s="4">
        <v>0.20570000000000002</v>
      </c>
      <c r="O175" s="4">
        <v>0.23970000000000002</v>
      </c>
      <c r="R175" s="4">
        <v>0.21030000000000001</v>
      </c>
      <c r="S175" s="4">
        <v>0.21000000000000002</v>
      </c>
      <c r="T175" s="4">
        <v>0.2102</v>
      </c>
      <c r="U175" s="7">
        <v>0.21010000000000001</v>
      </c>
    </row>
    <row r="176" spans="1:21" x14ac:dyDescent="0.2">
      <c r="A176" s="3">
        <v>104</v>
      </c>
      <c r="B176" s="4" t="s">
        <v>63</v>
      </c>
      <c r="C176" t="s">
        <v>54</v>
      </c>
      <c r="D176" s="1">
        <v>44031</v>
      </c>
      <c r="G176">
        <v>4.33</v>
      </c>
      <c r="H176">
        <v>3.78</v>
      </c>
      <c r="I176">
        <v>3.04</v>
      </c>
      <c r="J176">
        <v>2.77</v>
      </c>
      <c r="M176">
        <v>0.71</v>
      </c>
      <c r="N176" s="4">
        <v>0.2056</v>
      </c>
      <c r="O176" s="4">
        <v>0.21530000000000002</v>
      </c>
      <c r="R176" s="4">
        <v>0.20730000000000001</v>
      </c>
      <c r="S176" s="4">
        <v>0.20730000000000001</v>
      </c>
      <c r="U176" s="7"/>
    </row>
    <row r="177" spans="1:22" x14ac:dyDescent="0.2">
      <c r="A177" s="3">
        <v>105</v>
      </c>
      <c r="B177" s="4" t="s">
        <v>63</v>
      </c>
      <c r="C177" t="s">
        <v>54</v>
      </c>
      <c r="D177" s="1">
        <v>44031</v>
      </c>
      <c r="G177">
        <v>5.86</v>
      </c>
      <c r="H177">
        <v>5.92</v>
      </c>
      <c r="I177">
        <v>4.13</v>
      </c>
      <c r="J177">
        <v>5.0199999999999996</v>
      </c>
      <c r="M177">
        <v>0.84</v>
      </c>
      <c r="N177" s="4">
        <v>0.1585</v>
      </c>
      <c r="O177" s="4">
        <v>0.18860000000000002</v>
      </c>
      <c r="R177" s="4">
        <v>0.16300000000000001</v>
      </c>
      <c r="S177" s="4">
        <v>0.16309999999999999</v>
      </c>
      <c r="T177" s="4">
        <v>0.16340000000000002</v>
      </c>
      <c r="U177" s="7">
        <v>0.16300000000000001</v>
      </c>
    </row>
    <row r="178" spans="1:22" x14ac:dyDescent="0.2">
      <c r="A178" s="3">
        <v>106</v>
      </c>
      <c r="B178" s="4" t="s">
        <v>7</v>
      </c>
      <c r="C178" t="s">
        <v>54</v>
      </c>
      <c r="D178" s="1">
        <v>44031</v>
      </c>
      <c r="G178">
        <v>4.3899999999999997</v>
      </c>
      <c r="H178">
        <v>4.18</v>
      </c>
      <c r="I178">
        <v>2.7</v>
      </c>
      <c r="J178">
        <v>3.39</v>
      </c>
      <c r="M178">
        <v>0.56999999999999995</v>
      </c>
      <c r="N178" s="4">
        <v>0.18530000000000002</v>
      </c>
      <c r="O178" s="4">
        <v>0.19620000000000001</v>
      </c>
      <c r="R178" s="4">
        <v>0.18730000000000002</v>
      </c>
      <c r="S178" s="4">
        <v>0.18710000000000002</v>
      </c>
      <c r="T178" s="4">
        <v>0.187</v>
      </c>
      <c r="U178" s="7">
        <v>0.187</v>
      </c>
    </row>
    <row r="179" spans="1:22" x14ac:dyDescent="0.2">
      <c r="A179" s="3">
        <v>107</v>
      </c>
      <c r="B179" s="4" t="s">
        <v>68</v>
      </c>
      <c r="C179" t="s">
        <v>54</v>
      </c>
      <c r="D179" s="1">
        <v>44034</v>
      </c>
      <c r="E179" s="10"/>
      <c r="F179" s="10"/>
      <c r="G179" s="10">
        <v>5.27</v>
      </c>
      <c r="H179" s="10">
        <v>5.46</v>
      </c>
      <c r="I179" s="10">
        <v>4.22</v>
      </c>
      <c r="J179" s="10">
        <v>4</v>
      </c>
      <c r="K179" s="10"/>
      <c r="L179" s="10"/>
      <c r="M179" s="10">
        <v>0.64</v>
      </c>
      <c r="N179" s="11">
        <v>0.1636</v>
      </c>
      <c r="O179" s="4">
        <v>0.18480000000000002</v>
      </c>
      <c r="R179" s="4">
        <v>0.1658</v>
      </c>
      <c r="S179" s="4">
        <v>0.1661</v>
      </c>
      <c r="T179" s="4"/>
      <c r="U179" s="4">
        <v>0.1658</v>
      </c>
    </row>
    <row r="180" spans="1:22" x14ac:dyDescent="0.2">
      <c r="A180" s="3">
        <v>108</v>
      </c>
      <c r="B180" s="4" t="s">
        <v>69</v>
      </c>
      <c r="C180" t="s">
        <v>54</v>
      </c>
      <c r="D180" s="1">
        <v>44034</v>
      </c>
      <c r="E180" s="10"/>
      <c r="F180" s="10"/>
      <c r="G180" s="10">
        <v>4.45</v>
      </c>
      <c r="H180" s="10">
        <v>4.05</v>
      </c>
      <c r="I180" s="10">
        <v>4.01</v>
      </c>
      <c r="J180" s="10">
        <v>3.89</v>
      </c>
      <c r="K180" s="10"/>
      <c r="L180" s="10"/>
      <c r="M180" s="10">
        <v>0.89</v>
      </c>
      <c r="N180" s="11">
        <v>0.15540000000000001</v>
      </c>
      <c r="O180" s="4">
        <v>0.16920000000000002</v>
      </c>
      <c r="R180" s="4">
        <v>0.15740000000000001</v>
      </c>
      <c r="S180" s="4">
        <v>0.15760000000000002</v>
      </c>
      <c r="T180" s="4"/>
      <c r="U180" s="4">
        <v>0.15740000000000001</v>
      </c>
    </row>
    <row r="181" spans="1:22" x14ac:dyDescent="0.2">
      <c r="A181" s="3">
        <v>109</v>
      </c>
      <c r="B181" s="4" t="s">
        <v>69</v>
      </c>
      <c r="C181" t="s">
        <v>54</v>
      </c>
      <c r="D181" s="1">
        <v>44034</v>
      </c>
      <c r="E181" s="10"/>
      <c r="F181" s="10"/>
      <c r="G181" s="10">
        <v>3.33</v>
      </c>
      <c r="H181" s="10">
        <v>3.52</v>
      </c>
      <c r="I181" s="10">
        <v>2.94</v>
      </c>
      <c r="J181" s="10">
        <v>2.83</v>
      </c>
      <c r="K181" s="10"/>
      <c r="L181" s="10"/>
      <c r="M181" s="10">
        <v>0.52</v>
      </c>
      <c r="N181" s="11">
        <v>0.17420000000000002</v>
      </c>
      <c r="O181" s="4">
        <v>0.18140000000000001</v>
      </c>
      <c r="R181" s="4">
        <v>0.17530000000000001</v>
      </c>
      <c r="S181" s="4">
        <v>0.17560000000000001</v>
      </c>
      <c r="T181" s="4"/>
      <c r="U181" s="4">
        <v>0.17560000000000001</v>
      </c>
    </row>
    <row r="182" spans="1:22" x14ac:dyDescent="0.2">
      <c r="A182" s="3">
        <v>110</v>
      </c>
      <c r="B182" s="4" t="s">
        <v>69</v>
      </c>
      <c r="C182" t="s">
        <v>54</v>
      </c>
      <c r="D182" s="1">
        <v>44034</v>
      </c>
      <c r="E182" s="10"/>
      <c r="F182" s="10"/>
      <c r="G182" s="10">
        <v>4.5599999999999996</v>
      </c>
      <c r="H182" s="10">
        <v>4.33</v>
      </c>
      <c r="I182" s="10">
        <v>4.75</v>
      </c>
      <c r="J182" s="10">
        <v>4.37</v>
      </c>
      <c r="K182" s="10"/>
      <c r="L182" s="10"/>
      <c r="M182" s="10">
        <v>1.01</v>
      </c>
      <c r="N182" s="11">
        <v>0.16950000000000001</v>
      </c>
      <c r="O182" s="4">
        <v>0.19290000000000002</v>
      </c>
      <c r="R182" s="4">
        <v>0.17320000000000002</v>
      </c>
      <c r="S182" s="4">
        <v>0.17330000000000001</v>
      </c>
      <c r="T182" s="4"/>
      <c r="U182" s="4">
        <v>0.17330000000000001</v>
      </c>
    </row>
    <row r="183" spans="1:22" x14ac:dyDescent="0.2">
      <c r="A183" s="3">
        <v>111</v>
      </c>
      <c r="B183" s="4" t="s">
        <v>22</v>
      </c>
      <c r="C183" t="s">
        <v>54</v>
      </c>
      <c r="D183" s="1">
        <v>44034</v>
      </c>
      <c r="E183" s="10"/>
      <c r="F183" s="10"/>
      <c r="G183" s="10">
        <v>8.0399999999999991</v>
      </c>
      <c r="H183" s="10">
        <v>7.53</v>
      </c>
      <c r="I183" s="10">
        <v>4.9800000000000004</v>
      </c>
      <c r="J183" s="10">
        <v>4.7300000000000004</v>
      </c>
      <c r="K183" s="10"/>
      <c r="L183" s="10"/>
      <c r="M183" s="10">
        <v>0.95</v>
      </c>
      <c r="N183" s="11">
        <v>0.18190000000000001</v>
      </c>
      <c r="O183" s="4">
        <v>0.21440000000000001</v>
      </c>
      <c r="R183" s="4">
        <v>0.1865</v>
      </c>
      <c r="S183" s="4">
        <v>0.18640000000000001</v>
      </c>
      <c r="T183" s="4"/>
      <c r="U183" s="4">
        <v>0.1865</v>
      </c>
    </row>
    <row r="184" spans="1:22" x14ac:dyDescent="0.2">
      <c r="A184" s="3">
        <v>112</v>
      </c>
      <c r="B184" s="4" t="s">
        <v>70</v>
      </c>
      <c r="C184" s="4" t="s">
        <v>53</v>
      </c>
      <c r="D184" s="1">
        <v>44034</v>
      </c>
      <c r="E184" s="10"/>
      <c r="F184" s="10"/>
      <c r="G184" s="10">
        <v>4</v>
      </c>
      <c r="H184" s="10">
        <v>3.89</v>
      </c>
      <c r="I184" s="10">
        <v>4.97</v>
      </c>
      <c r="J184" s="10">
        <v>4.75</v>
      </c>
      <c r="K184" s="10"/>
      <c r="L184" s="10"/>
      <c r="M184" s="10">
        <v>0.68</v>
      </c>
      <c r="N184" s="11">
        <v>0.14350000000000002</v>
      </c>
      <c r="O184" s="4">
        <v>0.158</v>
      </c>
      <c r="R184" s="4">
        <v>0.14550000000000002</v>
      </c>
      <c r="S184" s="4">
        <v>0.1454</v>
      </c>
      <c r="T184" s="4"/>
      <c r="U184" s="4">
        <v>0.1454</v>
      </c>
    </row>
    <row r="185" spans="1:22" x14ac:dyDescent="0.2">
      <c r="A185" s="3">
        <v>113</v>
      </c>
      <c r="B185" s="4" t="s">
        <v>70</v>
      </c>
      <c r="C185" s="4" t="s">
        <v>53</v>
      </c>
      <c r="D185" s="1">
        <v>44034</v>
      </c>
      <c r="G185" s="10">
        <v>7.1</v>
      </c>
      <c r="H185" s="10">
        <v>6.81</v>
      </c>
      <c r="I185" s="10">
        <v>4.82</v>
      </c>
      <c r="J185" s="10">
        <v>5.6</v>
      </c>
      <c r="M185" s="10">
        <v>0.77</v>
      </c>
      <c r="N185" s="4">
        <v>0.16850000000000001</v>
      </c>
      <c r="O185" s="4">
        <v>0.2056</v>
      </c>
      <c r="R185" s="4">
        <v>0.17450000000000002</v>
      </c>
      <c r="S185" s="4">
        <v>0.17450000000000002</v>
      </c>
      <c r="T185" s="4"/>
      <c r="U185" s="7"/>
    </row>
    <row r="186" spans="1:22" x14ac:dyDescent="0.2">
      <c r="A186" s="3">
        <v>114</v>
      </c>
      <c r="B186" s="4" t="s">
        <v>7</v>
      </c>
      <c r="C186" t="s">
        <v>54</v>
      </c>
      <c r="D186" s="1">
        <v>44034</v>
      </c>
      <c r="G186" s="10">
        <v>4.21</v>
      </c>
      <c r="H186" s="10">
        <v>4.04</v>
      </c>
      <c r="I186" s="10">
        <v>3.03</v>
      </c>
      <c r="J186" s="10">
        <v>3.08</v>
      </c>
      <c r="M186" s="10">
        <v>0.56000000000000005</v>
      </c>
      <c r="N186" s="4">
        <v>0.17600000000000002</v>
      </c>
      <c r="O186" s="4">
        <v>0.187</v>
      </c>
      <c r="R186" s="4">
        <v>0.17780000000000001</v>
      </c>
      <c r="S186" s="4">
        <v>0.17810000000000001</v>
      </c>
      <c r="T186" s="4"/>
      <c r="U186" s="4">
        <v>0.1777</v>
      </c>
      <c r="V186" s="4">
        <v>0.17810000000000001</v>
      </c>
    </row>
    <row r="187" spans="1:22" x14ac:dyDescent="0.2">
      <c r="A187" s="3">
        <v>115</v>
      </c>
      <c r="B187" s="4" t="s">
        <v>22</v>
      </c>
      <c r="C187" t="s">
        <v>54</v>
      </c>
      <c r="D187" s="1">
        <v>44034</v>
      </c>
      <c r="G187" s="10">
        <v>6.57</v>
      </c>
      <c r="H187" s="10">
        <v>6.22</v>
      </c>
      <c r="I187" s="10">
        <v>6.76</v>
      </c>
      <c r="J187" s="10">
        <v>5.25</v>
      </c>
      <c r="M187" s="10">
        <v>0.65</v>
      </c>
      <c r="N187" s="4">
        <v>0.20570000000000002</v>
      </c>
      <c r="O187" s="4">
        <v>0.23580000000000001</v>
      </c>
      <c r="R187" s="4">
        <v>0.2107</v>
      </c>
      <c r="S187" s="4">
        <v>0.21060000000000001</v>
      </c>
      <c r="T187" s="4"/>
      <c r="U187" s="4">
        <v>0.2104</v>
      </c>
      <c r="V187" s="4">
        <v>0.21050000000000002</v>
      </c>
    </row>
    <row r="188" spans="1:22" x14ac:dyDescent="0.2">
      <c r="A188" s="3">
        <v>116</v>
      </c>
      <c r="B188" s="4" t="s">
        <v>7</v>
      </c>
      <c r="C188" t="s">
        <v>54</v>
      </c>
      <c r="D188" s="1">
        <v>44034</v>
      </c>
      <c r="G188" s="10">
        <v>6.62</v>
      </c>
      <c r="H188" s="10">
        <v>6.47</v>
      </c>
      <c r="I188" s="10">
        <v>5.13</v>
      </c>
      <c r="J188" s="10">
        <v>4.42</v>
      </c>
      <c r="M188" s="10">
        <v>0.8</v>
      </c>
      <c r="N188" s="4">
        <v>0.1575</v>
      </c>
      <c r="O188" s="4">
        <v>0.1925</v>
      </c>
      <c r="R188" s="4">
        <v>0.16290000000000002</v>
      </c>
      <c r="S188" s="4">
        <v>0.1628</v>
      </c>
      <c r="T188" s="4"/>
      <c r="U188" s="4">
        <v>0.16290000000000002</v>
      </c>
    </row>
    <row r="189" spans="1:22" x14ac:dyDescent="0.2">
      <c r="A189" s="3">
        <v>117</v>
      </c>
      <c r="B189" s="4" t="s">
        <v>71</v>
      </c>
      <c r="C189" s="4" t="s">
        <v>53</v>
      </c>
      <c r="D189" s="1">
        <v>44034</v>
      </c>
      <c r="G189" s="10">
        <v>6.87</v>
      </c>
      <c r="H189" s="10">
        <v>7.48</v>
      </c>
      <c r="I189" s="10">
        <v>5.99</v>
      </c>
      <c r="J189" s="10">
        <v>4.78</v>
      </c>
      <c r="M189" s="10">
        <v>0.78</v>
      </c>
      <c r="N189" s="4">
        <v>0.15610000000000002</v>
      </c>
      <c r="O189" s="4">
        <v>0.20230000000000001</v>
      </c>
      <c r="R189" s="4">
        <v>0.16250000000000001</v>
      </c>
      <c r="S189" s="4">
        <v>0.16240000000000002</v>
      </c>
      <c r="T189" s="4"/>
      <c r="U189" s="4">
        <v>0.16220000000000001</v>
      </c>
      <c r="V189" s="4">
        <v>0.1623</v>
      </c>
    </row>
    <row r="190" spans="1:22" x14ac:dyDescent="0.2">
      <c r="A190" s="3">
        <v>118</v>
      </c>
      <c r="B190" s="4" t="s">
        <v>71</v>
      </c>
      <c r="C190" s="4" t="s">
        <v>53</v>
      </c>
      <c r="D190" s="1">
        <v>44034</v>
      </c>
      <c r="G190" s="10">
        <v>8.2899999999999991</v>
      </c>
      <c r="H190" s="10">
        <v>7.75</v>
      </c>
      <c r="I190" s="10">
        <v>6.59</v>
      </c>
      <c r="J190" s="10">
        <v>4.76</v>
      </c>
      <c r="M190" s="10">
        <v>0.94</v>
      </c>
      <c r="N190" s="4">
        <v>0.1862</v>
      </c>
      <c r="O190" s="4">
        <v>0.2281</v>
      </c>
      <c r="R190" s="4">
        <v>0.19260000000000002</v>
      </c>
      <c r="S190" s="4">
        <v>0.1925</v>
      </c>
      <c r="T190" s="4"/>
      <c r="U190" s="4">
        <v>0.19270000000000001</v>
      </c>
      <c r="V190" s="4">
        <v>0.19270000000000001</v>
      </c>
    </row>
    <row r="191" spans="1:22" x14ac:dyDescent="0.2">
      <c r="A191" s="3">
        <v>119</v>
      </c>
      <c r="B191" s="4" t="s">
        <v>71</v>
      </c>
      <c r="C191" s="4" t="s">
        <v>53</v>
      </c>
      <c r="D191" s="1">
        <v>44034</v>
      </c>
      <c r="G191" s="10">
        <v>7.41</v>
      </c>
      <c r="H191" s="10">
        <v>7.96</v>
      </c>
      <c r="I191" s="10">
        <v>6.28</v>
      </c>
      <c r="J191" s="10">
        <v>4.97</v>
      </c>
      <c r="M191" s="10">
        <v>0.92</v>
      </c>
      <c r="N191" s="4">
        <v>0.1857</v>
      </c>
      <c r="O191" s="4">
        <v>0.22750000000000001</v>
      </c>
      <c r="R191" s="4">
        <v>0.19220000000000001</v>
      </c>
      <c r="S191" s="4">
        <v>0.192</v>
      </c>
      <c r="T191" s="4"/>
      <c r="U191" s="4">
        <v>0.1923</v>
      </c>
      <c r="V191" s="4">
        <v>0.19210000000000002</v>
      </c>
    </row>
    <row r="192" spans="1:22" x14ac:dyDescent="0.2">
      <c r="A192" s="3">
        <v>120</v>
      </c>
      <c r="B192" s="4" t="s">
        <v>71</v>
      </c>
      <c r="C192" s="4" t="s">
        <v>53</v>
      </c>
      <c r="D192" s="1">
        <v>44034</v>
      </c>
      <c r="G192" s="10">
        <v>6.72</v>
      </c>
      <c r="H192" s="10">
        <v>6.71</v>
      </c>
      <c r="I192" s="10">
        <v>5.26</v>
      </c>
      <c r="J192" s="10">
        <v>4.2300000000000004</v>
      </c>
      <c r="M192" s="10">
        <v>0.52</v>
      </c>
      <c r="N192" s="4">
        <v>0.14850000000000002</v>
      </c>
      <c r="O192" s="4">
        <v>0.18050000000000002</v>
      </c>
      <c r="R192" s="4">
        <v>0.15310000000000001</v>
      </c>
      <c r="S192" s="4">
        <v>0.15330000000000002</v>
      </c>
      <c r="T192" s="4"/>
      <c r="U192" s="4">
        <v>0.153</v>
      </c>
      <c r="V192" s="4">
        <v>0.15340000000000001</v>
      </c>
    </row>
    <row r="193" spans="1:22" x14ac:dyDescent="0.2">
      <c r="A193" s="3">
        <v>121</v>
      </c>
      <c r="B193" s="4" t="s">
        <v>71</v>
      </c>
      <c r="C193" s="4" t="s">
        <v>53</v>
      </c>
      <c r="D193" s="1">
        <v>44034</v>
      </c>
      <c r="E193" t="s">
        <v>108</v>
      </c>
      <c r="G193" s="10">
        <v>7.99</v>
      </c>
      <c r="H193" s="10">
        <v>9.18</v>
      </c>
      <c r="I193" s="10">
        <v>5.77</v>
      </c>
      <c r="J193" s="10">
        <v>7.94</v>
      </c>
      <c r="M193" s="10">
        <v>0.93</v>
      </c>
      <c r="N193" s="4">
        <v>0.19270000000000001</v>
      </c>
      <c r="O193" s="4">
        <v>0.2782</v>
      </c>
      <c r="R193" s="4">
        <v>0.20620000000000002</v>
      </c>
      <c r="S193" s="4">
        <v>0.20600000000000002</v>
      </c>
      <c r="T193" s="4"/>
      <c r="U193" s="4">
        <v>0.20600000000000002</v>
      </c>
    </row>
    <row r="194" spans="1:22" x14ac:dyDescent="0.2">
      <c r="A194" s="3">
        <v>122</v>
      </c>
      <c r="B194" s="4" t="s">
        <v>71</v>
      </c>
      <c r="C194" s="4" t="s">
        <v>53</v>
      </c>
      <c r="D194" s="1">
        <v>44034</v>
      </c>
      <c r="G194" s="10">
        <v>8.9600000000000009</v>
      </c>
      <c r="H194">
        <f>5.9+3.58</f>
        <v>9.48</v>
      </c>
      <c r="I194" s="10">
        <v>9.4600000000000009</v>
      </c>
      <c r="J194" s="10">
        <v>7.05</v>
      </c>
      <c r="M194" s="10">
        <v>1.4</v>
      </c>
      <c r="N194" s="4">
        <v>0.15240000000000001</v>
      </c>
      <c r="O194" s="4">
        <v>0.25580000000000003</v>
      </c>
      <c r="R194" s="4">
        <v>0.1673</v>
      </c>
      <c r="S194" s="4">
        <v>0.1671</v>
      </c>
      <c r="T194" s="4"/>
      <c r="U194" s="4">
        <v>0.16700000000000001</v>
      </c>
    </row>
    <row r="195" spans="1:22" x14ac:dyDescent="0.2">
      <c r="A195" s="3">
        <v>123</v>
      </c>
      <c r="B195" s="4" t="s">
        <v>71</v>
      </c>
      <c r="C195" s="4" t="s">
        <v>53</v>
      </c>
      <c r="D195" s="1">
        <v>44034</v>
      </c>
      <c r="G195" s="10">
        <v>7.03</v>
      </c>
      <c r="H195" s="10">
        <v>6.47</v>
      </c>
      <c r="I195" s="10">
        <v>4.32</v>
      </c>
      <c r="J195" s="10">
        <v>4.6399999999999997</v>
      </c>
      <c r="M195" s="10">
        <v>1.65</v>
      </c>
      <c r="N195" s="4">
        <v>0.21510000000000001</v>
      </c>
      <c r="O195" s="4">
        <v>0.24330000000000002</v>
      </c>
      <c r="R195" s="4">
        <v>0.2195</v>
      </c>
      <c r="S195" s="4">
        <v>0.21930000000000002</v>
      </c>
      <c r="T195" s="4"/>
      <c r="U195" s="4">
        <v>0.21930000000000002</v>
      </c>
    </row>
    <row r="196" spans="1:22" x14ac:dyDescent="0.2">
      <c r="A196" s="3">
        <v>124</v>
      </c>
      <c r="B196" s="4" t="s">
        <v>71</v>
      </c>
      <c r="C196" s="4" t="s">
        <v>53</v>
      </c>
      <c r="D196" s="1">
        <v>44034</v>
      </c>
      <c r="G196" s="10">
        <v>6.48</v>
      </c>
      <c r="H196" s="10">
        <v>6.97</v>
      </c>
      <c r="I196" s="10">
        <v>5.03</v>
      </c>
      <c r="J196" s="10">
        <v>5.35</v>
      </c>
      <c r="M196" s="10">
        <v>1.0900000000000001</v>
      </c>
      <c r="N196" s="4">
        <v>0.2127</v>
      </c>
      <c r="O196" s="4">
        <v>0.24610000000000001</v>
      </c>
      <c r="R196" s="4">
        <v>0.21830000000000002</v>
      </c>
      <c r="S196" s="4">
        <v>0.218</v>
      </c>
      <c r="T196" s="4"/>
      <c r="U196" s="4">
        <v>0.21810000000000002</v>
      </c>
    </row>
    <row r="197" spans="1:22" x14ac:dyDescent="0.2">
      <c r="A197" s="3">
        <v>125</v>
      </c>
      <c r="B197" s="4" t="s">
        <v>71</v>
      </c>
      <c r="C197" s="4" t="s">
        <v>53</v>
      </c>
      <c r="D197" s="1">
        <v>44034</v>
      </c>
      <c r="G197" s="10">
        <v>6.07</v>
      </c>
      <c r="H197" s="10">
        <v>6.2</v>
      </c>
      <c r="I197" s="10">
        <v>4.6900000000000004</v>
      </c>
      <c r="J197" s="10">
        <v>4.75</v>
      </c>
      <c r="M197" s="10">
        <v>0.9</v>
      </c>
      <c r="N197" s="4">
        <v>0.20050000000000001</v>
      </c>
      <c r="O197" s="4">
        <v>0.23480000000000001</v>
      </c>
      <c r="R197" s="4">
        <v>0.20620000000000002</v>
      </c>
      <c r="S197" s="4">
        <v>0.20600000000000002</v>
      </c>
      <c r="T197" s="4"/>
      <c r="U197" s="4">
        <v>0.20610000000000001</v>
      </c>
    </row>
    <row r="198" spans="1:22" x14ac:dyDescent="0.2">
      <c r="A198" s="3">
        <v>126</v>
      </c>
      <c r="B198" s="4" t="s">
        <v>71</v>
      </c>
      <c r="C198" s="4" t="s">
        <v>53</v>
      </c>
      <c r="D198" s="1">
        <v>44034</v>
      </c>
      <c r="G198" s="10">
        <v>8.9700000000000006</v>
      </c>
      <c r="H198" s="10">
        <v>8.42</v>
      </c>
      <c r="I198" s="10">
        <v>7.05</v>
      </c>
      <c r="J198" s="10">
        <v>5.08</v>
      </c>
      <c r="M198" s="10">
        <v>1.32</v>
      </c>
      <c r="N198" s="4">
        <v>0.2273</v>
      </c>
      <c r="O198" s="4">
        <v>0.29760000000000003</v>
      </c>
      <c r="R198" s="4">
        <v>0.23720000000000002</v>
      </c>
      <c r="S198" s="4">
        <v>0.23700000000000002</v>
      </c>
      <c r="T198" s="4"/>
      <c r="U198" s="4">
        <v>0.23700000000000002</v>
      </c>
    </row>
    <row r="199" spans="1:22" x14ac:dyDescent="0.2">
      <c r="A199" s="3">
        <v>127</v>
      </c>
      <c r="B199" s="4" t="s">
        <v>71</v>
      </c>
      <c r="C199" s="4" t="s">
        <v>53</v>
      </c>
      <c r="D199" s="1">
        <v>44034</v>
      </c>
      <c r="G199" s="10">
        <v>10.55</v>
      </c>
      <c r="H199">
        <f>6.98+1.97</f>
        <v>8.9500000000000011</v>
      </c>
      <c r="I199" s="10">
        <v>6.95</v>
      </c>
      <c r="J199" s="10">
        <v>8.85</v>
      </c>
      <c r="M199" s="10">
        <v>1.01</v>
      </c>
      <c r="N199" s="4">
        <v>0.1598</v>
      </c>
      <c r="O199" s="4">
        <v>0.25009999999999999</v>
      </c>
      <c r="R199" s="4">
        <v>0.1729</v>
      </c>
      <c r="S199" s="4">
        <v>0.1726</v>
      </c>
      <c r="T199" s="4"/>
      <c r="U199" s="4">
        <v>0.1729</v>
      </c>
    </row>
    <row r="200" spans="1:22" x14ac:dyDescent="0.2">
      <c r="A200" s="3">
        <v>128</v>
      </c>
      <c r="B200" s="4" t="s">
        <v>71</v>
      </c>
      <c r="C200" s="4" t="s">
        <v>53</v>
      </c>
      <c r="D200" s="1">
        <v>44034</v>
      </c>
      <c r="G200" s="10">
        <v>3.63</v>
      </c>
      <c r="H200" s="10">
        <v>3.56</v>
      </c>
      <c r="I200" s="12"/>
      <c r="J200" s="12"/>
      <c r="M200" s="10">
        <v>0.61</v>
      </c>
      <c r="N200" s="4">
        <v>0.19160000000000002</v>
      </c>
      <c r="O200" s="4">
        <v>0.2</v>
      </c>
      <c r="R200" s="4">
        <v>0.1928</v>
      </c>
      <c r="S200" s="4">
        <v>0.19290000000000002</v>
      </c>
      <c r="T200" s="4"/>
      <c r="U200" s="4">
        <v>0.19270000000000001</v>
      </c>
      <c r="V200" s="4">
        <v>0.193</v>
      </c>
    </row>
    <row r="201" spans="1:22" x14ac:dyDescent="0.2">
      <c r="A201" s="3">
        <v>129</v>
      </c>
      <c r="B201" s="4" t="s">
        <v>71</v>
      </c>
      <c r="C201" s="4" t="s">
        <v>53</v>
      </c>
      <c r="D201" s="1">
        <v>44034</v>
      </c>
      <c r="G201">
        <f>6.36+5.42</f>
        <v>11.780000000000001</v>
      </c>
      <c r="H201" s="10">
        <v>11.95</v>
      </c>
      <c r="I201" s="10">
        <v>7.9</v>
      </c>
      <c r="J201" s="10">
        <v>7.38</v>
      </c>
      <c r="M201" s="10">
        <v>1.1399999999999999</v>
      </c>
      <c r="N201" s="4">
        <v>0.18590000000000001</v>
      </c>
      <c r="O201" s="4">
        <v>0.29350000000000004</v>
      </c>
      <c r="R201" s="4">
        <v>0.20300000000000001</v>
      </c>
      <c r="S201" s="4">
        <v>0.20300000000000001</v>
      </c>
      <c r="T201" s="4"/>
      <c r="U201" s="7"/>
    </row>
    <row r="202" spans="1:22" x14ac:dyDescent="0.2">
      <c r="A202" s="3">
        <v>130</v>
      </c>
      <c r="B202" s="4" t="s">
        <v>72</v>
      </c>
      <c r="C202" t="s">
        <v>54</v>
      </c>
      <c r="D202" s="1">
        <v>44038</v>
      </c>
      <c r="G202">
        <v>6.21</v>
      </c>
      <c r="H202" s="10">
        <v>6.33</v>
      </c>
      <c r="I202" s="10">
        <v>4.83</v>
      </c>
      <c r="J202" s="10">
        <v>4.5</v>
      </c>
      <c r="M202" s="10">
        <v>0.72</v>
      </c>
      <c r="N202" s="4">
        <v>0.16259999999999999</v>
      </c>
      <c r="O202" s="4">
        <v>0.192</v>
      </c>
      <c r="R202" s="4">
        <v>0.16750000000000001</v>
      </c>
      <c r="S202" s="4">
        <v>0.16750000000000001</v>
      </c>
      <c r="U202" s="7"/>
    </row>
    <row r="203" spans="1:22" x14ac:dyDescent="0.2">
      <c r="A203" s="3">
        <v>131</v>
      </c>
      <c r="B203" s="4" t="s">
        <v>73</v>
      </c>
      <c r="C203" t="s">
        <v>54</v>
      </c>
      <c r="D203" s="1">
        <v>44038</v>
      </c>
      <c r="G203">
        <v>5.48</v>
      </c>
      <c r="H203" s="10">
        <v>5.58</v>
      </c>
      <c r="I203" s="10">
        <v>4.32</v>
      </c>
      <c r="J203" s="10">
        <v>4.3600000000000003</v>
      </c>
      <c r="M203" s="10">
        <v>0.75</v>
      </c>
      <c r="N203" s="4">
        <v>0.1613</v>
      </c>
      <c r="O203" s="4">
        <v>0.20250000000000001</v>
      </c>
      <c r="R203" s="4">
        <v>0.16790000000000002</v>
      </c>
      <c r="S203" s="4">
        <v>0.16770000000000002</v>
      </c>
      <c r="T203" s="4">
        <v>0.16800000000000001</v>
      </c>
      <c r="U203" s="4">
        <v>0.1676</v>
      </c>
    </row>
    <row r="204" spans="1:22" x14ac:dyDescent="0.2">
      <c r="A204" s="3">
        <v>132</v>
      </c>
      <c r="B204" s="4" t="s">
        <v>74</v>
      </c>
      <c r="C204" t="s">
        <v>54</v>
      </c>
      <c r="D204" s="1">
        <v>44038</v>
      </c>
      <c r="G204">
        <v>6.01</v>
      </c>
      <c r="H204" s="10">
        <v>5.91</v>
      </c>
      <c r="I204" s="10">
        <v>4.3600000000000003</v>
      </c>
      <c r="J204" s="10">
        <v>3.86</v>
      </c>
      <c r="M204" s="10">
        <v>0.85</v>
      </c>
      <c r="N204" s="4">
        <v>0.15490000000000001</v>
      </c>
      <c r="O204" s="4">
        <v>0.18590000000000001</v>
      </c>
      <c r="R204" s="4">
        <v>0.1593</v>
      </c>
      <c r="S204" s="4">
        <v>0.15940000000000001</v>
      </c>
      <c r="T204" s="4">
        <v>0.15920000000000001</v>
      </c>
      <c r="U204" s="4">
        <v>0.159</v>
      </c>
    </row>
    <row r="205" spans="1:22" x14ac:dyDescent="0.2">
      <c r="A205" s="3">
        <v>133</v>
      </c>
      <c r="B205" s="4" t="s">
        <v>75</v>
      </c>
      <c r="C205" t="s">
        <v>54</v>
      </c>
      <c r="D205" s="1">
        <v>44038</v>
      </c>
      <c r="G205">
        <v>5.0599999999999996</v>
      </c>
      <c r="H205" s="10">
        <v>5.48</v>
      </c>
      <c r="I205" s="10">
        <v>5.2</v>
      </c>
      <c r="J205" s="10">
        <v>3.91</v>
      </c>
      <c r="M205" s="10">
        <v>0.8</v>
      </c>
      <c r="N205" s="4">
        <v>0.19240000000000002</v>
      </c>
      <c r="O205" s="4">
        <v>0.21180000000000002</v>
      </c>
      <c r="R205" s="4">
        <v>0.19500000000000001</v>
      </c>
      <c r="S205" s="4">
        <v>0.1951</v>
      </c>
      <c r="T205" s="4">
        <v>0.19490000000000002</v>
      </c>
      <c r="U205" s="4">
        <v>0.19490000000000002</v>
      </c>
    </row>
    <row r="206" spans="1:22" x14ac:dyDescent="0.2">
      <c r="A206" s="3">
        <v>134</v>
      </c>
      <c r="B206" s="4" t="s">
        <v>76</v>
      </c>
      <c r="C206" t="s">
        <v>54</v>
      </c>
      <c r="D206" s="1">
        <v>44038</v>
      </c>
      <c r="G206">
        <v>6.04</v>
      </c>
      <c r="H206" s="10">
        <v>5.23</v>
      </c>
      <c r="I206" s="10">
        <v>3.76</v>
      </c>
      <c r="J206" s="10">
        <v>3.8</v>
      </c>
      <c r="M206" s="10">
        <v>0.7</v>
      </c>
      <c r="N206" s="4">
        <v>0.19240000000000002</v>
      </c>
      <c r="O206" s="4">
        <v>0.21890000000000001</v>
      </c>
      <c r="R206" s="4">
        <v>0.19720000000000001</v>
      </c>
      <c r="S206" s="4">
        <v>0.19700000000000001</v>
      </c>
      <c r="T206" s="4">
        <v>0.19690000000000002</v>
      </c>
      <c r="U206" s="4">
        <v>0.1968</v>
      </c>
    </row>
    <row r="207" spans="1:22" x14ac:dyDescent="0.2">
      <c r="A207" s="3">
        <v>135</v>
      </c>
      <c r="B207" s="4" t="s">
        <v>76</v>
      </c>
      <c r="C207" t="s">
        <v>54</v>
      </c>
      <c r="D207" s="1">
        <v>44038</v>
      </c>
      <c r="G207">
        <v>6.14</v>
      </c>
      <c r="H207" s="10">
        <v>6.21</v>
      </c>
      <c r="I207" s="10">
        <v>4.6399999999999997</v>
      </c>
      <c r="J207" s="10">
        <v>4.57</v>
      </c>
      <c r="M207" s="10">
        <v>0.64</v>
      </c>
      <c r="N207" s="4">
        <v>0.17030000000000001</v>
      </c>
      <c r="O207" s="4">
        <v>0.20350000000000001</v>
      </c>
      <c r="R207" s="4">
        <v>0.17560000000000001</v>
      </c>
      <c r="S207" s="4">
        <v>0.1754</v>
      </c>
      <c r="T207" s="4">
        <v>0.17550000000000002</v>
      </c>
      <c r="U207" s="4">
        <v>0.17530000000000001</v>
      </c>
    </row>
    <row r="208" spans="1:22" x14ac:dyDescent="0.2">
      <c r="A208" s="3">
        <v>136</v>
      </c>
      <c r="B208" s="4" t="s">
        <v>76</v>
      </c>
      <c r="C208" t="s">
        <v>54</v>
      </c>
      <c r="D208" s="1">
        <v>44038</v>
      </c>
      <c r="G208">
        <v>6.59</v>
      </c>
      <c r="H208" s="10">
        <v>6.21</v>
      </c>
      <c r="I208" s="10">
        <v>5.82</v>
      </c>
      <c r="J208" s="10">
        <v>5.56</v>
      </c>
      <c r="M208" s="10">
        <v>0.97</v>
      </c>
      <c r="N208" s="4">
        <v>0.1744</v>
      </c>
      <c r="O208" s="4">
        <v>0.23100000000000001</v>
      </c>
      <c r="R208" s="4">
        <v>0.18260000000000001</v>
      </c>
      <c r="S208" s="4">
        <v>0.18260000000000001</v>
      </c>
      <c r="U208" s="7"/>
    </row>
    <row r="209" spans="1:21" x14ac:dyDescent="0.2">
      <c r="A209" s="3">
        <v>137</v>
      </c>
      <c r="B209" s="4" t="s">
        <v>7</v>
      </c>
      <c r="C209" t="s">
        <v>54</v>
      </c>
      <c r="D209" s="1">
        <v>44038</v>
      </c>
      <c r="G209">
        <v>5.04</v>
      </c>
      <c r="H209" s="10">
        <v>4.47</v>
      </c>
      <c r="I209" s="10">
        <v>2.93</v>
      </c>
      <c r="J209" s="10">
        <v>3.59</v>
      </c>
      <c r="M209" s="10">
        <v>0.83</v>
      </c>
      <c r="N209" s="4">
        <v>0.2298</v>
      </c>
      <c r="O209" s="4">
        <v>0.2429</v>
      </c>
      <c r="R209" s="4">
        <v>0.2321</v>
      </c>
      <c r="S209" s="4">
        <v>0.2321</v>
      </c>
      <c r="U209" s="7"/>
    </row>
    <row r="210" spans="1:21" x14ac:dyDescent="0.2">
      <c r="A210" s="3">
        <v>138</v>
      </c>
      <c r="B210" s="4" t="s">
        <v>77</v>
      </c>
      <c r="C210" t="s">
        <v>54</v>
      </c>
      <c r="D210" s="1">
        <v>44038</v>
      </c>
      <c r="E210" t="s">
        <v>108</v>
      </c>
      <c r="G210">
        <v>5.09</v>
      </c>
      <c r="H210" s="10">
        <v>5.31</v>
      </c>
      <c r="I210" s="10">
        <v>3.45</v>
      </c>
      <c r="J210" s="10">
        <v>4.3899999999999997</v>
      </c>
      <c r="M210" s="10">
        <v>0.84</v>
      </c>
      <c r="N210" s="4">
        <v>0.20680000000000001</v>
      </c>
      <c r="O210" s="4">
        <v>0.22210000000000002</v>
      </c>
      <c r="R210" s="4">
        <v>0.20850000000000002</v>
      </c>
      <c r="S210" s="4">
        <v>0.20860000000000001</v>
      </c>
      <c r="T210" s="4">
        <v>0.20850000000000002</v>
      </c>
      <c r="U210" s="7"/>
    </row>
    <row r="211" spans="1:21" x14ac:dyDescent="0.2">
      <c r="A211" s="3">
        <v>139</v>
      </c>
      <c r="B211" s="4" t="s">
        <v>78</v>
      </c>
      <c r="C211" t="s">
        <v>54</v>
      </c>
      <c r="D211" s="1">
        <v>44038</v>
      </c>
      <c r="G211">
        <v>2.62</v>
      </c>
      <c r="H211" s="10">
        <v>2.56</v>
      </c>
      <c r="I211" s="10">
        <v>2.4700000000000002</v>
      </c>
      <c r="J211" s="10">
        <v>2.57</v>
      </c>
      <c r="M211" s="10">
        <v>0.44</v>
      </c>
      <c r="N211" s="4">
        <v>0.16309999999999999</v>
      </c>
      <c r="O211" s="4">
        <v>0.16670000000000001</v>
      </c>
      <c r="R211" s="4">
        <v>0.16340000000000002</v>
      </c>
      <c r="S211" s="4">
        <v>0.16350000000000001</v>
      </c>
      <c r="T211" s="4">
        <v>0.16340000000000002</v>
      </c>
      <c r="U211" s="7"/>
    </row>
    <row r="212" spans="1:21" x14ac:dyDescent="0.2">
      <c r="A212" s="3">
        <v>140</v>
      </c>
      <c r="B212" s="4" t="s">
        <v>79</v>
      </c>
      <c r="C212" t="s">
        <v>54</v>
      </c>
      <c r="D212" s="1">
        <v>44038</v>
      </c>
      <c r="G212">
        <v>7.48</v>
      </c>
      <c r="H212" s="10">
        <v>8.27</v>
      </c>
      <c r="I212" s="10">
        <v>6.78</v>
      </c>
      <c r="J212" s="10">
        <v>6.81</v>
      </c>
      <c r="M212" s="10">
        <v>1.1100000000000001</v>
      </c>
      <c r="N212" s="4">
        <v>0.19750000000000001</v>
      </c>
      <c r="O212" s="4">
        <v>0.28160000000000002</v>
      </c>
      <c r="R212" s="4">
        <v>0.2107</v>
      </c>
      <c r="S212" s="4">
        <v>0.21060000000000001</v>
      </c>
      <c r="T212" s="4">
        <v>0.2104</v>
      </c>
      <c r="U212" s="4">
        <v>0.21060000000000001</v>
      </c>
    </row>
    <row r="213" spans="1:21" x14ac:dyDescent="0.2">
      <c r="A213" s="3">
        <v>141</v>
      </c>
      <c r="B213" s="4" t="s">
        <v>22</v>
      </c>
      <c r="C213" t="s">
        <v>54</v>
      </c>
      <c r="D213" s="1">
        <v>44038</v>
      </c>
      <c r="G213">
        <v>7.49</v>
      </c>
      <c r="H213" s="10">
        <v>6.4</v>
      </c>
      <c r="I213" s="12"/>
      <c r="J213" s="12"/>
      <c r="M213" s="10">
        <v>1.25</v>
      </c>
      <c r="N213" s="4">
        <v>0.2</v>
      </c>
      <c r="O213" s="4">
        <v>0.23850000000000002</v>
      </c>
      <c r="R213" s="4">
        <v>0.20610000000000001</v>
      </c>
      <c r="S213" s="4">
        <v>0.20610000000000001</v>
      </c>
      <c r="U213" s="7"/>
    </row>
    <row r="214" spans="1:21" x14ac:dyDescent="0.2">
      <c r="A214" s="3">
        <v>142</v>
      </c>
      <c r="B214" s="4" t="s">
        <v>2</v>
      </c>
      <c r="C214" t="s">
        <v>53</v>
      </c>
      <c r="D214" s="1">
        <v>44038</v>
      </c>
      <c r="G214">
        <v>4.29</v>
      </c>
      <c r="H214" s="10">
        <v>4.32</v>
      </c>
      <c r="I214">
        <v>3.79</v>
      </c>
      <c r="J214">
        <v>3.4</v>
      </c>
      <c r="M214" s="10">
        <v>0.91</v>
      </c>
      <c r="N214" s="4">
        <v>0.183</v>
      </c>
      <c r="O214" s="4">
        <v>0.2024</v>
      </c>
      <c r="R214" s="4">
        <v>0.186</v>
      </c>
      <c r="S214" s="4">
        <v>0.1862</v>
      </c>
      <c r="T214" s="4">
        <v>0.1862</v>
      </c>
      <c r="U214" s="7"/>
    </row>
    <row r="215" spans="1:21" x14ac:dyDescent="0.2">
      <c r="A215" s="3">
        <v>143</v>
      </c>
      <c r="B215" s="4" t="s">
        <v>2</v>
      </c>
      <c r="C215" t="s">
        <v>53</v>
      </c>
      <c r="D215" s="1">
        <v>44038</v>
      </c>
      <c r="G215">
        <v>4.53</v>
      </c>
      <c r="H215" s="10">
        <v>4.32</v>
      </c>
      <c r="I215">
        <v>2.78</v>
      </c>
      <c r="J215">
        <v>3.33</v>
      </c>
      <c r="M215" s="10">
        <v>0.54</v>
      </c>
      <c r="N215" s="4">
        <v>0.2132</v>
      </c>
      <c r="O215" s="4">
        <v>0.2258</v>
      </c>
      <c r="R215" s="4">
        <v>0.215</v>
      </c>
      <c r="S215" s="4">
        <v>0.215</v>
      </c>
      <c r="U215" s="7"/>
    </row>
    <row r="216" spans="1:21" x14ac:dyDescent="0.2">
      <c r="A216" s="3">
        <v>144</v>
      </c>
      <c r="B216" s="4" t="s">
        <v>75</v>
      </c>
      <c r="C216" t="s">
        <v>54</v>
      </c>
      <c r="D216" s="1">
        <v>44038</v>
      </c>
      <c r="G216">
        <v>8.07</v>
      </c>
      <c r="H216" s="10">
        <v>7.79</v>
      </c>
      <c r="I216">
        <v>7.34</v>
      </c>
      <c r="J216">
        <v>4.5599999999999996</v>
      </c>
      <c r="M216" s="10">
        <v>1.29</v>
      </c>
      <c r="N216" s="4">
        <v>0.1754</v>
      </c>
      <c r="O216" s="4">
        <v>0.22470000000000001</v>
      </c>
      <c r="R216" s="4">
        <v>0.18180000000000002</v>
      </c>
      <c r="S216" s="4">
        <v>0.18190000000000001</v>
      </c>
      <c r="T216" s="4">
        <v>0.1817</v>
      </c>
      <c r="U216" s="4">
        <v>0.18190000000000001</v>
      </c>
    </row>
    <row r="217" spans="1:21" x14ac:dyDescent="0.2">
      <c r="A217" s="3">
        <v>145</v>
      </c>
      <c r="B217" s="4" t="s">
        <v>75</v>
      </c>
      <c r="C217" t="s">
        <v>54</v>
      </c>
      <c r="D217" s="1">
        <v>44038</v>
      </c>
      <c r="E217" t="s">
        <v>109</v>
      </c>
      <c r="F217" t="s">
        <v>145</v>
      </c>
      <c r="G217">
        <v>7.61</v>
      </c>
      <c r="H217" s="10">
        <v>6.69</v>
      </c>
      <c r="I217">
        <v>6.21</v>
      </c>
      <c r="J217">
        <v>4.6100000000000003</v>
      </c>
      <c r="M217" s="10">
        <v>0.88</v>
      </c>
      <c r="N217" s="4">
        <v>0.22310000000000002</v>
      </c>
      <c r="O217" s="4">
        <v>0.25950000000000001</v>
      </c>
      <c r="R217" s="4">
        <v>0.2286</v>
      </c>
      <c r="S217" s="4">
        <v>0.22870000000000001</v>
      </c>
      <c r="T217" s="4">
        <v>0.2286</v>
      </c>
      <c r="U217" s="7"/>
    </row>
    <row r="218" spans="1:21" x14ac:dyDescent="0.2">
      <c r="A218" s="3">
        <v>146</v>
      </c>
      <c r="B218" s="4" t="s">
        <v>80</v>
      </c>
      <c r="C218" t="s">
        <v>54</v>
      </c>
      <c r="D218" s="1">
        <v>44038</v>
      </c>
      <c r="G218">
        <v>2.42</v>
      </c>
      <c r="H218" s="10">
        <v>2.4900000000000002</v>
      </c>
      <c r="I218">
        <v>1.6</v>
      </c>
      <c r="J218">
        <v>1.64</v>
      </c>
      <c r="M218" s="10">
        <v>0.48</v>
      </c>
      <c r="N218" s="4">
        <v>0.15629999999999999</v>
      </c>
      <c r="O218" s="4">
        <v>0.15990000000000001</v>
      </c>
      <c r="R218" s="4">
        <v>0.15679999999999999</v>
      </c>
      <c r="S218" s="4">
        <v>0.15690000000000001</v>
      </c>
      <c r="T218" s="4">
        <v>0.15670000000000001</v>
      </c>
      <c r="U218" s="4">
        <v>0.157</v>
      </c>
    </row>
    <row r="219" spans="1:21" x14ac:dyDescent="0.2">
      <c r="A219" s="3">
        <v>147</v>
      </c>
      <c r="B219" s="4" t="s">
        <v>71</v>
      </c>
      <c r="C219" t="s">
        <v>53</v>
      </c>
      <c r="D219" s="1">
        <v>44038</v>
      </c>
      <c r="G219">
        <v>6.77</v>
      </c>
      <c r="H219" s="10">
        <v>7.71</v>
      </c>
      <c r="I219">
        <v>4.88</v>
      </c>
      <c r="J219">
        <v>4.97</v>
      </c>
      <c r="M219" s="10">
        <v>0.73</v>
      </c>
      <c r="N219" s="4">
        <v>0.2036</v>
      </c>
      <c r="O219" s="4">
        <v>0.24020000000000002</v>
      </c>
      <c r="R219" s="4">
        <v>0.20880000000000001</v>
      </c>
      <c r="S219" s="4">
        <v>0.2087</v>
      </c>
      <c r="T219" s="4">
        <v>0.2087</v>
      </c>
      <c r="U219" s="7"/>
    </row>
    <row r="220" spans="1:21" x14ac:dyDescent="0.2">
      <c r="A220" s="3">
        <v>148</v>
      </c>
      <c r="B220" s="4" t="s">
        <v>71</v>
      </c>
      <c r="C220" t="s">
        <v>53</v>
      </c>
      <c r="D220" s="1">
        <v>44038</v>
      </c>
      <c r="G220">
        <v>5.47</v>
      </c>
      <c r="H220" s="10">
        <v>4.72</v>
      </c>
      <c r="I220">
        <v>3.46</v>
      </c>
      <c r="J220">
        <v>3.65</v>
      </c>
      <c r="M220" s="10">
        <v>0.62</v>
      </c>
      <c r="N220" s="4">
        <v>0.18210000000000001</v>
      </c>
      <c r="O220" s="4">
        <v>0.20760000000000001</v>
      </c>
      <c r="R220" s="4">
        <v>0.18580000000000002</v>
      </c>
      <c r="S220" s="4">
        <v>0.18560000000000001</v>
      </c>
      <c r="T220" s="4">
        <v>0.18580000000000002</v>
      </c>
    </row>
    <row r="221" spans="1:21" x14ac:dyDescent="0.2">
      <c r="A221" s="3">
        <v>149</v>
      </c>
      <c r="B221" s="4" t="s">
        <v>71</v>
      </c>
      <c r="C221" t="s">
        <v>53</v>
      </c>
      <c r="D221" s="1">
        <v>44038</v>
      </c>
      <c r="G221">
        <v>9.36</v>
      </c>
      <c r="H221" s="10">
        <v>8.7200000000000006</v>
      </c>
      <c r="I221">
        <v>7.26</v>
      </c>
      <c r="J221">
        <v>7.17</v>
      </c>
      <c r="M221" s="10">
        <v>1.26</v>
      </c>
      <c r="N221" s="4">
        <v>0.17930000000000001</v>
      </c>
      <c r="O221" s="4">
        <v>0.26300000000000001</v>
      </c>
      <c r="R221" s="4">
        <v>0.1925</v>
      </c>
      <c r="S221" s="4">
        <v>0.19240000000000002</v>
      </c>
      <c r="T221" s="4">
        <v>0.19240000000000002</v>
      </c>
    </row>
    <row r="222" spans="1:21" x14ac:dyDescent="0.2">
      <c r="A222" s="3">
        <v>150</v>
      </c>
      <c r="B222" s="4" t="s">
        <v>71</v>
      </c>
      <c r="C222" t="s">
        <v>53</v>
      </c>
      <c r="D222" s="1">
        <v>44038</v>
      </c>
      <c r="G222">
        <v>5.94</v>
      </c>
      <c r="H222" s="10">
        <v>5.68</v>
      </c>
      <c r="I222">
        <v>5.5</v>
      </c>
      <c r="J222">
        <v>4.53</v>
      </c>
      <c r="M222" s="10">
        <v>1.0900000000000001</v>
      </c>
      <c r="N222" s="4">
        <v>0.1774</v>
      </c>
      <c r="O222" s="4">
        <v>0.21050000000000002</v>
      </c>
      <c r="R222" s="4">
        <v>0.1827</v>
      </c>
      <c r="S222" s="4">
        <v>0.1825</v>
      </c>
      <c r="T222" s="4">
        <v>0.18230000000000002</v>
      </c>
      <c r="U222" s="4">
        <v>0.18260000000000001</v>
      </c>
    </row>
    <row r="223" spans="1:21" x14ac:dyDescent="0.2">
      <c r="A223" s="3">
        <v>151</v>
      </c>
      <c r="B223" s="4" t="s">
        <v>71</v>
      </c>
      <c r="C223" t="s">
        <v>53</v>
      </c>
      <c r="D223" s="1">
        <v>44038</v>
      </c>
      <c r="G223">
        <v>8.19</v>
      </c>
      <c r="H223" s="10">
        <v>8.2200000000000006</v>
      </c>
      <c r="I223">
        <v>6.81</v>
      </c>
      <c r="J223">
        <v>6.18</v>
      </c>
      <c r="M223" s="10">
        <v>0.99</v>
      </c>
      <c r="N223" s="4">
        <v>0.15640000000000001</v>
      </c>
      <c r="O223" s="4">
        <v>0.21810000000000002</v>
      </c>
      <c r="R223" s="4">
        <v>0.1653</v>
      </c>
      <c r="S223" s="4">
        <v>0.16540000000000002</v>
      </c>
      <c r="T223" s="4">
        <v>0.16520000000000001</v>
      </c>
      <c r="U223" s="4">
        <v>0.16540000000000002</v>
      </c>
    </row>
    <row r="224" spans="1:21" x14ac:dyDescent="0.2">
      <c r="A224" s="3">
        <v>152</v>
      </c>
      <c r="B224" s="4" t="s">
        <v>71</v>
      </c>
      <c r="C224" t="s">
        <v>53</v>
      </c>
      <c r="D224" s="1">
        <v>44038</v>
      </c>
      <c r="G224">
        <v>7.01</v>
      </c>
      <c r="H224" s="10">
        <v>7.02</v>
      </c>
      <c r="I224">
        <v>5.21</v>
      </c>
      <c r="J224">
        <v>5.36</v>
      </c>
      <c r="M224" s="10">
        <v>0.92</v>
      </c>
      <c r="N224" s="4">
        <v>0.16770000000000002</v>
      </c>
      <c r="O224" s="4">
        <v>0.20080000000000001</v>
      </c>
      <c r="R224" s="4">
        <v>0.1719</v>
      </c>
      <c r="S224" s="4">
        <v>0.17200000000000001</v>
      </c>
      <c r="T224" s="4">
        <v>0.1721</v>
      </c>
      <c r="U224" s="4">
        <v>0.17220000000000002</v>
      </c>
    </row>
    <row r="225" spans="1:21" x14ac:dyDescent="0.2">
      <c r="A225" s="3">
        <v>153</v>
      </c>
      <c r="B225" s="4" t="s">
        <v>71</v>
      </c>
      <c r="C225" t="s">
        <v>53</v>
      </c>
      <c r="D225" s="1">
        <v>44038</v>
      </c>
      <c r="G225">
        <v>8.01</v>
      </c>
      <c r="H225" s="10">
        <v>7.68</v>
      </c>
      <c r="I225">
        <v>6.35</v>
      </c>
      <c r="J225">
        <v>6.74</v>
      </c>
      <c r="M225" s="10">
        <v>0.63</v>
      </c>
      <c r="N225" s="4">
        <v>0.18940000000000001</v>
      </c>
      <c r="O225" s="4">
        <v>0.26530000000000004</v>
      </c>
      <c r="R225" s="4">
        <v>0.2</v>
      </c>
      <c r="S225" s="4">
        <v>0.19970000000000002</v>
      </c>
      <c r="T225" s="4">
        <v>0.19980000000000001</v>
      </c>
      <c r="U225" s="4">
        <v>0.19970000000000002</v>
      </c>
    </row>
    <row r="226" spans="1:21" x14ac:dyDescent="0.2">
      <c r="A226" s="3">
        <v>154</v>
      </c>
      <c r="B226" s="4" t="s">
        <v>71</v>
      </c>
      <c r="C226" t="s">
        <v>53</v>
      </c>
      <c r="D226" s="1">
        <v>44038</v>
      </c>
      <c r="G226">
        <v>7.51</v>
      </c>
      <c r="H226" s="10">
        <v>7.62</v>
      </c>
      <c r="I226">
        <v>6.75</v>
      </c>
      <c r="J226">
        <v>6.32</v>
      </c>
      <c r="M226" s="10">
        <v>0.72</v>
      </c>
      <c r="N226" s="4">
        <v>0.20220000000000002</v>
      </c>
      <c r="O226" s="4">
        <v>0.255</v>
      </c>
      <c r="R226" s="4">
        <v>0.2099</v>
      </c>
      <c r="S226" s="4">
        <v>0.20960000000000001</v>
      </c>
      <c r="T226" s="4">
        <v>0.2097</v>
      </c>
      <c r="U226" s="4">
        <v>0.21000000000000002</v>
      </c>
    </row>
    <row r="227" spans="1:21" x14ac:dyDescent="0.2">
      <c r="A227" s="3">
        <v>155</v>
      </c>
      <c r="B227" s="4" t="s">
        <v>58</v>
      </c>
      <c r="C227" t="s">
        <v>53</v>
      </c>
      <c r="D227" s="1">
        <v>44041</v>
      </c>
      <c r="G227">
        <v>7.59</v>
      </c>
      <c r="H227" s="10">
        <v>9.26</v>
      </c>
      <c r="I227">
        <v>9.41</v>
      </c>
      <c r="J227">
        <v>4.7</v>
      </c>
      <c r="M227" s="10">
        <v>1.47</v>
      </c>
      <c r="N227" s="4">
        <v>0.2155</v>
      </c>
      <c r="O227" s="4">
        <v>0.29500000000000004</v>
      </c>
      <c r="R227" s="4">
        <v>0.2268</v>
      </c>
      <c r="S227" s="4">
        <v>0.22650000000000001</v>
      </c>
      <c r="T227" s="4">
        <v>0.22650000000000001</v>
      </c>
    </row>
    <row r="228" spans="1:21" x14ac:dyDescent="0.2">
      <c r="A228" s="3">
        <v>156</v>
      </c>
      <c r="B228" s="4" t="s">
        <v>22</v>
      </c>
      <c r="C228" t="s">
        <v>54</v>
      </c>
      <c r="D228" s="1">
        <v>44041</v>
      </c>
      <c r="G228">
        <v>2.0499999999999998</v>
      </c>
      <c r="H228" s="10">
        <v>3.2</v>
      </c>
      <c r="I228">
        <v>2.62</v>
      </c>
      <c r="J228">
        <v>3.08</v>
      </c>
      <c r="M228" s="10">
        <v>0.52</v>
      </c>
      <c r="N228" s="4">
        <v>0.15380000000000002</v>
      </c>
      <c r="O228" s="4">
        <v>0.1593</v>
      </c>
      <c r="R228" s="4">
        <v>0.155</v>
      </c>
      <c r="S228" s="4">
        <v>0.155</v>
      </c>
    </row>
    <row r="229" spans="1:21" x14ac:dyDescent="0.2">
      <c r="A229" s="3">
        <v>157</v>
      </c>
      <c r="B229" s="4" t="s">
        <v>7</v>
      </c>
      <c r="C229" t="s">
        <v>54</v>
      </c>
      <c r="D229" s="1">
        <v>44041</v>
      </c>
      <c r="G229">
        <v>3.09</v>
      </c>
      <c r="H229" s="10">
        <v>3.09</v>
      </c>
      <c r="I229">
        <v>3.17</v>
      </c>
      <c r="J229">
        <v>2.86</v>
      </c>
      <c r="M229" s="10">
        <v>0.51</v>
      </c>
      <c r="N229" s="4">
        <v>0.1552</v>
      </c>
      <c r="O229" s="4">
        <v>0.16520000000000001</v>
      </c>
      <c r="R229" s="4">
        <v>0.157</v>
      </c>
      <c r="S229" s="4">
        <v>0.15660000000000002</v>
      </c>
      <c r="T229" s="4">
        <v>0.15670000000000001</v>
      </c>
    </row>
    <row r="230" spans="1:21" x14ac:dyDescent="0.2">
      <c r="A230" s="3">
        <v>158</v>
      </c>
      <c r="B230" s="4" t="s">
        <v>7</v>
      </c>
      <c r="C230" t="s">
        <v>54</v>
      </c>
      <c r="D230" s="1">
        <v>44041</v>
      </c>
      <c r="G230">
        <v>2.66</v>
      </c>
      <c r="H230" s="10">
        <v>2.78</v>
      </c>
      <c r="I230">
        <v>3.28</v>
      </c>
      <c r="J230">
        <v>2.4700000000000002</v>
      </c>
      <c r="M230" s="10">
        <v>0.38</v>
      </c>
      <c r="N230" s="4">
        <v>0.14800000000000002</v>
      </c>
      <c r="O230" s="4">
        <v>0.15480000000000002</v>
      </c>
      <c r="R230" s="4">
        <v>0.14940000000000001</v>
      </c>
      <c r="S230" s="4">
        <v>0.14910000000000001</v>
      </c>
      <c r="T230" s="4">
        <v>0.14910000000000001</v>
      </c>
    </row>
    <row r="231" spans="1:21" x14ac:dyDescent="0.2">
      <c r="A231" s="3">
        <v>159</v>
      </c>
      <c r="B231" s="4" t="s">
        <v>76</v>
      </c>
      <c r="C231" t="s">
        <v>54</v>
      </c>
      <c r="D231" s="1">
        <v>44041</v>
      </c>
      <c r="G231">
        <v>6.2</v>
      </c>
      <c r="H231" s="10">
        <v>5.98</v>
      </c>
      <c r="I231">
        <v>4.51</v>
      </c>
      <c r="J231">
        <v>5.3</v>
      </c>
      <c r="M231" s="10">
        <v>0.76</v>
      </c>
      <c r="N231" s="4">
        <v>0.1336</v>
      </c>
      <c r="O231" s="4">
        <v>0.1694</v>
      </c>
      <c r="R231" s="4">
        <v>0.13880000000000001</v>
      </c>
      <c r="S231" s="4">
        <v>0.1389</v>
      </c>
    </row>
    <row r="232" spans="1:21" x14ac:dyDescent="0.2">
      <c r="A232" s="3">
        <v>160</v>
      </c>
      <c r="B232" s="4" t="s">
        <v>71</v>
      </c>
      <c r="C232" t="s">
        <v>53</v>
      </c>
      <c r="D232" s="1">
        <v>44041</v>
      </c>
      <c r="G232">
        <v>4.41</v>
      </c>
      <c r="H232" s="10">
        <v>4.12</v>
      </c>
      <c r="I232">
        <v>3.58</v>
      </c>
      <c r="J232">
        <v>3.51</v>
      </c>
      <c r="M232" s="10">
        <v>0.84</v>
      </c>
      <c r="N232" s="4">
        <v>0.1545</v>
      </c>
      <c r="O232" s="4">
        <v>0.16190000000000002</v>
      </c>
      <c r="R232" s="4">
        <v>0.14830000000000002</v>
      </c>
      <c r="S232" s="4">
        <v>0.14830000000000002</v>
      </c>
    </row>
    <row r="233" spans="1:21" x14ac:dyDescent="0.2">
      <c r="A233" s="3">
        <v>161</v>
      </c>
      <c r="B233" s="4" t="s">
        <v>71</v>
      </c>
      <c r="C233" t="s">
        <v>53</v>
      </c>
      <c r="D233" s="1">
        <v>44041</v>
      </c>
      <c r="G233">
        <v>8.75</v>
      </c>
      <c r="H233" s="10">
        <v>7.52</v>
      </c>
      <c r="I233">
        <v>6.48</v>
      </c>
      <c r="J233">
        <v>5.69</v>
      </c>
      <c r="M233" s="10">
        <v>1.27</v>
      </c>
      <c r="N233" s="4">
        <v>0.1666</v>
      </c>
      <c r="O233" s="4">
        <v>0.21360000000000001</v>
      </c>
      <c r="R233" s="4">
        <v>0.17450000000000002</v>
      </c>
      <c r="S233" s="4">
        <v>0.17420000000000002</v>
      </c>
      <c r="T233" s="4">
        <v>0.17420000000000002</v>
      </c>
    </row>
    <row r="234" spans="1:21" x14ac:dyDescent="0.2">
      <c r="A234" s="3">
        <v>162</v>
      </c>
      <c r="B234" s="4" t="s">
        <v>71</v>
      </c>
      <c r="C234" t="s">
        <v>53</v>
      </c>
      <c r="D234" s="1">
        <v>44041</v>
      </c>
      <c r="G234">
        <v>5.16</v>
      </c>
      <c r="H234" s="10">
        <v>5.17</v>
      </c>
      <c r="I234">
        <v>3.67</v>
      </c>
      <c r="J234">
        <v>3.57</v>
      </c>
      <c r="M234" s="10">
        <v>0.6</v>
      </c>
      <c r="N234" s="4">
        <v>0.1668</v>
      </c>
      <c r="O234" s="4">
        <v>0.17900000000000002</v>
      </c>
      <c r="R234" s="4">
        <v>0.16920000000000002</v>
      </c>
      <c r="S234" s="4">
        <v>0.16889999999999999</v>
      </c>
      <c r="T234" s="4">
        <v>0.16889999999999999</v>
      </c>
    </row>
    <row r="235" spans="1:21" x14ac:dyDescent="0.2">
      <c r="A235" s="3">
        <v>163</v>
      </c>
      <c r="B235" s="4" t="s">
        <v>71</v>
      </c>
      <c r="C235" t="s">
        <v>53</v>
      </c>
      <c r="D235" s="1">
        <v>44041</v>
      </c>
      <c r="G235">
        <v>3.23</v>
      </c>
      <c r="H235" s="10">
        <v>3.29</v>
      </c>
      <c r="I235">
        <v>2.5</v>
      </c>
      <c r="J235">
        <v>2.52</v>
      </c>
      <c r="M235" s="10">
        <v>0.43</v>
      </c>
      <c r="N235" s="4">
        <v>0.159</v>
      </c>
      <c r="O235" s="4">
        <v>0.1656</v>
      </c>
      <c r="R235" s="4">
        <v>0.1598</v>
      </c>
      <c r="S235" s="4">
        <v>0.15960000000000002</v>
      </c>
      <c r="T235" s="4">
        <v>0.15970000000000001</v>
      </c>
    </row>
    <row r="236" spans="1:21" x14ac:dyDescent="0.2">
      <c r="A236" s="3">
        <v>164</v>
      </c>
      <c r="B236" s="4" t="s">
        <v>71</v>
      </c>
      <c r="C236" t="s">
        <v>53</v>
      </c>
      <c r="D236" s="1">
        <v>44041</v>
      </c>
      <c r="G236">
        <v>2.97</v>
      </c>
      <c r="H236" s="10">
        <v>2.4</v>
      </c>
      <c r="I236">
        <v>2.5099999999999998</v>
      </c>
      <c r="J236">
        <v>2.0099999999999998</v>
      </c>
      <c r="M236" s="10">
        <v>0.46</v>
      </c>
      <c r="N236" s="4">
        <v>0.15660000000000002</v>
      </c>
      <c r="O236" s="4">
        <v>0.16040000000000001</v>
      </c>
      <c r="R236" s="4">
        <v>0.15710000000000002</v>
      </c>
      <c r="S236" s="4">
        <v>0.15740000000000001</v>
      </c>
      <c r="T236" s="4">
        <v>0.15740000000000001</v>
      </c>
    </row>
    <row r="237" spans="1:21" x14ac:dyDescent="0.2">
      <c r="A237" s="3">
        <v>165</v>
      </c>
      <c r="B237" s="4" t="s">
        <v>71</v>
      </c>
      <c r="C237" t="s">
        <v>53</v>
      </c>
      <c r="D237" s="1">
        <v>44041</v>
      </c>
      <c r="G237">
        <v>2.52</v>
      </c>
      <c r="H237" s="10">
        <v>2.92</v>
      </c>
      <c r="I237">
        <v>2.0299999999999998</v>
      </c>
      <c r="J237">
        <v>2.09</v>
      </c>
      <c r="M237" s="10">
        <v>0.4</v>
      </c>
      <c r="N237" s="4">
        <v>0.1285</v>
      </c>
      <c r="O237" s="4">
        <v>0.13159999999999999</v>
      </c>
      <c r="R237" s="4">
        <v>0.129</v>
      </c>
      <c r="S237" s="4">
        <v>0.12909999999999999</v>
      </c>
    </row>
    <row r="238" spans="1:21" x14ac:dyDescent="0.2">
      <c r="A238" s="3">
        <v>166</v>
      </c>
      <c r="B238" s="4" t="s">
        <v>81</v>
      </c>
      <c r="C238" t="s">
        <v>54</v>
      </c>
      <c r="D238" s="1">
        <v>44041</v>
      </c>
      <c r="G238">
        <v>6.51</v>
      </c>
      <c r="H238" s="10">
        <v>6.32</v>
      </c>
      <c r="I238">
        <v>4.3499999999999996</v>
      </c>
      <c r="J238">
        <v>4.42</v>
      </c>
      <c r="M238" s="10">
        <v>0.72</v>
      </c>
      <c r="N238" s="4">
        <v>0.1202</v>
      </c>
      <c r="O238" s="4">
        <v>0.161</v>
      </c>
      <c r="R238" s="4">
        <v>0.12529999999999999</v>
      </c>
      <c r="S238" s="4">
        <v>0.12520000000000001</v>
      </c>
    </row>
    <row r="239" spans="1:21" x14ac:dyDescent="0.2">
      <c r="A239" s="3">
        <v>167</v>
      </c>
      <c r="B239" s="4" t="s">
        <v>81</v>
      </c>
      <c r="C239" t="s">
        <v>54</v>
      </c>
      <c r="D239" s="1">
        <v>44041</v>
      </c>
      <c r="G239">
        <v>5.57</v>
      </c>
      <c r="H239" s="10">
        <v>5.39</v>
      </c>
      <c r="I239">
        <v>4.17</v>
      </c>
      <c r="J239">
        <v>4.82</v>
      </c>
      <c r="M239" s="10">
        <v>0.74</v>
      </c>
      <c r="N239" s="4">
        <v>0.1211</v>
      </c>
      <c r="O239" s="4">
        <v>0.1512</v>
      </c>
      <c r="R239" s="4">
        <v>0.12540000000000001</v>
      </c>
      <c r="S239" s="4">
        <v>0.12570000000000001</v>
      </c>
      <c r="T239" s="4">
        <v>0.12560000000000002</v>
      </c>
    </row>
    <row r="240" spans="1:21" x14ac:dyDescent="0.2">
      <c r="A240" s="3">
        <v>168</v>
      </c>
      <c r="B240" s="4" t="s">
        <v>82</v>
      </c>
      <c r="C240" t="s">
        <v>54</v>
      </c>
      <c r="D240" s="1">
        <v>44041</v>
      </c>
      <c r="G240">
        <v>5.66</v>
      </c>
      <c r="H240" s="10">
        <v>5.83</v>
      </c>
      <c r="I240">
        <v>4.8099999999999996</v>
      </c>
      <c r="J240">
        <v>4.82</v>
      </c>
      <c r="M240" s="10">
        <v>0.84</v>
      </c>
      <c r="N240" s="4">
        <v>0.16390000000000002</v>
      </c>
      <c r="O240" s="4">
        <v>0.19570000000000001</v>
      </c>
      <c r="R240" s="4">
        <v>0.1691</v>
      </c>
      <c r="S240" s="4">
        <v>0.16920000000000002</v>
      </c>
      <c r="T240" s="4"/>
    </row>
    <row r="241" spans="1:20" x14ac:dyDescent="0.2">
      <c r="A241" s="3">
        <v>169</v>
      </c>
      <c r="B241" s="4" t="s">
        <v>83</v>
      </c>
      <c r="C241" s="4" t="s">
        <v>53</v>
      </c>
      <c r="D241" s="1">
        <v>44041</v>
      </c>
      <c r="G241">
        <v>5.88</v>
      </c>
      <c r="H241" s="10">
        <v>5.72</v>
      </c>
      <c r="I241">
        <v>4.87</v>
      </c>
      <c r="J241">
        <v>4.59</v>
      </c>
      <c r="M241" s="10">
        <v>0.77</v>
      </c>
      <c r="N241" s="4">
        <v>0.14810000000000001</v>
      </c>
      <c r="O241" s="4">
        <v>0.17560000000000001</v>
      </c>
      <c r="R241" s="4">
        <v>0.15210000000000001</v>
      </c>
      <c r="S241" s="4">
        <v>0.15210000000000001</v>
      </c>
    </row>
    <row r="242" spans="1:20" x14ac:dyDescent="0.2">
      <c r="A242" s="3">
        <v>170</v>
      </c>
      <c r="B242" s="4" t="s">
        <v>83</v>
      </c>
      <c r="C242" s="4" t="s">
        <v>53</v>
      </c>
      <c r="D242" s="1">
        <v>44041</v>
      </c>
      <c r="G242">
        <v>4.32</v>
      </c>
      <c r="H242" s="10">
        <v>4.7699999999999996</v>
      </c>
      <c r="I242">
        <v>4.4800000000000004</v>
      </c>
      <c r="J242">
        <v>4</v>
      </c>
      <c r="M242" s="10">
        <v>0.36</v>
      </c>
      <c r="N242" s="4">
        <v>0.1497</v>
      </c>
      <c r="O242" s="4">
        <v>0.16620000000000001</v>
      </c>
      <c r="R242" s="4">
        <v>0.15210000000000001</v>
      </c>
      <c r="S242" s="4">
        <v>0.15240000000000001</v>
      </c>
      <c r="T242" s="4">
        <v>0.1522</v>
      </c>
    </row>
    <row r="243" spans="1:20" x14ac:dyDescent="0.2">
      <c r="A243" s="3">
        <v>171</v>
      </c>
      <c r="B243" s="4" t="s">
        <v>7</v>
      </c>
      <c r="C243" s="4" t="s">
        <v>54</v>
      </c>
      <c r="D243" s="1">
        <v>44041</v>
      </c>
      <c r="G243">
        <v>8.6</v>
      </c>
      <c r="H243" s="10">
        <v>8.41</v>
      </c>
      <c r="I243">
        <v>5.41</v>
      </c>
      <c r="J243">
        <v>7.48</v>
      </c>
      <c r="M243" s="10">
        <v>1.17</v>
      </c>
      <c r="N243" s="4">
        <v>0.1835</v>
      </c>
      <c r="O243" s="4">
        <v>0.24600000000000002</v>
      </c>
      <c r="R243" s="4">
        <v>0.19260000000000002</v>
      </c>
      <c r="S243" s="4">
        <v>0.1925</v>
      </c>
    </row>
    <row r="244" spans="1:20" x14ac:dyDescent="0.2">
      <c r="A244" s="3">
        <v>172</v>
      </c>
      <c r="B244" s="4" t="s">
        <v>7</v>
      </c>
      <c r="C244" s="4" t="s">
        <v>54</v>
      </c>
      <c r="D244" s="1">
        <v>44041</v>
      </c>
      <c r="G244">
        <v>5.12</v>
      </c>
      <c r="H244" s="10">
        <v>5.47</v>
      </c>
      <c r="I244">
        <v>2.91</v>
      </c>
      <c r="J244">
        <v>4.7</v>
      </c>
      <c r="M244" s="10">
        <v>0.8</v>
      </c>
      <c r="N244" s="4">
        <v>9.8600000000000007E-2</v>
      </c>
      <c r="O244" s="4">
        <v>0.12200000000000001</v>
      </c>
      <c r="R244" s="4">
        <v>0.10290000000000001</v>
      </c>
      <c r="S244" s="4">
        <v>0.10310000000000001</v>
      </c>
      <c r="T244" s="4">
        <v>0.1028</v>
      </c>
    </row>
    <row r="245" spans="1:20" x14ac:dyDescent="0.2">
      <c r="A245" s="3">
        <v>173</v>
      </c>
      <c r="B245" s="4" t="s">
        <v>7</v>
      </c>
      <c r="C245" s="4" t="s">
        <v>54</v>
      </c>
      <c r="D245" s="1">
        <v>44041</v>
      </c>
      <c r="G245">
        <v>6.5</v>
      </c>
      <c r="H245" s="10">
        <v>6.22</v>
      </c>
      <c r="I245">
        <v>5.52</v>
      </c>
      <c r="J245">
        <v>4.67</v>
      </c>
      <c r="M245" s="10">
        <v>0.9</v>
      </c>
      <c r="N245" s="4">
        <v>0.14269999999999999</v>
      </c>
      <c r="O245" s="4">
        <v>0.1769</v>
      </c>
      <c r="R245" s="4">
        <v>0.1477</v>
      </c>
      <c r="S245" s="4">
        <v>0.14810000000000001</v>
      </c>
      <c r="T245" s="4">
        <v>0.14780000000000001</v>
      </c>
    </row>
    <row r="246" spans="1:20" x14ac:dyDescent="0.2">
      <c r="A246" s="3">
        <v>174</v>
      </c>
      <c r="B246" s="4" t="s">
        <v>7</v>
      </c>
      <c r="C246" s="4" t="s">
        <v>54</v>
      </c>
      <c r="D246" s="1">
        <v>44041</v>
      </c>
      <c r="G246">
        <v>4.45</v>
      </c>
      <c r="H246" s="10">
        <v>4.49</v>
      </c>
      <c r="I246">
        <v>2.98</v>
      </c>
      <c r="J246">
        <v>3.27</v>
      </c>
      <c r="M246" s="10">
        <v>0.78</v>
      </c>
      <c r="N246" s="4">
        <v>0.1303</v>
      </c>
      <c r="O246" s="4">
        <v>0.1482</v>
      </c>
      <c r="R246" s="4">
        <v>0.1333</v>
      </c>
      <c r="S246" s="4">
        <v>0.13350000000000001</v>
      </c>
      <c r="T246" s="4">
        <v>0.13320000000000001</v>
      </c>
    </row>
    <row r="247" spans="1:20" x14ac:dyDescent="0.2">
      <c r="A247" s="3">
        <v>175</v>
      </c>
      <c r="B247" s="4" t="s">
        <v>84</v>
      </c>
      <c r="C247" s="4" t="s">
        <v>54</v>
      </c>
      <c r="D247" s="1">
        <v>44041</v>
      </c>
      <c r="G247">
        <v>7.49</v>
      </c>
      <c r="H247" s="10">
        <v>7.15</v>
      </c>
      <c r="I247">
        <v>4.5999999999999996</v>
      </c>
      <c r="J247">
        <v>4.49</v>
      </c>
      <c r="M247" s="10">
        <v>0.61</v>
      </c>
      <c r="N247" s="4">
        <v>0.1168</v>
      </c>
      <c r="O247" s="4">
        <v>0.1552</v>
      </c>
      <c r="R247" s="4">
        <v>0.12230000000000001</v>
      </c>
      <c r="S247" s="4">
        <v>0.12230000000000001</v>
      </c>
    </row>
    <row r="248" spans="1:20" x14ac:dyDescent="0.2">
      <c r="A248" s="3">
        <v>176</v>
      </c>
      <c r="B248" s="4" t="s">
        <v>60</v>
      </c>
      <c r="C248" s="4" t="s">
        <v>54</v>
      </c>
      <c r="D248" s="1">
        <v>44045</v>
      </c>
      <c r="G248">
        <v>7.8</v>
      </c>
      <c r="H248" s="10">
        <v>7.99</v>
      </c>
      <c r="I248">
        <v>8.11</v>
      </c>
      <c r="J248">
        <v>7.47</v>
      </c>
      <c r="M248" s="10">
        <v>0.83</v>
      </c>
      <c r="N248" s="4">
        <v>0.1361</v>
      </c>
      <c r="O248" s="4">
        <v>0.24310000000000001</v>
      </c>
      <c r="R248" s="4">
        <v>0.14730000000000001</v>
      </c>
      <c r="S248" s="4">
        <v>0.14710000000000001</v>
      </c>
      <c r="T248" s="4">
        <v>0.14700000000000002</v>
      </c>
    </row>
    <row r="249" spans="1:20" x14ac:dyDescent="0.2">
      <c r="A249" s="3">
        <v>177</v>
      </c>
      <c r="B249" s="4" t="s">
        <v>84</v>
      </c>
      <c r="C249" s="4" t="s">
        <v>54</v>
      </c>
      <c r="D249" s="1">
        <v>44045</v>
      </c>
      <c r="G249">
        <v>7.65</v>
      </c>
      <c r="H249" s="10">
        <v>6.77</v>
      </c>
      <c r="I249">
        <v>5.35</v>
      </c>
      <c r="J249">
        <v>7.67</v>
      </c>
      <c r="M249" s="10">
        <v>0.74</v>
      </c>
      <c r="N249" s="4">
        <v>0.16490000000000002</v>
      </c>
      <c r="O249" s="4">
        <v>0.22570000000000001</v>
      </c>
      <c r="R249" s="4">
        <v>0.17270000000000002</v>
      </c>
      <c r="S249" s="4">
        <v>0.17250000000000001</v>
      </c>
      <c r="T249" s="4">
        <v>0.17280000000000001</v>
      </c>
    </row>
    <row r="250" spans="1:20" x14ac:dyDescent="0.2">
      <c r="A250" s="3">
        <v>178</v>
      </c>
      <c r="B250" s="4" t="s">
        <v>84</v>
      </c>
      <c r="C250" s="4" t="s">
        <v>54</v>
      </c>
      <c r="D250" s="1">
        <v>44045</v>
      </c>
      <c r="G250">
        <v>6.92</v>
      </c>
      <c r="H250" s="10">
        <v>9.44</v>
      </c>
      <c r="I250">
        <v>5.18</v>
      </c>
      <c r="J250">
        <v>10.19</v>
      </c>
      <c r="M250" s="10">
        <v>1.1100000000000001</v>
      </c>
      <c r="N250" s="4">
        <v>0.10360000000000001</v>
      </c>
      <c r="O250" s="4">
        <v>0.17780000000000001</v>
      </c>
      <c r="R250" s="4">
        <v>0.1119</v>
      </c>
      <c r="S250" s="4">
        <v>0.11180000000000001</v>
      </c>
    </row>
    <row r="251" spans="1:20" x14ac:dyDescent="0.2">
      <c r="A251" s="3">
        <v>179</v>
      </c>
      <c r="B251" s="4" t="s">
        <v>60</v>
      </c>
      <c r="C251" s="4" t="s">
        <v>54</v>
      </c>
      <c r="D251" s="1">
        <v>44045</v>
      </c>
      <c r="G251">
        <v>11.62</v>
      </c>
      <c r="H251">
        <f>6.2+7.1</f>
        <v>13.3</v>
      </c>
      <c r="I251">
        <v>13.64</v>
      </c>
      <c r="J251">
        <f>6.01+4.44</f>
        <v>10.45</v>
      </c>
      <c r="M251" s="10">
        <v>0.94</v>
      </c>
      <c r="N251" s="4">
        <v>0.16340000000000002</v>
      </c>
      <c r="O251" s="4">
        <v>0.34610000000000002</v>
      </c>
      <c r="R251" s="4">
        <v>0.1842</v>
      </c>
      <c r="S251" s="4">
        <v>0.1845</v>
      </c>
      <c r="T251" s="4">
        <v>0.1842</v>
      </c>
    </row>
    <row r="252" spans="1:20" x14ac:dyDescent="0.2">
      <c r="A252" s="3">
        <v>180</v>
      </c>
      <c r="B252" s="4" t="s">
        <v>84</v>
      </c>
      <c r="C252" s="4" t="s">
        <v>54</v>
      </c>
      <c r="D252" s="1">
        <v>44045</v>
      </c>
      <c r="G252">
        <v>3.72</v>
      </c>
      <c r="H252">
        <v>3.92</v>
      </c>
      <c r="I252">
        <v>2.5299999999999998</v>
      </c>
      <c r="J252">
        <v>3.19</v>
      </c>
      <c r="M252" s="10">
        <v>0.61</v>
      </c>
      <c r="N252" s="4">
        <v>0.1188</v>
      </c>
      <c r="O252" s="4">
        <v>0.12290000000000001</v>
      </c>
      <c r="R252" s="4">
        <v>0.1192</v>
      </c>
      <c r="S252" s="4">
        <v>0.1193</v>
      </c>
    </row>
    <row r="253" spans="1:20" x14ac:dyDescent="0.2">
      <c r="A253" s="3">
        <v>181</v>
      </c>
      <c r="B253" s="4" t="s">
        <v>84</v>
      </c>
      <c r="C253" s="4" t="s">
        <v>54</v>
      </c>
      <c r="D253" s="1">
        <v>44045</v>
      </c>
      <c r="G253">
        <v>7.73</v>
      </c>
      <c r="H253">
        <v>9.01</v>
      </c>
      <c r="I253">
        <v>11.19</v>
      </c>
      <c r="J253">
        <v>6.62</v>
      </c>
      <c r="M253" s="10">
        <v>1.21</v>
      </c>
      <c r="N253" s="4">
        <v>0.14930000000000002</v>
      </c>
      <c r="O253" s="4">
        <v>0.26780000000000004</v>
      </c>
      <c r="R253" s="4">
        <v>0.1646</v>
      </c>
      <c r="S253" s="4">
        <v>0.16450000000000001</v>
      </c>
    </row>
    <row r="254" spans="1:20" x14ac:dyDescent="0.2">
      <c r="A254" s="3">
        <v>182</v>
      </c>
      <c r="B254" s="4" t="s">
        <v>60</v>
      </c>
      <c r="C254" s="4" t="s">
        <v>54</v>
      </c>
      <c r="D254" s="1">
        <v>44045</v>
      </c>
      <c r="G254">
        <v>7.55</v>
      </c>
      <c r="H254">
        <v>8.5299999999999994</v>
      </c>
      <c r="I254">
        <v>6.84</v>
      </c>
      <c r="J254">
        <v>8.1300000000000008</v>
      </c>
      <c r="M254" s="10">
        <v>1.23</v>
      </c>
      <c r="N254" s="4">
        <v>0.16</v>
      </c>
      <c r="O254" s="4">
        <v>0.2495</v>
      </c>
      <c r="R254" s="4">
        <v>0.16920000000000002</v>
      </c>
      <c r="S254" s="4">
        <v>0.16930000000000001</v>
      </c>
    </row>
    <row r="255" spans="1:20" x14ac:dyDescent="0.2">
      <c r="A255" s="3">
        <v>183</v>
      </c>
      <c r="B255" s="4" t="s">
        <v>84</v>
      </c>
      <c r="C255" s="4" t="s">
        <v>54</v>
      </c>
      <c r="D255" s="1">
        <v>44045</v>
      </c>
      <c r="G255">
        <v>4.34</v>
      </c>
      <c r="H255">
        <v>4.6100000000000003</v>
      </c>
      <c r="I255">
        <v>4.24</v>
      </c>
      <c r="J255">
        <v>3.7</v>
      </c>
      <c r="M255" s="10">
        <v>0.55000000000000004</v>
      </c>
      <c r="N255" s="4">
        <v>0.2356</v>
      </c>
      <c r="O255" s="4">
        <v>0.26540000000000002</v>
      </c>
      <c r="R255" s="4">
        <v>0.23930000000000001</v>
      </c>
      <c r="S255" s="4">
        <v>0.23930000000000001</v>
      </c>
    </row>
    <row r="256" spans="1:20" x14ac:dyDescent="0.2">
      <c r="A256" s="3">
        <v>184</v>
      </c>
      <c r="B256" s="4" t="s">
        <v>71</v>
      </c>
      <c r="C256" t="s">
        <v>53</v>
      </c>
      <c r="D256" s="1">
        <v>44045</v>
      </c>
      <c r="G256">
        <v>11.82</v>
      </c>
      <c r="H256">
        <f>4.46+6.25</f>
        <v>10.71</v>
      </c>
      <c r="I256">
        <v>10.42</v>
      </c>
      <c r="J256">
        <v>6.46</v>
      </c>
      <c r="M256" s="10">
        <v>0.72</v>
      </c>
      <c r="N256" s="4">
        <v>0.1484</v>
      </c>
      <c r="O256" s="4">
        <v>0.28489999999999999</v>
      </c>
      <c r="R256" s="4">
        <v>0.1646</v>
      </c>
      <c r="S256" s="4">
        <v>0.1646</v>
      </c>
    </row>
    <row r="257" spans="1:20" x14ac:dyDescent="0.2">
      <c r="A257" s="3">
        <v>185</v>
      </c>
      <c r="B257" s="4" t="s">
        <v>71</v>
      </c>
      <c r="C257" t="s">
        <v>53</v>
      </c>
      <c r="D257" s="1">
        <v>44045</v>
      </c>
      <c r="E257" t="s">
        <v>108</v>
      </c>
      <c r="G257">
        <v>7.17</v>
      </c>
      <c r="H257">
        <v>7.68</v>
      </c>
      <c r="I257">
        <v>4.3899999999999997</v>
      </c>
      <c r="J257">
        <v>5.89</v>
      </c>
      <c r="M257" s="10">
        <v>0.91</v>
      </c>
      <c r="N257" s="4">
        <v>0.23780000000000001</v>
      </c>
      <c r="O257" s="4">
        <v>0.30560000000000004</v>
      </c>
      <c r="R257" s="4">
        <v>0.24430000000000002</v>
      </c>
      <c r="S257" s="4">
        <v>0.24430000000000002</v>
      </c>
    </row>
    <row r="258" spans="1:20" x14ac:dyDescent="0.2">
      <c r="A258" s="3">
        <v>186</v>
      </c>
      <c r="B258" s="4" t="s">
        <v>71</v>
      </c>
      <c r="C258" t="s">
        <v>53</v>
      </c>
      <c r="D258" s="1">
        <v>44045</v>
      </c>
      <c r="G258">
        <v>10.43</v>
      </c>
      <c r="H258">
        <f>7.75+1.55</f>
        <v>9.3000000000000007</v>
      </c>
      <c r="I258">
        <v>9.09</v>
      </c>
      <c r="J258">
        <v>6.64</v>
      </c>
      <c r="M258" s="10">
        <v>1</v>
      </c>
      <c r="N258" s="4">
        <v>0.1459</v>
      </c>
      <c r="O258" s="4">
        <v>0.27710000000000001</v>
      </c>
      <c r="R258" s="4">
        <v>0.16110000000000002</v>
      </c>
      <c r="S258" s="4">
        <v>0.16140000000000002</v>
      </c>
      <c r="T258" s="4">
        <v>0.161</v>
      </c>
    </row>
    <row r="259" spans="1:20" x14ac:dyDescent="0.2">
      <c r="A259" s="3">
        <v>187</v>
      </c>
      <c r="B259" s="4" t="s">
        <v>86</v>
      </c>
      <c r="C259" t="s">
        <v>54</v>
      </c>
      <c r="D259" s="1">
        <v>44045</v>
      </c>
      <c r="G259">
        <v>4.04</v>
      </c>
      <c r="H259">
        <v>3.83</v>
      </c>
      <c r="I259">
        <v>3.98</v>
      </c>
      <c r="J259">
        <v>3.04</v>
      </c>
      <c r="M259" s="10">
        <v>0.55000000000000004</v>
      </c>
      <c r="N259" s="4">
        <v>0.15210000000000001</v>
      </c>
      <c r="O259" s="4">
        <v>0.16140000000000002</v>
      </c>
      <c r="R259" s="4">
        <v>0.1532</v>
      </c>
      <c r="S259" s="4">
        <v>0.1532</v>
      </c>
    </row>
    <row r="260" spans="1:20" x14ac:dyDescent="0.2">
      <c r="A260" s="3">
        <v>188</v>
      </c>
      <c r="B260" s="4" t="s">
        <v>85</v>
      </c>
      <c r="C260" t="s">
        <v>54</v>
      </c>
      <c r="D260" s="1">
        <v>44045</v>
      </c>
      <c r="G260">
        <v>6.17</v>
      </c>
      <c r="H260">
        <v>6.25</v>
      </c>
      <c r="I260">
        <v>4.68</v>
      </c>
      <c r="J260">
        <v>4.92</v>
      </c>
      <c r="M260" s="10">
        <v>0.66</v>
      </c>
      <c r="N260" s="4">
        <v>0.2278</v>
      </c>
      <c r="O260" s="4">
        <v>0.26300000000000001</v>
      </c>
      <c r="R260" s="4">
        <v>0.23280000000000001</v>
      </c>
      <c r="S260" s="4">
        <v>0.23270000000000002</v>
      </c>
    </row>
    <row r="261" spans="1:20" x14ac:dyDescent="0.2">
      <c r="A261" s="3">
        <v>189</v>
      </c>
      <c r="B261" s="4" t="s">
        <v>87</v>
      </c>
      <c r="C261" t="s">
        <v>54</v>
      </c>
      <c r="D261" s="1">
        <v>44045</v>
      </c>
      <c r="G261">
        <v>10.039999999999999</v>
      </c>
      <c r="H261">
        <f>1.61+8.11</f>
        <v>9.7199999999999989</v>
      </c>
      <c r="I261">
        <v>8.59</v>
      </c>
      <c r="J261">
        <v>9.0399999999999991</v>
      </c>
      <c r="M261" s="10">
        <v>1.24</v>
      </c>
      <c r="N261" s="4">
        <v>0.185</v>
      </c>
      <c r="O261" s="4">
        <v>0.32150000000000001</v>
      </c>
      <c r="R261" s="4">
        <v>0.2049</v>
      </c>
      <c r="S261" s="4">
        <v>0.2049</v>
      </c>
    </row>
    <row r="262" spans="1:20" x14ac:dyDescent="0.2">
      <c r="A262" s="3">
        <v>190</v>
      </c>
      <c r="B262" s="4" t="s">
        <v>71</v>
      </c>
      <c r="C262" t="s">
        <v>53</v>
      </c>
      <c r="D262" s="1">
        <v>44045</v>
      </c>
      <c r="G262">
        <v>3.33</v>
      </c>
      <c r="H262">
        <v>3.44</v>
      </c>
      <c r="I262">
        <v>2.94</v>
      </c>
      <c r="J262">
        <v>2.87</v>
      </c>
      <c r="M262" s="10">
        <v>0.56999999999999995</v>
      </c>
      <c r="N262" s="4">
        <v>0.20380000000000001</v>
      </c>
      <c r="O262" s="4">
        <v>0.21350000000000002</v>
      </c>
      <c r="R262" s="4">
        <v>0.2054</v>
      </c>
      <c r="S262" s="4">
        <v>0.20550000000000002</v>
      </c>
    </row>
    <row r="263" spans="1:20" x14ac:dyDescent="0.2">
      <c r="A263" s="3">
        <v>191</v>
      </c>
      <c r="B263" s="4" t="s">
        <v>71</v>
      </c>
      <c r="C263" t="s">
        <v>53</v>
      </c>
      <c r="D263" s="1">
        <v>44045</v>
      </c>
      <c r="G263">
        <v>3.17</v>
      </c>
      <c r="H263">
        <v>2.89</v>
      </c>
      <c r="I263">
        <v>2.93</v>
      </c>
      <c r="J263">
        <v>2.48</v>
      </c>
      <c r="M263" s="10">
        <v>0.71</v>
      </c>
      <c r="N263" s="4">
        <v>0.19820000000000002</v>
      </c>
      <c r="O263" s="4">
        <v>0.2044</v>
      </c>
      <c r="R263" s="4">
        <v>0.1993</v>
      </c>
      <c r="S263" s="4">
        <v>0.1993</v>
      </c>
    </row>
    <row r="264" spans="1:20" x14ac:dyDescent="0.2">
      <c r="A264" s="3">
        <v>192</v>
      </c>
      <c r="B264" s="4" t="s">
        <v>71</v>
      </c>
      <c r="C264" t="s">
        <v>53</v>
      </c>
      <c r="D264" s="1">
        <v>44045</v>
      </c>
      <c r="G264">
        <v>8.26</v>
      </c>
      <c r="H264">
        <v>6.87</v>
      </c>
      <c r="I264">
        <v>7.44</v>
      </c>
      <c r="J264">
        <v>5.17</v>
      </c>
      <c r="M264">
        <v>0.94</v>
      </c>
      <c r="N264" s="4">
        <v>0.12909999999999999</v>
      </c>
      <c r="O264" s="4">
        <v>0.1678</v>
      </c>
      <c r="R264" s="4">
        <v>0.1356</v>
      </c>
      <c r="S264" s="4">
        <v>0.13570000000000002</v>
      </c>
    </row>
    <row r="265" spans="1:20" x14ac:dyDescent="0.2">
      <c r="A265" s="3">
        <v>193</v>
      </c>
      <c r="B265" s="4" t="s">
        <v>71</v>
      </c>
      <c r="C265" t="s">
        <v>53</v>
      </c>
      <c r="D265" s="1">
        <v>44045</v>
      </c>
      <c r="G265">
        <v>3.19</v>
      </c>
      <c r="H265">
        <v>3.68</v>
      </c>
      <c r="I265">
        <v>3.4</v>
      </c>
      <c r="J265">
        <v>3.14</v>
      </c>
      <c r="M265">
        <v>0.65</v>
      </c>
      <c r="N265" s="4">
        <v>0.15860000000000002</v>
      </c>
      <c r="O265" s="4">
        <v>0.1704</v>
      </c>
      <c r="R265" s="4">
        <v>0.1603</v>
      </c>
      <c r="S265" s="4">
        <v>0.16060000000000002</v>
      </c>
      <c r="T265" s="4">
        <v>0.16020000000000001</v>
      </c>
    </row>
    <row r="266" spans="1:20" x14ac:dyDescent="0.2">
      <c r="A266" s="3">
        <v>194</v>
      </c>
      <c r="B266" s="4" t="s">
        <v>84</v>
      </c>
      <c r="C266" t="s">
        <v>53</v>
      </c>
      <c r="D266" s="1">
        <v>44045</v>
      </c>
      <c r="G266">
        <v>5.73</v>
      </c>
      <c r="H266">
        <v>5.63</v>
      </c>
      <c r="I266">
        <v>3.38</v>
      </c>
      <c r="J266">
        <v>3.91</v>
      </c>
      <c r="M266">
        <v>0.95</v>
      </c>
      <c r="N266" s="4">
        <v>0.15579999999999999</v>
      </c>
      <c r="O266" s="4">
        <v>0.17750000000000002</v>
      </c>
      <c r="R266" s="4">
        <v>0.15910000000000002</v>
      </c>
      <c r="S266" s="4">
        <v>0.15890000000000001</v>
      </c>
      <c r="T266" s="4">
        <v>0.15920000000000001</v>
      </c>
    </row>
    <row r="267" spans="1:20" x14ac:dyDescent="0.2">
      <c r="A267" s="3">
        <v>195</v>
      </c>
      <c r="B267" s="4" t="s">
        <v>84</v>
      </c>
      <c r="C267" t="s">
        <v>53</v>
      </c>
      <c r="D267" s="1">
        <v>44045</v>
      </c>
      <c r="G267">
        <v>4.72</v>
      </c>
      <c r="H267">
        <v>4.8099999999999996</v>
      </c>
      <c r="I267">
        <v>4.53</v>
      </c>
      <c r="J267">
        <v>4.51</v>
      </c>
      <c r="M267">
        <v>0.73</v>
      </c>
      <c r="N267" s="4">
        <v>0.14450000000000002</v>
      </c>
      <c r="O267" s="4">
        <v>0.1804</v>
      </c>
      <c r="R267" s="4">
        <v>0.1487</v>
      </c>
      <c r="S267" s="4">
        <v>0.1489</v>
      </c>
      <c r="T267" s="4">
        <v>0.14850000000000002</v>
      </c>
    </row>
    <row r="268" spans="1:20" x14ac:dyDescent="0.2">
      <c r="A268" s="3">
        <v>196</v>
      </c>
      <c r="B268" s="4" t="s">
        <v>22</v>
      </c>
      <c r="C268" t="s">
        <v>54</v>
      </c>
      <c r="D268" s="1">
        <v>44045</v>
      </c>
      <c r="E268" t="s">
        <v>108</v>
      </c>
      <c r="G268">
        <v>6.26</v>
      </c>
      <c r="H268">
        <v>6.96</v>
      </c>
      <c r="I268">
        <v>3.77</v>
      </c>
      <c r="J268">
        <v>3.84</v>
      </c>
      <c r="M268">
        <v>1.1100000000000001</v>
      </c>
      <c r="N268" s="4">
        <v>0.15190000000000001</v>
      </c>
      <c r="O268" s="4">
        <v>0.18090000000000001</v>
      </c>
      <c r="R268" s="4">
        <v>0.15660000000000002</v>
      </c>
      <c r="S268" s="4">
        <v>0.15660000000000002</v>
      </c>
    </row>
    <row r="269" spans="1:20" x14ac:dyDescent="0.2">
      <c r="A269" s="3">
        <v>197</v>
      </c>
      <c r="B269" s="4" t="s">
        <v>7</v>
      </c>
      <c r="C269" t="s">
        <v>54</v>
      </c>
      <c r="D269" s="1">
        <v>44048</v>
      </c>
      <c r="G269">
        <v>7.59</v>
      </c>
      <c r="H269">
        <v>8.4600000000000009</v>
      </c>
      <c r="I269">
        <v>5.81</v>
      </c>
      <c r="J269">
        <v>6.41</v>
      </c>
      <c r="M269">
        <v>1.1000000000000001</v>
      </c>
      <c r="N269" s="4">
        <v>0.1661</v>
      </c>
      <c r="O269" s="4">
        <v>0.20800000000000002</v>
      </c>
      <c r="R269" s="4">
        <v>0.17270000000000002</v>
      </c>
      <c r="S269" s="4">
        <v>0.1724</v>
      </c>
      <c r="T269" s="4">
        <v>0.1724</v>
      </c>
    </row>
    <row r="270" spans="1:20" x14ac:dyDescent="0.2">
      <c r="A270" s="3">
        <v>198</v>
      </c>
      <c r="B270" s="4" t="s">
        <v>7</v>
      </c>
      <c r="C270" t="s">
        <v>54</v>
      </c>
      <c r="D270" s="1">
        <v>44048</v>
      </c>
      <c r="G270">
        <v>2.64</v>
      </c>
      <c r="H270">
        <v>2.69</v>
      </c>
      <c r="I270">
        <v>2</v>
      </c>
      <c r="J270">
        <v>2.38</v>
      </c>
      <c r="M270">
        <v>0.28999999999999998</v>
      </c>
      <c r="N270" s="4">
        <v>0.14960000000000001</v>
      </c>
      <c r="O270" s="4">
        <v>0.1547</v>
      </c>
      <c r="R270" s="4">
        <v>0.15030000000000002</v>
      </c>
      <c r="S270" s="4">
        <v>0.15030000000000002</v>
      </c>
    </row>
    <row r="271" spans="1:20" x14ac:dyDescent="0.2">
      <c r="A271" s="3">
        <v>199</v>
      </c>
      <c r="B271" s="4" t="s">
        <v>7</v>
      </c>
      <c r="C271" t="s">
        <v>54</v>
      </c>
      <c r="D271" s="1">
        <v>44048</v>
      </c>
      <c r="G271">
        <v>3.97</v>
      </c>
      <c r="H271">
        <v>4.66</v>
      </c>
      <c r="I271">
        <v>3.18</v>
      </c>
      <c r="J271">
        <v>4.16</v>
      </c>
      <c r="M271">
        <v>0.68</v>
      </c>
      <c r="N271" s="4">
        <v>0.12090000000000001</v>
      </c>
      <c r="O271" s="4">
        <v>0.13589999999999999</v>
      </c>
      <c r="R271" s="4">
        <v>0.12300000000000001</v>
      </c>
      <c r="S271" s="4">
        <v>0.1232</v>
      </c>
      <c r="T271" s="4">
        <v>0.12290000000000001</v>
      </c>
    </row>
    <row r="272" spans="1:20" x14ac:dyDescent="0.2">
      <c r="A272" s="3">
        <v>200</v>
      </c>
      <c r="B272" s="4" t="s">
        <v>7</v>
      </c>
      <c r="C272" t="s">
        <v>54</v>
      </c>
      <c r="D272" s="1">
        <v>44048</v>
      </c>
      <c r="G272">
        <v>4.25</v>
      </c>
      <c r="H272">
        <v>4.0999999999999996</v>
      </c>
      <c r="I272">
        <v>4.3099999999999996</v>
      </c>
      <c r="J272">
        <v>3.61</v>
      </c>
      <c r="M272">
        <v>0.71</v>
      </c>
      <c r="N272" s="4">
        <v>0.20090000000000002</v>
      </c>
      <c r="O272" s="4">
        <v>0.21360000000000001</v>
      </c>
      <c r="R272" s="4">
        <v>0.20300000000000001</v>
      </c>
      <c r="S272" s="4">
        <v>0.20320000000000002</v>
      </c>
      <c r="T272" s="4">
        <v>0.2029</v>
      </c>
    </row>
    <row r="273" spans="1:20" x14ac:dyDescent="0.2">
      <c r="A273" s="3">
        <v>201</v>
      </c>
      <c r="B273" s="4" t="s">
        <v>7</v>
      </c>
      <c r="C273" t="s">
        <v>54</v>
      </c>
      <c r="D273" s="1">
        <v>44048</v>
      </c>
      <c r="G273">
        <v>4.6900000000000004</v>
      </c>
      <c r="H273">
        <v>5.0199999999999996</v>
      </c>
      <c r="I273">
        <v>4.57</v>
      </c>
      <c r="J273">
        <v>3.8</v>
      </c>
      <c r="M273">
        <v>0.55000000000000004</v>
      </c>
      <c r="N273" s="4">
        <v>0.14460000000000001</v>
      </c>
      <c r="O273" s="4">
        <v>0.1636</v>
      </c>
      <c r="R273" s="4">
        <v>0.14800000000000002</v>
      </c>
      <c r="S273" s="4">
        <v>0.14800000000000002</v>
      </c>
    </row>
    <row r="274" spans="1:20" x14ac:dyDescent="0.2">
      <c r="A274" s="3">
        <v>202</v>
      </c>
      <c r="B274" s="4" t="s">
        <v>7</v>
      </c>
      <c r="C274" t="s">
        <v>54</v>
      </c>
      <c r="D274" s="1">
        <v>44048</v>
      </c>
      <c r="G274">
        <v>6.64</v>
      </c>
      <c r="H274">
        <v>6.73</v>
      </c>
      <c r="I274">
        <v>4.1900000000000004</v>
      </c>
      <c r="J274">
        <v>4.2699999999999996</v>
      </c>
      <c r="M274">
        <v>0.71</v>
      </c>
      <c r="N274" s="4">
        <v>0.1479</v>
      </c>
      <c r="O274" s="4">
        <v>0.17320000000000002</v>
      </c>
      <c r="R274" s="4">
        <v>0.152</v>
      </c>
      <c r="S274" s="4">
        <v>0.152</v>
      </c>
    </row>
    <row r="275" spans="1:20" x14ac:dyDescent="0.2">
      <c r="A275" s="3">
        <v>203</v>
      </c>
      <c r="B275" s="4" t="s">
        <v>71</v>
      </c>
      <c r="C275" t="s">
        <v>53</v>
      </c>
      <c r="D275" s="1">
        <v>44048</v>
      </c>
      <c r="G275">
        <v>7.42</v>
      </c>
      <c r="H275">
        <v>7.02</v>
      </c>
      <c r="I275">
        <v>6.09</v>
      </c>
      <c r="J275">
        <v>5.64</v>
      </c>
      <c r="M275">
        <v>0.69</v>
      </c>
      <c r="N275" s="4">
        <v>0.13170000000000001</v>
      </c>
      <c r="O275" s="4">
        <v>0.17880000000000001</v>
      </c>
      <c r="R275" s="4">
        <v>0.13789999999999999</v>
      </c>
      <c r="S275" s="4">
        <v>0.13789999999999999</v>
      </c>
    </row>
    <row r="276" spans="1:20" x14ac:dyDescent="0.2">
      <c r="A276" s="3">
        <v>204</v>
      </c>
      <c r="B276" s="4" t="s">
        <v>71</v>
      </c>
      <c r="C276" t="s">
        <v>53</v>
      </c>
      <c r="D276" s="1">
        <v>44048</v>
      </c>
      <c r="G276">
        <v>8.15</v>
      </c>
      <c r="H276">
        <v>8.15</v>
      </c>
      <c r="I276">
        <v>7.61</v>
      </c>
      <c r="J276">
        <v>8.86</v>
      </c>
      <c r="M276">
        <v>1.4</v>
      </c>
      <c r="N276" s="4">
        <v>0.1179</v>
      </c>
      <c r="O276" s="4">
        <v>0.23980000000000001</v>
      </c>
      <c r="R276" s="4">
        <v>0.13200000000000001</v>
      </c>
      <c r="S276" s="4">
        <v>0.13159999999999999</v>
      </c>
      <c r="T276" s="4">
        <v>0.13159999999999999</v>
      </c>
    </row>
    <row r="277" spans="1:20" x14ac:dyDescent="0.2">
      <c r="A277" s="3">
        <v>205</v>
      </c>
      <c r="B277" s="4" t="s">
        <v>71</v>
      </c>
      <c r="C277" t="s">
        <v>53</v>
      </c>
      <c r="D277" s="1">
        <v>44048</v>
      </c>
      <c r="E277" t="s">
        <v>108</v>
      </c>
      <c r="G277">
        <v>7.3</v>
      </c>
      <c r="H277">
        <v>7.16</v>
      </c>
      <c r="I277">
        <v>6.72</v>
      </c>
      <c r="J277">
        <v>5.71</v>
      </c>
      <c r="M277">
        <v>0.89</v>
      </c>
      <c r="N277" s="4">
        <v>0.1399</v>
      </c>
      <c r="O277" s="4">
        <v>0.20700000000000002</v>
      </c>
      <c r="R277" s="4">
        <v>0.14800000000000002</v>
      </c>
      <c r="S277" s="4">
        <v>0.1477</v>
      </c>
      <c r="T277" s="4">
        <v>0.14780000000000001</v>
      </c>
    </row>
    <row r="278" spans="1:20" x14ac:dyDescent="0.2">
      <c r="A278" s="3">
        <v>206</v>
      </c>
      <c r="B278" s="4" t="s">
        <v>71</v>
      </c>
      <c r="C278" t="s">
        <v>53</v>
      </c>
      <c r="D278" s="1">
        <v>44048</v>
      </c>
      <c r="G278">
        <v>7.75</v>
      </c>
      <c r="H278">
        <v>8.14</v>
      </c>
      <c r="I278">
        <v>5.51</v>
      </c>
      <c r="J278">
        <v>6.59</v>
      </c>
      <c r="M278">
        <v>0.74</v>
      </c>
      <c r="N278" s="4">
        <v>0.15720000000000001</v>
      </c>
      <c r="O278" s="4">
        <v>0.2437</v>
      </c>
      <c r="R278" s="4">
        <v>0.1653</v>
      </c>
      <c r="S278" s="4">
        <v>0.1658</v>
      </c>
      <c r="T278" s="4">
        <v>0.16570000000000001</v>
      </c>
    </row>
    <row r="279" spans="1:20" x14ac:dyDescent="0.2">
      <c r="A279" s="3">
        <v>207</v>
      </c>
      <c r="B279" s="4" t="s">
        <v>71</v>
      </c>
      <c r="C279" t="s">
        <v>53</v>
      </c>
      <c r="D279" s="1">
        <v>44048</v>
      </c>
      <c r="G279">
        <v>4.21</v>
      </c>
      <c r="H279">
        <v>4.21</v>
      </c>
      <c r="I279">
        <v>3.95</v>
      </c>
      <c r="J279">
        <v>3.75</v>
      </c>
      <c r="M279">
        <v>0.66</v>
      </c>
      <c r="N279" s="4">
        <v>0.1552</v>
      </c>
      <c r="O279" s="4">
        <v>0.1759</v>
      </c>
      <c r="R279" s="4">
        <v>0.15810000000000002</v>
      </c>
      <c r="S279" s="4">
        <v>0.15810000000000002</v>
      </c>
    </row>
    <row r="280" spans="1:20" x14ac:dyDescent="0.2">
      <c r="A280" s="3">
        <v>208</v>
      </c>
      <c r="B280" s="4" t="s">
        <v>87</v>
      </c>
      <c r="C280" t="s">
        <v>54</v>
      </c>
      <c r="D280" s="1">
        <v>44048</v>
      </c>
      <c r="G280">
        <v>7</v>
      </c>
      <c r="H280">
        <v>6.65</v>
      </c>
      <c r="I280">
        <v>4.72</v>
      </c>
      <c r="J280">
        <v>4.45</v>
      </c>
      <c r="M280">
        <v>0.89</v>
      </c>
      <c r="N280" s="4">
        <v>0.12970000000000001</v>
      </c>
      <c r="O280" s="4">
        <v>0.17470000000000002</v>
      </c>
      <c r="R280" s="4">
        <v>0.13589999999999999</v>
      </c>
      <c r="S280" s="4">
        <v>0.13600000000000001</v>
      </c>
    </row>
    <row r="281" spans="1:20" x14ac:dyDescent="0.2">
      <c r="A281" s="3">
        <v>209</v>
      </c>
      <c r="B281" s="4" t="s">
        <v>88</v>
      </c>
      <c r="C281" t="s">
        <v>54</v>
      </c>
      <c r="D281" s="1">
        <v>44048</v>
      </c>
      <c r="G281">
        <f>5.3+6.88</f>
        <v>12.18</v>
      </c>
      <c r="H281">
        <v>11.89</v>
      </c>
      <c r="I281">
        <v>7.79</v>
      </c>
      <c r="J281">
        <v>11.45</v>
      </c>
      <c r="M281">
        <v>1</v>
      </c>
      <c r="N281" s="4">
        <v>0.14020000000000002</v>
      </c>
      <c r="O281" s="4">
        <v>0.2802</v>
      </c>
      <c r="R281" s="4">
        <v>0.1575</v>
      </c>
      <c r="S281" s="4">
        <v>0.15760000000000002</v>
      </c>
    </row>
    <row r="282" spans="1:20" x14ac:dyDescent="0.2">
      <c r="A282" s="3">
        <v>210</v>
      </c>
      <c r="B282" s="4" t="s">
        <v>88</v>
      </c>
      <c r="C282" t="s">
        <v>54</v>
      </c>
      <c r="D282" s="1">
        <v>44048</v>
      </c>
      <c r="G282">
        <v>11.38</v>
      </c>
      <c r="H282">
        <f>4.9+7.53</f>
        <v>12.43</v>
      </c>
      <c r="I282">
        <v>7.39</v>
      </c>
      <c r="J282">
        <v>9.94</v>
      </c>
      <c r="M282">
        <v>1.1299999999999999</v>
      </c>
      <c r="N282" s="4">
        <v>0.11280000000000001</v>
      </c>
      <c r="O282" s="4">
        <v>0.20570000000000002</v>
      </c>
      <c r="R282" s="4">
        <v>0.12529999999999999</v>
      </c>
      <c r="S282" s="4">
        <v>0.12540000000000001</v>
      </c>
    </row>
    <row r="283" spans="1:20" x14ac:dyDescent="0.2">
      <c r="A283" s="3">
        <v>211</v>
      </c>
      <c r="B283" s="4" t="s">
        <v>60</v>
      </c>
      <c r="C283" t="s">
        <v>54</v>
      </c>
      <c r="D283" s="1">
        <v>44048</v>
      </c>
      <c r="G283">
        <f>9.14+5.23</f>
        <v>14.370000000000001</v>
      </c>
      <c r="H283">
        <f>7.93+4.33</f>
        <v>12.26</v>
      </c>
      <c r="I283">
        <v>11.88</v>
      </c>
      <c r="J283">
        <f>4.59+5.3</f>
        <v>9.89</v>
      </c>
      <c r="M283">
        <v>1.76</v>
      </c>
      <c r="N283" s="4">
        <v>0.17460000000000001</v>
      </c>
      <c r="O283" s="4">
        <v>0.34860000000000002</v>
      </c>
      <c r="R283" s="4">
        <v>0.19470000000000001</v>
      </c>
      <c r="S283" s="4">
        <v>0.19500000000000001</v>
      </c>
      <c r="T283" s="4">
        <v>0.1948</v>
      </c>
    </row>
    <row r="284" spans="1:20" x14ac:dyDescent="0.2">
      <c r="A284" s="3">
        <v>212</v>
      </c>
      <c r="B284" s="4" t="s">
        <v>60</v>
      </c>
      <c r="C284" t="s">
        <v>54</v>
      </c>
      <c r="D284" s="1">
        <v>44048</v>
      </c>
      <c r="G284">
        <v>7.67</v>
      </c>
      <c r="H284">
        <v>6.17</v>
      </c>
      <c r="I284">
        <v>4.99</v>
      </c>
      <c r="J284">
        <v>7.97</v>
      </c>
      <c r="M284">
        <v>0.89</v>
      </c>
      <c r="N284" s="4">
        <v>0.14200000000000002</v>
      </c>
      <c r="O284" s="4">
        <v>0.1951</v>
      </c>
      <c r="R284" s="4">
        <v>0.14830000000000002</v>
      </c>
      <c r="S284" s="4">
        <v>0.14860000000000001</v>
      </c>
      <c r="T284" s="4">
        <v>0.1487</v>
      </c>
    </row>
    <row r="285" spans="1:20" x14ac:dyDescent="0.2">
      <c r="A285" s="3">
        <v>213</v>
      </c>
      <c r="B285" s="4" t="s">
        <v>84</v>
      </c>
      <c r="C285" t="s">
        <v>53</v>
      </c>
      <c r="D285" s="1">
        <v>44048</v>
      </c>
      <c r="G285">
        <v>4.63</v>
      </c>
      <c r="H285">
        <v>4.6399999999999997</v>
      </c>
      <c r="I285">
        <v>3.13</v>
      </c>
      <c r="J285">
        <v>3.26</v>
      </c>
      <c r="M285">
        <v>0.57999999999999996</v>
      </c>
      <c r="N285" s="4">
        <v>0.15240000000000001</v>
      </c>
      <c r="O285" s="4">
        <v>0.16600000000000001</v>
      </c>
      <c r="R285" s="4">
        <v>0.1535</v>
      </c>
      <c r="S285" s="4">
        <v>0.154</v>
      </c>
      <c r="T285" s="4">
        <v>0.15390000000000001</v>
      </c>
    </row>
    <row r="286" spans="1:20" x14ac:dyDescent="0.2">
      <c r="A286" s="3">
        <v>214</v>
      </c>
      <c r="B286" s="4" t="s">
        <v>89</v>
      </c>
      <c r="C286" t="s">
        <v>54</v>
      </c>
      <c r="D286" s="1">
        <v>44048</v>
      </c>
      <c r="G286">
        <v>4.29</v>
      </c>
      <c r="H286">
        <v>4.33</v>
      </c>
      <c r="I286">
        <v>3.6</v>
      </c>
      <c r="J286">
        <v>4.07</v>
      </c>
      <c r="M286">
        <v>0.61</v>
      </c>
      <c r="N286" s="4">
        <v>0.11660000000000001</v>
      </c>
      <c r="O286" s="4">
        <v>0.12890000000000001</v>
      </c>
      <c r="R286" s="4">
        <v>0.1179</v>
      </c>
      <c r="S286" s="4">
        <v>0.11800000000000001</v>
      </c>
    </row>
    <row r="287" spans="1:20" x14ac:dyDescent="0.2">
      <c r="A287" s="3">
        <v>215</v>
      </c>
      <c r="B287" s="4" t="s">
        <v>90</v>
      </c>
      <c r="C287" t="s">
        <v>54</v>
      </c>
      <c r="D287" s="1">
        <v>44051</v>
      </c>
      <c r="G287">
        <v>5.0199999999999996</v>
      </c>
      <c r="H287">
        <v>4.3499999999999996</v>
      </c>
      <c r="I287">
        <v>3.11</v>
      </c>
      <c r="J287">
        <v>4.38</v>
      </c>
      <c r="M287">
        <v>0.53</v>
      </c>
      <c r="N287" s="4">
        <v>0.156</v>
      </c>
      <c r="O287" s="4">
        <v>0.17810000000000001</v>
      </c>
      <c r="R287" s="4">
        <v>0.1588</v>
      </c>
      <c r="S287" s="4">
        <v>0.15890000000000001</v>
      </c>
    </row>
    <row r="288" spans="1:20" x14ac:dyDescent="0.2">
      <c r="A288" s="3">
        <v>216</v>
      </c>
      <c r="B288" s="4" t="s">
        <v>90</v>
      </c>
      <c r="C288" t="s">
        <v>54</v>
      </c>
      <c r="D288" s="1">
        <v>44051</v>
      </c>
      <c r="G288">
        <v>3.06</v>
      </c>
      <c r="H288">
        <v>3.22</v>
      </c>
      <c r="I288">
        <v>2.0299999999999998</v>
      </c>
      <c r="J288">
        <v>2.2200000000000002</v>
      </c>
      <c r="M288">
        <v>0.4</v>
      </c>
      <c r="N288" s="4">
        <v>0.17320000000000002</v>
      </c>
      <c r="O288" s="4">
        <v>0.1772</v>
      </c>
      <c r="R288" s="4">
        <v>0.1736</v>
      </c>
      <c r="S288" s="4">
        <v>0.1736</v>
      </c>
    </row>
    <row r="289" spans="1:20" x14ac:dyDescent="0.2">
      <c r="A289" s="3">
        <v>217</v>
      </c>
      <c r="B289" s="4" t="s">
        <v>91</v>
      </c>
      <c r="C289" t="s">
        <v>54</v>
      </c>
      <c r="D289" s="1">
        <v>44051</v>
      </c>
      <c r="G289">
        <v>3.37</v>
      </c>
      <c r="H289">
        <v>3.48</v>
      </c>
      <c r="I289">
        <v>3.03</v>
      </c>
      <c r="J289">
        <v>3.31</v>
      </c>
      <c r="M289">
        <v>0.55000000000000004</v>
      </c>
      <c r="N289" s="4">
        <v>0.22610000000000002</v>
      </c>
      <c r="O289" s="4">
        <v>0.23450000000000001</v>
      </c>
      <c r="R289" s="4">
        <v>0.2273</v>
      </c>
      <c r="S289" s="4">
        <v>0.22750000000000001</v>
      </c>
      <c r="T289" s="4">
        <v>0.22740000000000002</v>
      </c>
    </row>
    <row r="290" spans="1:20" x14ac:dyDescent="0.2">
      <c r="A290" s="3">
        <v>218</v>
      </c>
      <c r="B290" s="4" t="s">
        <v>91</v>
      </c>
      <c r="C290" t="s">
        <v>54</v>
      </c>
      <c r="D290" s="1">
        <v>44051</v>
      </c>
      <c r="G290">
        <v>6.16</v>
      </c>
      <c r="H290">
        <v>6.13</v>
      </c>
      <c r="I290">
        <v>3.66</v>
      </c>
      <c r="J290">
        <v>5.63</v>
      </c>
      <c r="M290">
        <v>1.06</v>
      </c>
      <c r="N290" s="4">
        <v>0.2006</v>
      </c>
      <c r="O290" s="4">
        <v>0.22140000000000001</v>
      </c>
      <c r="R290" s="4">
        <v>0.20350000000000001</v>
      </c>
      <c r="S290" s="4">
        <v>0.20330000000000001</v>
      </c>
      <c r="T290" s="4">
        <v>0.20350000000000001</v>
      </c>
    </row>
    <row r="291" spans="1:20" x14ac:dyDescent="0.2">
      <c r="A291" s="3">
        <v>219</v>
      </c>
      <c r="B291" s="4" t="s">
        <v>80</v>
      </c>
      <c r="C291" t="s">
        <v>54</v>
      </c>
      <c r="D291" s="1">
        <v>44051</v>
      </c>
      <c r="G291">
        <v>5.0999999999999996</v>
      </c>
      <c r="H291">
        <v>4.87</v>
      </c>
      <c r="I291">
        <v>4.1900000000000004</v>
      </c>
      <c r="J291">
        <v>3.69</v>
      </c>
      <c r="M291">
        <v>0.62</v>
      </c>
      <c r="N291" s="4">
        <v>0.15740000000000001</v>
      </c>
      <c r="O291" s="4">
        <v>0.16970000000000002</v>
      </c>
      <c r="R291" s="4">
        <v>0.15920000000000001</v>
      </c>
      <c r="S291" s="4">
        <v>0.1593</v>
      </c>
    </row>
    <row r="292" spans="1:20" x14ac:dyDescent="0.2">
      <c r="A292" s="3">
        <v>220</v>
      </c>
      <c r="B292" s="4" t="s">
        <v>91</v>
      </c>
      <c r="C292" t="s">
        <v>54</v>
      </c>
      <c r="D292" s="1">
        <v>44051</v>
      </c>
      <c r="G292">
        <v>4.07</v>
      </c>
      <c r="H292">
        <v>4.2699999999999996</v>
      </c>
      <c r="I292">
        <v>2.9</v>
      </c>
      <c r="J292">
        <v>4.04</v>
      </c>
      <c r="M292">
        <v>0.71</v>
      </c>
      <c r="N292" s="4">
        <v>0.1482</v>
      </c>
      <c r="O292" s="4">
        <v>0.1595</v>
      </c>
      <c r="R292" s="4">
        <v>0.1497</v>
      </c>
      <c r="S292" s="4">
        <v>0.1497</v>
      </c>
    </row>
    <row r="293" spans="1:20" x14ac:dyDescent="0.2">
      <c r="A293" s="3">
        <v>221</v>
      </c>
      <c r="B293" s="4" t="s">
        <v>91</v>
      </c>
      <c r="C293" t="s">
        <v>54</v>
      </c>
      <c r="D293" s="1">
        <v>44051</v>
      </c>
      <c r="G293">
        <v>3.72</v>
      </c>
      <c r="H293">
        <v>3.63</v>
      </c>
      <c r="I293">
        <v>3.72</v>
      </c>
      <c r="J293">
        <v>3.11</v>
      </c>
      <c r="M293">
        <v>0.41</v>
      </c>
      <c r="N293" s="4">
        <v>0.14319999999999999</v>
      </c>
      <c r="O293" s="4">
        <v>0.15280000000000002</v>
      </c>
      <c r="R293" s="4">
        <v>0.1449</v>
      </c>
      <c r="S293" s="4">
        <v>0.14450000000000002</v>
      </c>
      <c r="T293" s="4">
        <v>0.14450000000000002</v>
      </c>
    </row>
    <row r="294" spans="1:20" x14ac:dyDescent="0.2">
      <c r="A294" s="3">
        <v>222</v>
      </c>
      <c r="B294" s="4" t="s">
        <v>91</v>
      </c>
      <c r="C294" t="s">
        <v>54</v>
      </c>
      <c r="D294" s="1">
        <v>44051</v>
      </c>
      <c r="G294">
        <v>5.95</v>
      </c>
      <c r="H294">
        <v>5.97</v>
      </c>
      <c r="I294">
        <v>5.74</v>
      </c>
      <c r="J294">
        <v>4.46</v>
      </c>
      <c r="M294">
        <v>0.86</v>
      </c>
      <c r="N294" s="4">
        <v>0.1472</v>
      </c>
      <c r="O294" s="4">
        <v>0.1701</v>
      </c>
      <c r="R294" s="4">
        <v>0.15010000000000001</v>
      </c>
      <c r="S294" s="4">
        <v>0.15</v>
      </c>
      <c r="T294" s="4">
        <v>0.14990000000000001</v>
      </c>
    </row>
    <row r="295" spans="1:20" x14ac:dyDescent="0.2">
      <c r="A295" s="3">
        <v>223</v>
      </c>
      <c r="B295" s="4" t="s">
        <v>80</v>
      </c>
      <c r="C295" t="s">
        <v>54</v>
      </c>
      <c r="D295" s="1">
        <v>44051</v>
      </c>
      <c r="G295">
        <v>6.01</v>
      </c>
      <c r="H295">
        <v>6.21</v>
      </c>
      <c r="I295">
        <v>4.7</v>
      </c>
      <c r="J295">
        <v>5.38</v>
      </c>
      <c r="M295">
        <v>0.84</v>
      </c>
      <c r="N295" s="4">
        <v>0.18440000000000001</v>
      </c>
      <c r="O295" s="4">
        <v>0.21330000000000002</v>
      </c>
      <c r="R295" s="4">
        <v>0.18810000000000002</v>
      </c>
      <c r="S295" s="4">
        <v>0.188</v>
      </c>
    </row>
    <row r="296" spans="1:20" x14ac:dyDescent="0.2">
      <c r="A296" s="3">
        <v>224</v>
      </c>
      <c r="B296" s="4" t="s">
        <v>92</v>
      </c>
      <c r="C296" t="s">
        <v>54</v>
      </c>
      <c r="D296" s="1">
        <v>44051</v>
      </c>
      <c r="G296">
        <f>7.82+6.26</f>
        <v>14.08</v>
      </c>
      <c r="H296">
        <f>7.48+3.08</f>
        <v>10.56</v>
      </c>
      <c r="I296">
        <f>11.23+4.54</f>
        <v>15.77</v>
      </c>
      <c r="J296">
        <v>8.3000000000000007</v>
      </c>
      <c r="M296">
        <v>2.95</v>
      </c>
      <c r="N296" s="4">
        <v>0.1807</v>
      </c>
      <c r="O296" s="4">
        <v>0.42770000000000002</v>
      </c>
      <c r="R296" s="4">
        <v>0.2117</v>
      </c>
      <c r="S296" s="4">
        <v>0.21110000000000001</v>
      </c>
      <c r="T296" s="4">
        <v>0.21110000000000001</v>
      </c>
    </row>
    <row r="297" spans="1:20" x14ac:dyDescent="0.2">
      <c r="A297" s="3">
        <v>225</v>
      </c>
      <c r="B297" s="4" t="s">
        <v>60</v>
      </c>
      <c r="C297" t="s">
        <v>54</v>
      </c>
      <c r="D297" s="1">
        <v>44051</v>
      </c>
      <c r="G297">
        <v>9.5399999999999991</v>
      </c>
      <c r="H297">
        <f>2.18+6.96</f>
        <v>9.14</v>
      </c>
      <c r="I297">
        <v>8.86</v>
      </c>
      <c r="J297">
        <v>11.17</v>
      </c>
      <c r="M297">
        <v>1.67</v>
      </c>
      <c r="N297" s="4">
        <v>0.17530000000000001</v>
      </c>
      <c r="O297" s="4">
        <v>0.32180000000000003</v>
      </c>
      <c r="R297" s="4">
        <v>0.19400000000000001</v>
      </c>
      <c r="S297" s="4">
        <v>0.19400000000000001</v>
      </c>
      <c r="T297" s="4">
        <v>0.19370000000000001</v>
      </c>
    </row>
    <row r="298" spans="1:20" x14ac:dyDescent="0.2">
      <c r="A298" s="3">
        <v>226</v>
      </c>
      <c r="B298" s="4" t="s">
        <v>84</v>
      </c>
      <c r="C298" t="s">
        <v>54</v>
      </c>
      <c r="D298" s="1">
        <v>44051</v>
      </c>
      <c r="G298">
        <v>3.66</v>
      </c>
      <c r="H298">
        <v>3.97</v>
      </c>
      <c r="I298">
        <v>3.46</v>
      </c>
      <c r="J298">
        <v>3.37</v>
      </c>
      <c r="M298">
        <v>0.53</v>
      </c>
      <c r="N298" s="4">
        <v>0.1903</v>
      </c>
      <c r="O298" s="4">
        <v>0.20480000000000001</v>
      </c>
      <c r="R298" s="4">
        <v>0.19220000000000001</v>
      </c>
      <c r="S298" s="4">
        <v>0.1923</v>
      </c>
    </row>
    <row r="299" spans="1:20" x14ac:dyDescent="0.2">
      <c r="A299" s="3">
        <v>227</v>
      </c>
      <c r="B299" s="4" t="s">
        <v>93</v>
      </c>
      <c r="C299" t="s">
        <v>54</v>
      </c>
      <c r="D299" s="1">
        <v>44051</v>
      </c>
      <c r="G299">
        <v>4.84</v>
      </c>
      <c r="H299">
        <v>4.5599999999999996</v>
      </c>
      <c r="I299" s="12"/>
      <c r="J299" s="12"/>
      <c r="M299">
        <v>0.66</v>
      </c>
      <c r="N299" s="4">
        <v>0.20230000000000001</v>
      </c>
      <c r="O299" s="4">
        <v>0.21400000000000002</v>
      </c>
      <c r="R299" s="4">
        <v>0.2036</v>
      </c>
      <c r="S299" s="4">
        <v>0.2039</v>
      </c>
      <c r="T299" s="4">
        <v>0.20370000000000002</v>
      </c>
    </row>
    <row r="300" spans="1:20" x14ac:dyDescent="0.2">
      <c r="A300" s="3">
        <v>228</v>
      </c>
      <c r="B300" s="4" t="s">
        <v>93</v>
      </c>
      <c r="C300" t="s">
        <v>54</v>
      </c>
      <c r="D300" s="1">
        <v>44051</v>
      </c>
      <c r="G300">
        <v>3.76</v>
      </c>
      <c r="H300">
        <v>3.46</v>
      </c>
      <c r="I300">
        <v>2.61</v>
      </c>
      <c r="J300">
        <v>2.35</v>
      </c>
      <c r="M300">
        <v>0.63</v>
      </c>
      <c r="N300" s="4">
        <v>0.18080000000000002</v>
      </c>
      <c r="O300" s="4">
        <v>0.1862</v>
      </c>
      <c r="R300" s="4">
        <v>0.1817</v>
      </c>
      <c r="S300" s="4">
        <v>0.18180000000000002</v>
      </c>
    </row>
    <row r="301" spans="1:20" x14ac:dyDescent="0.2">
      <c r="A301" s="3">
        <v>229</v>
      </c>
      <c r="B301" s="4" t="s">
        <v>93</v>
      </c>
      <c r="C301" t="s">
        <v>54</v>
      </c>
      <c r="D301" s="1">
        <v>44051</v>
      </c>
      <c r="E301" t="s">
        <v>111</v>
      </c>
      <c r="G301">
        <v>3.72</v>
      </c>
      <c r="H301">
        <v>4.46</v>
      </c>
      <c r="I301">
        <v>3.37</v>
      </c>
      <c r="J301">
        <v>2.94</v>
      </c>
      <c r="M301">
        <v>0.6</v>
      </c>
      <c r="N301" s="4">
        <v>0.1424</v>
      </c>
      <c r="O301" s="4">
        <v>0.1598</v>
      </c>
      <c r="R301" s="4">
        <v>0.14510000000000001</v>
      </c>
      <c r="S301" s="4">
        <v>0.1452</v>
      </c>
    </row>
    <row r="302" spans="1:20" x14ac:dyDescent="0.2">
      <c r="A302" s="3">
        <v>230</v>
      </c>
      <c r="B302" s="4" t="s">
        <v>94</v>
      </c>
      <c r="C302" t="s">
        <v>54</v>
      </c>
      <c r="D302" s="1">
        <v>44051</v>
      </c>
      <c r="G302">
        <v>6.99</v>
      </c>
      <c r="H302">
        <v>6.06</v>
      </c>
      <c r="I302">
        <v>4.9000000000000004</v>
      </c>
      <c r="J302">
        <v>4.7300000000000004</v>
      </c>
      <c r="M302">
        <v>0.83</v>
      </c>
      <c r="N302" s="4">
        <v>0.14850000000000002</v>
      </c>
      <c r="O302" s="4">
        <v>0.18410000000000001</v>
      </c>
      <c r="R302" s="4">
        <v>0.15410000000000001</v>
      </c>
      <c r="S302" s="4">
        <v>0.15410000000000001</v>
      </c>
    </row>
    <row r="303" spans="1:20" x14ac:dyDescent="0.2">
      <c r="A303" s="3">
        <v>231</v>
      </c>
      <c r="B303" s="4" t="s">
        <v>94</v>
      </c>
      <c r="C303" t="s">
        <v>54</v>
      </c>
      <c r="D303" s="1">
        <v>44051</v>
      </c>
      <c r="E303" t="s">
        <v>109</v>
      </c>
      <c r="F303" t="s">
        <v>145</v>
      </c>
      <c r="G303">
        <v>3.35</v>
      </c>
      <c r="H303">
        <v>2.92</v>
      </c>
      <c r="I303">
        <v>2.17</v>
      </c>
      <c r="J303">
        <v>1.85</v>
      </c>
      <c r="M303">
        <v>0.59</v>
      </c>
      <c r="N303" s="4">
        <v>0.19820000000000002</v>
      </c>
      <c r="O303" s="4">
        <v>0.20470000000000002</v>
      </c>
      <c r="R303" s="4">
        <v>0.19900000000000001</v>
      </c>
      <c r="S303" s="4">
        <v>0.1991</v>
      </c>
    </row>
    <row r="304" spans="1:20" x14ac:dyDescent="0.2">
      <c r="A304" s="3">
        <v>232</v>
      </c>
      <c r="B304" s="4" t="s">
        <v>71</v>
      </c>
      <c r="C304" t="s">
        <v>54</v>
      </c>
      <c r="D304" s="1">
        <v>44051</v>
      </c>
      <c r="G304">
        <v>4.41</v>
      </c>
      <c r="H304">
        <v>4.74</v>
      </c>
      <c r="I304">
        <v>4.71</v>
      </c>
      <c r="J304">
        <v>3.92</v>
      </c>
      <c r="M304">
        <v>0.85</v>
      </c>
      <c r="N304" s="4">
        <v>0.22540000000000002</v>
      </c>
      <c r="O304" s="4">
        <v>0.24600000000000002</v>
      </c>
      <c r="R304" s="4">
        <v>0.22840000000000002</v>
      </c>
      <c r="S304" s="4">
        <v>0.2283</v>
      </c>
    </row>
    <row r="305" spans="1:20" x14ac:dyDescent="0.2">
      <c r="A305" s="3">
        <v>233</v>
      </c>
      <c r="B305" s="4" t="s">
        <v>71</v>
      </c>
      <c r="C305" t="s">
        <v>54</v>
      </c>
      <c r="D305" s="1">
        <v>44051</v>
      </c>
      <c r="G305">
        <f>5.86+6.63</f>
        <v>12.49</v>
      </c>
      <c r="H305">
        <v>12.19</v>
      </c>
      <c r="I305">
        <f>5.61+8.55</f>
        <v>14.16</v>
      </c>
      <c r="J305">
        <f>9.76+4.61</f>
        <v>14.370000000000001</v>
      </c>
      <c r="M305">
        <v>1.5</v>
      </c>
      <c r="N305" s="4">
        <v>0.18480000000000002</v>
      </c>
      <c r="O305" s="4">
        <v>0.38870000000000005</v>
      </c>
      <c r="R305" s="4">
        <v>0.2142</v>
      </c>
      <c r="S305" s="4">
        <v>0.21440000000000001</v>
      </c>
      <c r="T305" s="4">
        <v>0.2142</v>
      </c>
    </row>
    <row r="306" spans="1:20" x14ac:dyDescent="0.2">
      <c r="A306" s="3">
        <v>234</v>
      </c>
      <c r="B306" s="4" t="s">
        <v>71</v>
      </c>
      <c r="C306" t="s">
        <v>54</v>
      </c>
      <c r="D306" s="1">
        <v>44051</v>
      </c>
      <c r="G306">
        <v>10.37</v>
      </c>
      <c r="H306">
        <f>1.32+9.47</f>
        <v>10.790000000000001</v>
      </c>
      <c r="I306">
        <v>9.25</v>
      </c>
      <c r="J306">
        <v>9.19</v>
      </c>
      <c r="M306">
        <v>1.02</v>
      </c>
      <c r="N306" s="4">
        <v>0.19090000000000001</v>
      </c>
      <c r="O306" s="4">
        <v>0.37370000000000003</v>
      </c>
      <c r="R306" s="4">
        <v>0.21340000000000001</v>
      </c>
      <c r="S306" s="4">
        <v>0.21340000000000001</v>
      </c>
    </row>
    <row r="307" spans="1:20" x14ac:dyDescent="0.2">
      <c r="A307" s="3">
        <v>235</v>
      </c>
      <c r="B307" s="4" t="s">
        <v>71</v>
      </c>
      <c r="C307" t="s">
        <v>53</v>
      </c>
      <c r="D307" s="1">
        <v>44051</v>
      </c>
      <c r="G307">
        <v>3.13</v>
      </c>
      <c r="H307">
        <v>3.34</v>
      </c>
      <c r="I307">
        <v>2.86</v>
      </c>
      <c r="J307">
        <v>2.66</v>
      </c>
      <c r="M307">
        <v>0.56999999999999995</v>
      </c>
      <c r="N307" s="4">
        <v>0.17580000000000001</v>
      </c>
      <c r="O307" s="4">
        <v>0.18390000000000001</v>
      </c>
      <c r="R307" s="4">
        <v>0.17680000000000001</v>
      </c>
      <c r="S307" s="4">
        <v>0.17700000000000002</v>
      </c>
      <c r="T307" s="4">
        <v>0.1767</v>
      </c>
    </row>
    <row r="308" spans="1:20" x14ac:dyDescent="0.2">
      <c r="A308" s="3">
        <v>236</v>
      </c>
      <c r="B308" s="4" t="s">
        <v>71</v>
      </c>
      <c r="C308" t="s">
        <v>53</v>
      </c>
      <c r="D308" s="1">
        <v>44051</v>
      </c>
      <c r="E308" t="s">
        <v>111</v>
      </c>
      <c r="G308">
        <v>5.76</v>
      </c>
      <c r="H308">
        <v>6.2</v>
      </c>
      <c r="I308">
        <v>4.53</v>
      </c>
      <c r="J308">
        <v>6.56</v>
      </c>
      <c r="M308">
        <v>1.03</v>
      </c>
      <c r="N308" s="4">
        <v>0.16690000000000002</v>
      </c>
      <c r="O308" s="4">
        <v>0.19420000000000001</v>
      </c>
      <c r="R308" s="4">
        <v>0.17080000000000001</v>
      </c>
      <c r="S308" s="4">
        <v>0.17050000000000001</v>
      </c>
      <c r="T308" s="4">
        <v>0.1706</v>
      </c>
    </row>
    <row r="309" spans="1:20" x14ac:dyDescent="0.2">
      <c r="A309" s="3">
        <v>237</v>
      </c>
      <c r="B309" s="4" t="s">
        <v>22</v>
      </c>
      <c r="C309" t="s">
        <v>54</v>
      </c>
      <c r="D309" s="1">
        <v>44051</v>
      </c>
      <c r="G309">
        <v>4.2699999999999996</v>
      </c>
      <c r="H309">
        <v>4.45</v>
      </c>
      <c r="I309">
        <v>3.68</v>
      </c>
      <c r="J309">
        <v>3.29</v>
      </c>
      <c r="M309">
        <v>0.63</v>
      </c>
      <c r="N309" s="4">
        <v>0.2152</v>
      </c>
      <c r="O309" s="4">
        <v>0.23630000000000001</v>
      </c>
      <c r="R309" s="4">
        <v>0.21840000000000001</v>
      </c>
      <c r="S309" s="4">
        <v>0.21880000000000002</v>
      </c>
      <c r="T309" s="4">
        <v>0.2185</v>
      </c>
    </row>
    <row r="310" spans="1:20" x14ac:dyDescent="0.2">
      <c r="A310" s="3">
        <v>238</v>
      </c>
      <c r="B310" s="4" t="s">
        <v>22</v>
      </c>
      <c r="C310" t="s">
        <v>54</v>
      </c>
      <c r="D310" s="1">
        <v>44051</v>
      </c>
      <c r="G310">
        <v>9.1999999999999993</v>
      </c>
      <c r="H310">
        <v>7.78</v>
      </c>
      <c r="I310">
        <v>8.2100000000000009</v>
      </c>
      <c r="J310">
        <v>6.49</v>
      </c>
      <c r="M310">
        <v>1.41</v>
      </c>
      <c r="N310" s="4">
        <v>0.186</v>
      </c>
      <c r="O310" s="4">
        <v>0.26619999999999999</v>
      </c>
      <c r="R310" s="4">
        <v>0.1983</v>
      </c>
      <c r="S310" s="4">
        <v>0.19850000000000001</v>
      </c>
      <c r="T310" s="4">
        <v>0.19840000000000002</v>
      </c>
    </row>
    <row r="311" spans="1:20" x14ac:dyDescent="0.2">
      <c r="A311" s="3">
        <v>239</v>
      </c>
      <c r="B311" s="4" t="s">
        <v>22</v>
      </c>
      <c r="C311" t="s">
        <v>54</v>
      </c>
      <c r="D311" s="1">
        <v>44051</v>
      </c>
      <c r="E311" t="s">
        <v>109</v>
      </c>
      <c r="F311" t="s">
        <v>145</v>
      </c>
      <c r="G311">
        <v>4.4000000000000004</v>
      </c>
      <c r="H311">
        <v>4.7300000000000004</v>
      </c>
      <c r="I311">
        <v>3.21</v>
      </c>
      <c r="J311">
        <v>3.11</v>
      </c>
      <c r="M311">
        <v>0.53</v>
      </c>
      <c r="N311" s="4">
        <v>0.1857</v>
      </c>
      <c r="O311" s="4">
        <v>0.20070000000000002</v>
      </c>
      <c r="R311" s="4">
        <v>0.18740000000000001</v>
      </c>
      <c r="S311" s="4">
        <v>0.18760000000000002</v>
      </c>
      <c r="T311" s="4">
        <v>0.1875</v>
      </c>
    </row>
    <row r="312" spans="1:20" x14ac:dyDescent="0.2">
      <c r="A312" s="3">
        <v>240</v>
      </c>
      <c r="B312" s="4" t="s">
        <v>95</v>
      </c>
      <c r="C312" t="s">
        <v>54</v>
      </c>
      <c r="D312" s="1">
        <v>44051</v>
      </c>
      <c r="G312">
        <v>4.29</v>
      </c>
      <c r="H312">
        <v>4.1500000000000004</v>
      </c>
      <c r="I312">
        <v>3.34</v>
      </c>
      <c r="J312">
        <v>3.6</v>
      </c>
      <c r="M312">
        <v>0.7</v>
      </c>
      <c r="N312" s="4">
        <v>0.1857</v>
      </c>
      <c r="O312" s="4">
        <v>0.20800000000000002</v>
      </c>
      <c r="R312" s="4">
        <v>0.18860000000000002</v>
      </c>
      <c r="S312" s="4">
        <v>0.18870000000000001</v>
      </c>
    </row>
    <row r="313" spans="1:20" x14ac:dyDescent="0.2">
      <c r="A313" s="3">
        <v>241</v>
      </c>
      <c r="B313" s="4" t="s">
        <v>91</v>
      </c>
      <c r="C313" t="s">
        <v>54</v>
      </c>
      <c r="D313" s="1">
        <v>44051</v>
      </c>
      <c r="G313">
        <v>5.48</v>
      </c>
      <c r="H313">
        <v>5.8</v>
      </c>
      <c r="I313">
        <v>6.01</v>
      </c>
      <c r="J313">
        <v>5.43</v>
      </c>
      <c r="M313">
        <v>1.05</v>
      </c>
      <c r="N313" s="4">
        <v>0.18160000000000001</v>
      </c>
      <c r="O313" s="4">
        <v>0.2296</v>
      </c>
      <c r="R313" s="4">
        <v>0.18810000000000002</v>
      </c>
      <c r="S313" s="4">
        <v>0.18780000000000002</v>
      </c>
      <c r="T313" s="4">
        <v>0.188</v>
      </c>
    </row>
    <row r="314" spans="1:20" x14ac:dyDescent="0.2">
      <c r="A314" s="3">
        <v>242</v>
      </c>
      <c r="B314" s="4" t="s">
        <v>71</v>
      </c>
      <c r="C314" t="s">
        <v>53</v>
      </c>
      <c r="D314" s="1">
        <v>44051</v>
      </c>
      <c r="G314">
        <v>6.15</v>
      </c>
      <c r="H314">
        <v>6.2</v>
      </c>
      <c r="I314">
        <v>4.45</v>
      </c>
      <c r="J314">
        <v>4.91</v>
      </c>
      <c r="M314">
        <v>1.04</v>
      </c>
      <c r="N314" s="4">
        <v>0.17630000000000001</v>
      </c>
      <c r="O314" s="4">
        <v>0.21810000000000002</v>
      </c>
      <c r="R314" s="4">
        <v>0.18230000000000002</v>
      </c>
      <c r="S314" s="4">
        <v>0.18210000000000001</v>
      </c>
      <c r="T314" s="4">
        <v>0.18230000000000002</v>
      </c>
    </row>
    <row r="315" spans="1:20" x14ac:dyDescent="0.2">
      <c r="A315" s="3">
        <v>243</v>
      </c>
      <c r="B315" s="4" t="s">
        <v>71</v>
      </c>
      <c r="C315" t="s">
        <v>53</v>
      </c>
      <c r="D315" s="1">
        <v>44051</v>
      </c>
      <c r="E315" t="s">
        <v>108</v>
      </c>
      <c r="G315">
        <v>5.85</v>
      </c>
      <c r="H315">
        <v>5.33</v>
      </c>
      <c r="I315">
        <v>4.47</v>
      </c>
      <c r="J315">
        <v>4.13</v>
      </c>
      <c r="M315">
        <v>1</v>
      </c>
      <c r="N315" s="4">
        <v>0.16240000000000002</v>
      </c>
      <c r="O315" s="4">
        <v>0.1968</v>
      </c>
      <c r="R315" s="4">
        <v>0.1681</v>
      </c>
      <c r="S315" s="4">
        <v>0.16800000000000001</v>
      </c>
      <c r="T315" s="4">
        <v>0.16820000000000002</v>
      </c>
    </row>
    <row r="316" spans="1:20" x14ac:dyDescent="0.2">
      <c r="A316" s="3">
        <v>244</v>
      </c>
      <c r="B316" s="4" t="s">
        <v>71</v>
      </c>
      <c r="C316" t="s">
        <v>53</v>
      </c>
      <c r="D316" s="1">
        <v>44051</v>
      </c>
      <c r="G316">
        <v>6.33</v>
      </c>
      <c r="H316">
        <v>6.16</v>
      </c>
      <c r="I316">
        <v>4.6500000000000004</v>
      </c>
      <c r="J316">
        <v>5.68</v>
      </c>
      <c r="M316">
        <v>0.84</v>
      </c>
      <c r="N316" s="4">
        <v>0.14180000000000001</v>
      </c>
      <c r="O316" s="4">
        <v>0.18740000000000001</v>
      </c>
      <c r="R316" s="4">
        <v>0.14830000000000002</v>
      </c>
      <c r="S316" s="4">
        <v>0.14810000000000001</v>
      </c>
      <c r="T316" s="4">
        <v>0.1484</v>
      </c>
    </row>
    <row r="317" spans="1:20" x14ac:dyDescent="0.2">
      <c r="A317" s="3">
        <v>245</v>
      </c>
      <c r="B317" s="4" t="s">
        <v>71</v>
      </c>
      <c r="C317" t="s">
        <v>53</v>
      </c>
      <c r="D317" s="1">
        <v>44051</v>
      </c>
      <c r="G317">
        <v>7.35</v>
      </c>
      <c r="H317">
        <v>7.58</v>
      </c>
      <c r="I317">
        <v>5.29</v>
      </c>
      <c r="J317">
        <v>6.32</v>
      </c>
      <c r="M317">
        <v>1.1000000000000001</v>
      </c>
      <c r="N317" s="4">
        <v>0.1686</v>
      </c>
      <c r="O317" s="4">
        <v>0.216</v>
      </c>
      <c r="R317" s="4">
        <v>0.1754</v>
      </c>
      <c r="S317" s="4">
        <v>0.17530000000000001</v>
      </c>
    </row>
    <row r="318" spans="1:20" x14ac:dyDescent="0.2">
      <c r="A318" s="3">
        <v>246</v>
      </c>
      <c r="B318" s="4" t="s">
        <v>96</v>
      </c>
      <c r="C318" t="s">
        <v>54</v>
      </c>
      <c r="D318" s="1">
        <v>44051</v>
      </c>
      <c r="G318">
        <v>4.57</v>
      </c>
      <c r="H318">
        <v>4.74</v>
      </c>
      <c r="I318">
        <v>2.76</v>
      </c>
      <c r="J318">
        <v>3.1</v>
      </c>
      <c r="M318">
        <v>0.54</v>
      </c>
      <c r="N318" s="4">
        <v>0.19970000000000002</v>
      </c>
      <c r="O318" s="4">
        <v>0.20780000000000001</v>
      </c>
      <c r="R318" s="4">
        <v>0.20040000000000002</v>
      </c>
      <c r="S318" s="4">
        <v>0.20030000000000001</v>
      </c>
      <c r="T318" s="4">
        <v>0.20050000000000001</v>
      </c>
    </row>
    <row r="319" spans="1:20" x14ac:dyDescent="0.2">
      <c r="A319" s="3">
        <v>247</v>
      </c>
      <c r="B319" s="4" t="s">
        <v>96</v>
      </c>
      <c r="C319" t="s">
        <v>54</v>
      </c>
      <c r="D319" s="1">
        <v>44051</v>
      </c>
      <c r="G319">
        <v>4.3099999999999996</v>
      </c>
      <c r="H319">
        <v>4.3899999999999997</v>
      </c>
      <c r="I319">
        <v>2.85</v>
      </c>
      <c r="J319">
        <v>3.1</v>
      </c>
      <c r="M319">
        <v>0.61</v>
      </c>
      <c r="N319" s="4">
        <v>0.189</v>
      </c>
      <c r="O319" s="4">
        <v>0.1981</v>
      </c>
      <c r="R319" s="4">
        <v>0.19010000000000002</v>
      </c>
      <c r="S319" s="4">
        <v>0.1898</v>
      </c>
      <c r="T319" s="4">
        <v>0.1898</v>
      </c>
    </row>
    <row r="320" spans="1:20" x14ac:dyDescent="0.2">
      <c r="A320" s="3">
        <v>248</v>
      </c>
      <c r="B320" s="4" t="s">
        <v>97</v>
      </c>
      <c r="C320" t="s">
        <v>54</v>
      </c>
      <c r="D320" s="1">
        <v>44051</v>
      </c>
      <c r="E320" t="s">
        <v>112</v>
      </c>
      <c r="G320">
        <v>4.0999999999999996</v>
      </c>
      <c r="H320">
        <v>3.8</v>
      </c>
      <c r="I320">
        <v>2.76</v>
      </c>
      <c r="J320">
        <v>3.19</v>
      </c>
      <c r="M320">
        <v>0.54</v>
      </c>
      <c r="N320" s="4">
        <v>0.1409</v>
      </c>
      <c r="O320" s="4">
        <v>0.1484</v>
      </c>
      <c r="R320" s="4">
        <v>0.14250000000000002</v>
      </c>
      <c r="S320" s="4">
        <v>0.14200000000000002</v>
      </c>
      <c r="T320" s="4">
        <v>0.1421</v>
      </c>
    </row>
    <row r="321" spans="1:21" x14ac:dyDescent="0.2">
      <c r="A321" s="3">
        <v>249</v>
      </c>
      <c r="B321" s="4" t="s">
        <v>98</v>
      </c>
      <c r="C321" t="s">
        <v>54</v>
      </c>
      <c r="D321" s="1">
        <v>44051</v>
      </c>
      <c r="E321" t="s">
        <v>109</v>
      </c>
      <c r="F321" t="s">
        <v>145</v>
      </c>
      <c r="G321">
        <v>5.34</v>
      </c>
      <c r="H321">
        <v>5.37</v>
      </c>
      <c r="I321">
        <v>3.06</v>
      </c>
      <c r="J321">
        <v>2.79</v>
      </c>
      <c r="M321">
        <v>0.68</v>
      </c>
      <c r="N321" s="4">
        <v>0.17470000000000002</v>
      </c>
      <c r="O321" s="4">
        <v>0.1971</v>
      </c>
      <c r="R321" s="4">
        <v>0.17780000000000001</v>
      </c>
      <c r="S321" s="4">
        <v>0.17700000000000002</v>
      </c>
      <c r="T321" s="4">
        <v>0.17760000000000001</v>
      </c>
      <c r="U321" s="4">
        <v>0.17710000000000001</v>
      </c>
    </row>
    <row r="322" spans="1:21" x14ac:dyDescent="0.2">
      <c r="A322" s="3">
        <v>250</v>
      </c>
      <c r="B322" s="4" t="s">
        <v>56</v>
      </c>
      <c r="C322" t="s">
        <v>53</v>
      </c>
      <c r="D322" s="1">
        <v>44051</v>
      </c>
      <c r="G322">
        <v>3.34</v>
      </c>
      <c r="H322">
        <v>3.47</v>
      </c>
      <c r="I322">
        <v>2.02</v>
      </c>
      <c r="J322">
        <v>2.48</v>
      </c>
      <c r="M322">
        <v>0.37</v>
      </c>
      <c r="N322" s="4">
        <v>0.12710000000000002</v>
      </c>
      <c r="O322" s="4">
        <v>0.13200000000000001</v>
      </c>
      <c r="R322" s="4">
        <v>0.12790000000000001</v>
      </c>
      <c r="S322" s="4">
        <v>0.12810000000000002</v>
      </c>
      <c r="T322" s="4">
        <v>0.1278</v>
      </c>
    </row>
    <row r="323" spans="1:21" x14ac:dyDescent="0.2">
      <c r="A323" s="3">
        <v>251</v>
      </c>
      <c r="B323" s="4" t="s">
        <v>56</v>
      </c>
      <c r="C323" t="s">
        <v>53</v>
      </c>
      <c r="D323" s="1">
        <v>44051</v>
      </c>
      <c r="G323">
        <v>6.08</v>
      </c>
      <c r="H323">
        <v>6.21</v>
      </c>
      <c r="I323">
        <v>3.6</v>
      </c>
      <c r="J323">
        <v>2.97</v>
      </c>
      <c r="M323">
        <v>0.87</v>
      </c>
      <c r="N323" s="4">
        <v>0.1636</v>
      </c>
      <c r="O323" s="4">
        <v>0.18130000000000002</v>
      </c>
      <c r="R323" s="4">
        <v>0.1661</v>
      </c>
      <c r="S323" s="4">
        <v>0.16590000000000002</v>
      </c>
      <c r="T323" s="4">
        <v>0.16600000000000001</v>
      </c>
    </row>
    <row r="324" spans="1:21" x14ac:dyDescent="0.2">
      <c r="A324" s="3">
        <v>252</v>
      </c>
      <c r="B324" s="4" t="s">
        <v>56</v>
      </c>
      <c r="C324" t="s">
        <v>53</v>
      </c>
      <c r="D324" s="1">
        <v>44051</v>
      </c>
      <c r="G324">
        <v>6.15</v>
      </c>
      <c r="H324">
        <v>7.02</v>
      </c>
      <c r="I324">
        <v>4.7300000000000004</v>
      </c>
      <c r="J324">
        <v>4.74</v>
      </c>
      <c r="M324">
        <v>0.93</v>
      </c>
      <c r="N324" s="4">
        <v>0.1895</v>
      </c>
      <c r="O324" s="4">
        <v>0.2228</v>
      </c>
      <c r="R324" s="4">
        <v>0.19460000000000002</v>
      </c>
      <c r="S324" s="4">
        <v>0.1943</v>
      </c>
      <c r="T324" s="4">
        <v>0.19440000000000002</v>
      </c>
    </row>
    <row r="325" spans="1:21" x14ac:dyDescent="0.2">
      <c r="A325" s="3">
        <v>253</v>
      </c>
      <c r="B325" s="4" t="s">
        <v>99</v>
      </c>
      <c r="C325" t="s">
        <v>54</v>
      </c>
      <c r="D325" s="1">
        <v>44051</v>
      </c>
      <c r="E325" t="s">
        <v>109</v>
      </c>
      <c r="F325" t="s">
        <v>145</v>
      </c>
      <c r="G325">
        <v>4.75</v>
      </c>
      <c r="H325">
        <v>5.04</v>
      </c>
      <c r="I325">
        <v>4.0199999999999996</v>
      </c>
      <c r="J325">
        <v>4.2699999999999996</v>
      </c>
      <c r="M325">
        <v>0.9</v>
      </c>
      <c r="N325" s="4">
        <v>0.1545</v>
      </c>
      <c r="O325" s="4">
        <v>0.1857</v>
      </c>
      <c r="R325" s="4">
        <v>0.15870000000000001</v>
      </c>
      <c r="S325" s="4">
        <v>0.15840000000000001</v>
      </c>
      <c r="T325" s="4">
        <v>0.15870000000000001</v>
      </c>
    </row>
    <row r="326" spans="1:21" x14ac:dyDescent="0.2">
      <c r="A326" s="3">
        <v>254</v>
      </c>
      <c r="B326" s="4" t="s">
        <v>99</v>
      </c>
      <c r="C326" t="s">
        <v>54</v>
      </c>
      <c r="D326" s="1">
        <v>44051</v>
      </c>
      <c r="G326">
        <v>4.96</v>
      </c>
      <c r="H326">
        <v>5.0199999999999996</v>
      </c>
      <c r="I326">
        <v>4.74</v>
      </c>
      <c r="J326">
        <v>4.1399999999999997</v>
      </c>
      <c r="M326">
        <v>0.97</v>
      </c>
      <c r="N326" s="4">
        <v>0.1784</v>
      </c>
      <c r="O326" s="4">
        <v>0.20610000000000001</v>
      </c>
      <c r="R326" s="4">
        <v>0.18260000000000001</v>
      </c>
      <c r="S326" s="4">
        <v>0.1827</v>
      </c>
    </row>
    <row r="327" spans="1:21" x14ac:dyDescent="0.2">
      <c r="A327" s="3">
        <v>255</v>
      </c>
      <c r="B327" s="4" t="s">
        <v>100</v>
      </c>
      <c r="C327" t="s">
        <v>54</v>
      </c>
      <c r="D327" s="1">
        <v>44051</v>
      </c>
      <c r="E327" t="s">
        <v>109</v>
      </c>
      <c r="F327" t="s">
        <v>145</v>
      </c>
      <c r="G327">
        <v>4.46</v>
      </c>
      <c r="H327">
        <v>4.32</v>
      </c>
      <c r="I327">
        <v>3.76</v>
      </c>
      <c r="J327">
        <v>3.48</v>
      </c>
      <c r="M327">
        <v>0.8</v>
      </c>
      <c r="N327" s="4">
        <v>0.16400000000000001</v>
      </c>
      <c r="O327" s="4">
        <v>0.184</v>
      </c>
      <c r="R327" s="4">
        <v>0.16650000000000001</v>
      </c>
      <c r="S327" s="4">
        <v>0.1668</v>
      </c>
      <c r="T327" s="4">
        <v>0.16700000000000001</v>
      </c>
      <c r="U327" s="4">
        <v>0.1668</v>
      </c>
    </row>
    <row r="328" spans="1:21" x14ac:dyDescent="0.2">
      <c r="A328" s="3">
        <v>256</v>
      </c>
      <c r="B328" s="4" t="s">
        <v>99</v>
      </c>
      <c r="C328" t="s">
        <v>54</v>
      </c>
      <c r="D328" s="1">
        <v>44051</v>
      </c>
      <c r="E328" t="s">
        <v>109</v>
      </c>
      <c r="F328" t="s">
        <v>145</v>
      </c>
      <c r="G328">
        <v>4.3899999999999997</v>
      </c>
      <c r="H328">
        <v>3.72</v>
      </c>
      <c r="I328">
        <v>2.67</v>
      </c>
      <c r="J328">
        <v>2.91</v>
      </c>
      <c r="M328">
        <v>0.75</v>
      </c>
      <c r="N328" s="4">
        <v>0.16390000000000002</v>
      </c>
      <c r="O328" s="4">
        <v>0.17460000000000001</v>
      </c>
      <c r="R328" s="4">
        <v>0.16500000000000001</v>
      </c>
      <c r="S328" s="4">
        <v>0.1651</v>
      </c>
    </row>
    <row r="329" spans="1:21" x14ac:dyDescent="0.2">
      <c r="A329" s="3">
        <v>257</v>
      </c>
      <c r="B329" s="4" t="s">
        <v>101</v>
      </c>
      <c r="C329" t="s">
        <v>54</v>
      </c>
      <c r="D329" s="1">
        <v>44052</v>
      </c>
      <c r="G329">
        <v>3.51</v>
      </c>
      <c r="H329">
        <v>3.57</v>
      </c>
      <c r="I329">
        <v>3.4</v>
      </c>
      <c r="J329">
        <v>4.38</v>
      </c>
      <c r="M329">
        <v>0.82</v>
      </c>
      <c r="N329" s="4">
        <v>0.17500000000000002</v>
      </c>
      <c r="O329" s="4">
        <v>0.189</v>
      </c>
      <c r="R329" s="4">
        <v>0.17710000000000001</v>
      </c>
      <c r="S329" s="4">
        <v>0.1769</v>
      </c>
      <c r="T329" s="4">
        <v>0.1772</v>
      </c>
    </row>
    <row r="330" spans="1:21" x14ac:dyDescent="0.2">
      <c r="A330" s="3">
        <v>258</v>
      </c>
      <c r="B330" s="4" t="s">
        <v>56</v>
      </c>
      <c r="C330" t="s">
        <v>53</v>
      </c>
      <c r="D330" s="1">
        <v>44052</v>
      </c>
      <c r="G330">
        <v>5.14</v>
      </c>
      <c r="H330">
        <v>5.26</v>
      </c>
      <c r="I330">
        <v>4.54</v>
      </c>
      <c r="J330">
        <v>3.62</v>
      </c>
      <c r="M330">
        <v>0.85</v>
      </c>
      <c r="N330" s="4">
        <v>0.2079</v>
      </c>
      <c r="O330" s="4">
        <v>0.22700000000000001</v>
      </c>
      <c r="R330" s="4">
        <v>0.2109</v>
      </c>
      <c r="S330" s="4">
        <v>0.2107</v>
      </c>
      <c r="T330" s="4">
        <v>0.21050000000000002</v>
      </c>
      <c r="U330" s="4">
        <v>0.21060000000000001</v>
      </c>
    </row>
    <row r="331" spans="1:21" x14ac:dyDescent="0.2">
      <c r="A331" s="3">
        <v>259</v>
      </c>
      <c r="B331" s="4" t="s">
        <v>56</v>
      </c>
      <c r="C331" t="s">
        <v>53</v>
      </c>
      <c r="D331" s="1">
        <v>44052</v>
      </c>
      <c r="G331">
        <v>4.4800000000000004</v>
      </c>
      <c r="H331">
        <v>4.2699999999999996</v>
      </c>
      <c r="I331">
        <v>2.87</v>
      </c>
      <c r="J331">
        <v>2.33</v>
      </c>
      <c r="M331">
        <v>0.59</v>
      </c>
      <c r="N331" s="4">
        <v>0.15890000000000001</v>
      </c>
      <c r="O331" s="4">
        <v>0.16740000000000002</v>
      </c>
      <c r="R331" s="4">
        <v>0.16060000000000002</v>
      </c>
      <c r="S331" s="4">
        <v>0.1605</v>
      </c>
    </row>
    <row r="332" spans="1:21" x14ac:dyDescent="0.2">
      <c r="A332" s="3">
        <v>260</v>
      </c>
      <c r="B332" s="4" t="s">
        <v>56</v>
      </c>
      <c r="C332" t="s">
        <v>53</v>
      </c>
      <c r="D332" s="1">
        <v>44052</v>
      </c>
      <c r="G332">
        <v>3.79</v>
      </c>
      <c r="H332">
        <v>4.07</v>
      </c>
      <c r="I332">
        <v>2.27</v>
      </c>
      <c r="J332">
        <v>2.48</v>
      </c>
      <c r="M332">
        <v>0.5</v>
      </c>
      <c r="N332" s="4">
        <v>0.1769</v>
      </c>
      <c r="O332" s="4">
        <v>0.1845</v>
      </c>
      <c r="R332" s="4">
        <v>0.17830000000000001</v>
      </c>
      <c r="S332" s="4">
        <v>0.1784</v>
      </c>
    </row>
    <row r="333" spans="1:21" x14ac:dyDescent="0.2">
      <c r="A333" s="3">
        <v>261</v>
      </c>
      <c r="B333" s="4" t="s">
        <v>56</v>
      </c>
      <c r="C333" t="s">
        <v>53</v>
      </c>
      <c r="D333" s="1">
        <v>44052</v>
      </c>
      <c r="G333">
        <v>3.46</v>
      </c>
      <c r="H333">
        <v>4.12</v>
      </c>
      <c r="I333">
        <v>2.89</v>
      </c>
      <c r="J333">
        <v>2.85</v>
      </c>
      <c r="M333">
        <v>0.66</v>
      </c>
      <c r="N333" s="4">
        <v>0.15790000000000001</v>
      </c>
      <c r="O333" s="4">
        <v>0.16850000000000001</v>
      </c>
      <c r="R333" s="4">
        <v>0.15990000000000001</v>
      </c>
      <c r="S333" s="4">
        <v>0.15990000000000001</v>
      </c>
    </row>
    <row r="334" spans="1:21" x14ac:dyDescent="0.2">
      <c r="A334" s="3">
        <v>262</v>
      </c>
      <c r="B334" s="4" t="s">
        <v>56</v>
      </c>
      <c r="C334" t="s">
        <v>53</v>
      </c>
      <c r="D334" s="1">
        <v>44052</v>
      </c>
      <c r="G334">
        <v>4.3099999999999996</v>
      </c>
      <c r="H334">
        <v>4.8899999999999997</v>
      </c>
      <c r="I334">
        <v>4.1900000000000004</v>
      </c>
      <c r="J334">
        <v>3.02</v>
      </c>
      <c r="M334">
        <v>0.77</v>
      </c>
      <c r="N334" s="4">
        <v>0.16</v>
      </c>
      <c r="O334" s="4">
        <v>0.17280000000000001</v>
      </c>
      <c r="R334" s="4">
        <v>0.16240000000000002</v>
      </c>
      <c r="S334" s="4">
        <v>0.1623</v>
      </c>
    </row>
    <row r="335" spans="1:21" x14ac:dyDescent="0.2">
      <c r="A335" s="3">
        <v>263</v>
      </c>
      <c r="B335" s="4" t="s">
        <v>56</v>
      </c>
      <c r="C335" t="s">
        <v>53</v>
      </c>
      <c r="D335" s="1">
        <v>44052</v>
      </c>
      <c r="G335">
        <v>4.07</v>
      </c>
      <c r="H335">
        <v>3.35</v>
      </c>
      <c r="I335">
        <v>2.99</v>
      </c>
      <c r="J335">
        <v>2.74</v>
      </c>
      <c r="M335">
        <v>0.55000000000000004</v>
      </c>
      <c r="N335" s="4">
        <v>0.15870000000000001</v>
      </c>
      <c r="O335" s="4">
        <v>0.1676</v>
      </c>
      <c r="R335" s="4">
        <v>0.16070000000000001</v>
      </c>
      <c r="S335" s="4">
        <v>0.16060000000000002</v>
      </c>
    </row>
    <row r="336" spans="1:21" x14ac:dyDescent="0.2">
      <c r="A336" s="3">
        <v>264</v>
      </c>
      <c r="B336" s="4" t="s">
        <v>102</v>
      </c>
      <c r="C336" t="s">
        <v>53</v>
      </c>
      <c r="D336" s="1">
        <v>44052</v>
      </c>
      <c r="G336">
        <v>5.59</v>
      </c>
      <c r="H336">
        <v>5.4</v>
      </c>
      <c r="I336">
        <v>4.4000000000000004</v>
      </c>
      <c r="J336">
        <v>4.4800000000000004</v>
      </c>
      <c r="M336">
        <v>0.71</v>
      </c>
      <c r="N336" s="4">
        <v>0.19350000000000001</v>
      </c>
      <c r="O336" s="4">
        <v>0.21580000000000002</v>
      </c>
      <c r="R336" s="4">
        <v>0.19700000000000001</v>
      </c>
      <c r="S336" s="4">
        <v>0.19690000000000002</v>
      </c>
    </row>
    <row r="337" spans="1:21" x14ac:dyDescent="0.2">
      <c r="A337" s="3">
        <v>265</v>
      </c>
      <c r="B337" s="4" t="s">
        <v>7</v>
      </c>
      <c r="C337" t="s">
        <v>54</v>
      </c>
      <c r="D337" s="1">
        <v>44052</v>
      </c>
      <c r="E337" t="s">
        <v>113</v>
      </c>
      <c r="G337">
        <v>5.53</v>
      </c>
      <c r="H337">
        <v>5.58</v>
      </c>
      <c r="I337">
        <v>4.17</v>
      </c>
      <c r="J337">
        <v>4.33</v>
      </c>
      <c r="M337">
        <v>0.59</v>
      </c>
      <c r="N337" s="4">
        <v>0.1696</v>
      </c>
      <c r="O337" s="4">
        <v>0.19140000000000001</v>
      </c>
      <c r="R337" s="4">
        <v>0.1734</v>
      </c>
      <c r="S337" s="4">
        <v>0.17330000000000001</v>
      </c>
    </row>
    <row r="338" spans="1:21" x14ac:dyDescent="0.2">
      <c r="A338" s="3">
        <v>266</v>
      </c>
      <c r="B338" s="4" t="s">
        <v>7</v>
      </c>
      <c r="C338" t="s">
        <v>54</v>
      </c>
      <c r="D338" s="1">
        <v>44052</v>
      </c>
      <c r="G338">
        <v>3.55</v>
      </c>
      <c r="H338">
        <v>3.54</v>
      </c>
      <c r="I338">
        <v>2.2000000000000002</v>
      </c>
      <c r="J338">
        <v>3.34</v>
      </c>
      <c r="M338">
        <v>0.66</v>
      </c>
      <c r="N338" s="4">
        <v>0.14000000000000001</v>
      </c>
      <c r="O338" s="4">
        <v>0.1479</v>
      </c>
      <c r="R338" s="4">
        <v>0.14130000000000001</v>
      </c>
      <c r="S338" s="4">
        <v>0.14130000000000001</v>
      </c>
    </row>
    <row r="339" spans="1:21" x14ac:dyDescent="0.2">
      <c r="A339" s="3">
        <v>267</v>
      </c>
      <c r="B339" s="4" t="s">
        <v>7</v>
      </c>
      <c r="C339" t="s">
        <v>54</v>
      </c>
      <c r="D339" s="1">
        <v>44052</v>
      </c>
      <c r="G339">
        <v>4.3</v>
      </c>
      <c r="H339">
        <v>4.71</v>
      </c>
      <c r="I339">
        <v>3.62</v>
      </c>
      <c r="J339">
        <v>3.75</v>
      </c>
      <c r="M339">
        <v>0.66</v>
      </c>
      <c r="N339" s="4">
        <v>0.1694</v>
      </c>
      <c r="O339" s="4">
        <v>0.18290000000000001</v>
      </c>
      <c r="R339" s="4">
        <v>0.17150000000000001</v>
      </c>
      <c r="S339" s="4">
        <v>0.17170000000000002</v>
      </c>
      <c r="T339" s="4">
        <v>0.1716</v>
      </c>
    </row>
    <row r="340" spans="1:21" x14ac:dyDescent="0.2">
      <c r="A340" s="3">
        <v>268</v>
      </c>
      <c r="B340" s="4" t="s">
        <v>7</v>
      </c>
      <c r="C340" t="s">
        <v>54</v>
      </c>
      <c r="D340" s="1">
        <v>44052</v>
      </c>
      <c r="G340">
        <v>5.2</v>
      </c>
      <c r="H340">
        <v>5.28</v>
      </c>
      <c r="I340">
        <v>4.13</v>
      </c>
      <c r="J340">
        <v>3.8</v>
      </c>
      <c r="M340">
        <v>0.53</v>
      </c>
      <c r="N340" s="4">
        <v>0.14200000000000002</v>
      </c>
      <c r="O340" s="4">
        <v>0.1603</v>
      </c>
      <c r="R340" s="4">
        <v>0.14510000000000001</v>
      </c>
      <c r="S340" s="4">
        <v>0.1452</v>
      </c>
    </row>
    <row r="341" spans="1:21" x14ac:dyDescent="0.2">
      <c r="A341" s="3">
        <v>269</v>
      </c>
      <c r="B341" s="4" t="s">
        <v>7</v>
      </c>
      <c r="C341" t="s">
        <v>54</v>
      </c>
      <c r="D341" s="1">
        <v>44052</v>
      </c>
      <c r="G341">
        <v>4.42</v>
      </c>
      <c r="H341">
        <v>4.5199999999999996</v>
      </c>
      <c r="I341">
        <v>3</v>
      </c>
      <c r="J341">
        <v>3.12</v>
      </c>
      <c r="M341">
        <v>0.63</v>
      </c>
      <c r="N341" s="4">
        <v>0.19570000000000001</v>
      </c>
      <c r="O341" s="4">
        <v>0.20670000000000002</v>
      </c>
      <c r="R341" s="4">
        <v>0.19770000000000001</v>
      </c>
      <c r="S341" s="4">
        <v>0.19790000000000002</v>
      </c>
      <c r="T341" s="4">
        <v>0.1976</v>
      </c>
    </row>
    <row r="342" spans="1:21" x14ac:dyDescent="0.2">
      <c r="A342" s="3">
        <v>270</v>
      </c>
      <c r="B342" s="4" t="s">
        <v>90</v>
      </c>
      <c r="C342" t="s">
        <v>54</v>
      </c>
      <c r="D342" s="1">
        <v>44052</v>
      </c>
      <c r="G342">
        <v>4.5999999999999996</v>
      </c>
      <c r="H342">
        <v>4.8099999999999996</v>
      </c>
      <c r="I342">
        <v>3.87</v>
      </c>
      <c r="J342">
        <v>3.74</v>
      </c>
      <c r="M342">
        <v>0.7</v>
      </c>
      <c r="N342" s="4">
        <v>0.18230000000000002</v>
      </c>
      <c r="O342" s="4">
        <v>0.20140000000000002</v>
      </c>
      <c r="R342" s="4">
        <v>0.18540000000000001</v>
      </c>
      <c r="S342" s="4">
        <v>0.1852</v>
      </c>
      <c r="T342" s="4">
        <v>0.18530000000000002</v>
      </c>
    </row>
    <row r="343" spans="1:21" x14ac:dyDescent="0.2">
      <c r="A343" s="3">
        <v>271</v>
      </c>
      <c r="B343" s="4" t="s">
        <v>90</v>
      </c>
      <c r="C343" t="s">
        <v>54</v>
      </c>
      <c r="D343" s="1">
        <v>44052</v>
      </c>
      <c r="G343">
        <v>2.35</v>
      </c>
      <c r="H343">
        <v>2.2599999999999998</v>
      </c>
      <c r="I343">
        <v>1.93</v>
      </c>
      <c r="J343">
        <v>2.0299999999999998</v>
      </c>
      <c r="M343">
        <v>0.39</v>
      </c>
      <c r="N343" s="4">
        <v>0.18050000000000002</v>
      </c>
      <c r="O343" s="4">
        <v>0.18340000000000001</v>
      </c>
      <c r="R343" s="4">
        <v>0.18110000000000001</v>
      </c>
      <c r="S343" s="4">
        <v>0.18100000000000002</v>
      </c>
    </row>
    <row r="344" spans="1:21" x14ac:dyDescent="0.2">
      <c r="A344" s="3">
        <v>272</v>
      </c>
      <c r="B344" s="4" t="s">
        <v>90</v>
      </c>
      <c r="C344" t="s">
        <v>54</v>
      </c>
      <c r="D344" s="1">
        <v>44052</v>
      </c>
      <c r="G344">
        <v>3.41</v>
      </c>
      <c r="H344">
        <v>3.27</v>
      </c>
      <c r="I344">
        <v>2.59</v>
      </c>
      <c r="J344">
        <v>3.27</v>
      </c>
      <c r="M344">
        <v>0.45</v>
      </c>
      <c r="N344" s="4">
        <v>0.14430000000000001</v>
      </c>
      <c r="O344" s="4">
        <v>0.1512</v>
      </c>
      <c r="R344" s="4">
        <v>0.14530000000000001</v>
      </c>
      <c r="S344" s="4">
        <v>0.14530000000000001</v>
      </c>
    </row>
    <row r="345" spans="1:21" x14ac:dyDescent="0.2">
      <c r="A345" s="3">
        <v>273</v>
      </c>
      <c r="B345" s="4" t="s">
        <v>7</v>
      </c>
      <c r="C345" t="s">
        <v>54</v>
      </c>
      <c r="D345" s="1">
        <v>44052</v>
      </c>
      <c r="G345">
        <v>3.04</v>
      </c>
      <c r="H345">
        <v>3.17</v>
      </c>
      <c r="I345">
        <v>2.76</v>
      </c>
      <c r="J345">
        <v>3.36</v>
      </c>
      <c r="M345">
        <v>0.61</v>
      </c>
      <c r="N345" s="4">
        <v>0.1888</v>
      </c>
      <c r="O345" s="4">
        <v>0.1971</v>
      </c>
      <c r="R345" s="4">
        <v>0.1903</v>
      </c>
      <c r="S345" s="4">
        <v>0.19040000000000001</v>
      </c>
    </row>
    <row r="346" spans="1:21" x14ac:dyDescent="0.2">
      <c r="A346" s="3">
        <v>274</v>
      </c>
      <c r="B346" s="4" t="s">
        <v>7</v>
      </c>
      <c r="C346" t="s">
        <v>54</v>
      </c>
      <c r="D346" s="1">
        <v>44052</v>
      </c>
      <c r="G346">
        <v>3.63</v>
      </c>
      <c r="H346">
        <v>3.6</v>
      </c>
      <c r="I346">
        <v>2.67</v>
      </c>
      <c r="J346">
        <v>2.56</v>
      </c>
      <c r="M346">
        <v>0.5</v>
      </c>
      <c r="N346" s="4">
        <v>0.1716</v>
      </c>
      <c r="O346" s="4">
        <v>0.17750000000000002</v>
      </c>
      <c r="R346" s="4">
        <v>0.17270000000000002</v>
      </c>
      <c r="S346" s="4">
        <v>0.17280000000000001</v>
      </c>
    </row>
    <row r="347" spans="1:21" x14ac:dyDescent="0.2">
      <c r="A347" s="3">
        <v>275</v>
      </c>
      <c r="B347" s="4" t="s">
        <v>7</v>
      </c>
      <c r="C347" t="s">
        <v>54</v>
      </c>
      <c r="D347" s="1">
        <v>44052</v>
      </c>
      <c r="G347">
        <v>2.77</v>
      </c>
      <c r="H347">
        <v>2.5299999999999998</v>
      </c>
      <c r="I347">
        <v>2.33</v>
      </c>
      <c r="J347">
        <v>1.96</v>
      </c>
      <c r="M347">
        <v>0.52</v>
      </c>
      <c r="N347" s="4">
        <v>0.16060000000000002</v>
      </c>
      <c r="O347" s="4">
        <v>0.1646</v>
      </c>
      <c r="R347" s="4">
        <v>0.1613</v>
      </c>
      <c r="S347" s="4">
        <v>0.16120000000000001</v>
      </c>
    </row>
    <row r="348" spans="1:21" x14ac:dyDescent="0.2">
      <c r="A348" s="3">
        <v>276</v>
      </c>
      <c r="B348" s="4" t="s">
        <v>7</v>
      </c>
      <c r="C348" t="s">
        <v>54</v>
      </c>
      <c r="D348" s="1">
        <v>44052</v>
      </c>
      <c r="E348" t="s">
        <v>109</v>
      </c>
      <c r="F348" t="s">
        <v>145</v>
      </c>
      <c r="G348">
        <v>3.77</v>
      </c>
      <c r="H348">
        <v>3.65</v>
      </c>
      <c r="I348">
        <v>2.4</v>
      </c>
      <c r="J348">
        <v>2.46</v>
      </c>
      <c r="M348">
        <v>0.57999999999999996</v>
      </c>
      <c r="N348" s="4">
        <v>0.1741</v>
      </c>
      <c r="O348" s="4">
        <v>0.18260000000000001</v>
      </c>
      <c r="R348" s="4">
        <v>0.17560000000000001</v>
      </c>
      <c r="S348" s="4">
        <v>0.17550000000000002</v>
      </c>
    </row>
    <row r="349" spans="1:21" x14ac:dyDescent="0.2">
      <c r="A349" s="3">
        <v>277</v>
      </c>
      <c r="B349" s="4" t="s">
        <v>103</v>
      </c>
      <c r="C349" t="s">
        <v>54</v>
      </c>
      <c r="D349" s="1">
        <v>44052</v>
      </c>
      <c r="E349" t="s">
        <v>111</v>
      </c>
      <c r="G349">
        <v>3.77</v>
      </c>
      <c r="H349">
        <v>3.86</v>
      </c>
      <c r="I349">
        <v>3.11</v>
      </c>
      <c r="J349">
        <v>3.5</v>
      </c>
      <c r="M349">
        <v>0.39</v>
      </c>
      <c r="N349" s="4">
        <v>0.1804</v>
      </c>
      <c r="O349" s="4">
        <v>0.19190000000000002</v>
      </c>
      <c r="R349" s="4">
        <v>0.182</v>
      </c>
      <c r="S349" s="4">
        <v>0.18210000000000001</v>
      </c>
    </row>
    <row r="350" spans="1:21" x14ac:dyDescent="0.2">
      <c r="A350" s="3">
        <v>278</v>
      </c>
      <c r="B350" s="4" t="s">
        <v>7</v>
      </c>
      <c r="C350" t="s">
        <v>54</v>
      </c>
      <c r="D350" s="1">
        <v>44052</v>
      </c>
      <c r="G350">
        <v>3</v>
      </c>
      <c r="H350">
        <v>3.3</v>
      </c>
      <c r="I350">
        <v>2.79</v>
      </c>
      <c r="J350">
        <v>2.5</v>
      </c>
      <c r="M350">
        <v>0.57999999999999996</v>
      </c>
      <c r="N350" s="4">
        <v>0.1875</v>
      </c>
      <c r="O350" s="4">
        <v>0.1973</v>
      </c>
      <c r="R350" s="4">
        <v>0.18920000000000001</v>
      </c>
      <c r="S350" s="4">
        <v>0.1893</v>
      </c>
    </row>
    <row r="351" spans="1:21" x14ac:dyDescent="0.2">
      <c r="A351" s="3">
        <v>279</v>
      </c>
      <c r="B351" s="4" t="s">
        <v>7</v>
      </c>
      <c r="C351" t="s">
        <v>54</v>
      </c>
      <c r="D351" s="1">
        <v>44052</v>
      </c>
      <c r="E351" t="s">
        <v>109</v>
      </c>
      <c r="F351" t="s">
        <v>145</v>
      </c>
      <c r="G351">
        <v>2.63</v>
      </c>
      <c r="H351">
        <v>2.64</v>
      </c>
      <c r="I351">
        <v>2.44</v>
      </c>
      <c r="J351">
        <v>2.12</v>
      </c>
      <c r="M351">
        <v>0.63</v>
      </c>
      <c r="N351" s="4">
        <v>0.19950000000000001</v>
      </c>
      <c r="O351" s="4">
        <v>0.20680000000000001</v>
      </c>
      <c r="R351" s="4">
        <v>0.20050000000000001</v>
      </c>
      <c r="S351" s="4">
        <v>0.20040000000000002</v>
      </c>
    </row>
    <row r="352" spans="1:21" x14ac:dyDescent="0.2">
      <c r="A352" s="3">
        <v>280</v>
      </c>
      <c r="B352" s="4" t="s">
        <v>91</v>
      </c>
      <c r="C352" t="s">
        <v>54</v>
      </c>
      <c r="D352" s="1">
        <v>44052</v>
      </c>
      <c r="G352">
        <v>3.91</v>
      </c>
      <c r="H352">
        <v>3.9</v>
      </c>
      <c r="I352">
        <v>4.09</v>
      </c>
      <c r="J352">
        <v>3.17</v>
      </c>
      <c r="M352">
        <v>0.81</v>
      </c>
      <c r="N352" s="4">
        <v>0.18840000000000001</v>
      </c>
      <c r="O352" s="4">
        <v>0.20150000000000001</v>
      </c>
      <c r="R352" s="4">
        <v>0.1903</v>
      </c>
      <c r="S352" s="4">
        <v>0.19060000000000002</v>
      </c>
      <c r="T352" s="4">
        <v>0.19010000000000002</v>
      </c>
      <c r="U352" s="4">
        <v>0.1905</v>
      </c>
    </row>
    <row r="353" spans="1:18" x14ac:dyDescent="0.2">
      <c r="A353" s="3">
        <v>281</v>
      </c>
      <c r="B353" s="4" t="s">
        <v>76</v>
      </c>
      <c r="C353" t="s">
        <v>54</v>
      </c>
      <c r="D353" s="1">
        <v>44055</v>
      </c>
      <c r="G353">
        <v>7.09</v>
      </c>
      <c r="H353">
        <v>6.82</v>
      </c>
      <c r="I353">
        <v>5.89</v>
      </c>
      <c r="J353">
        <v>6.22</v>
      </c>
      <c r="M353">
        <v>0.93</v>
      </c>
      <c r="N353" s="4">
        <v>0.1736</v>
      </c>
      <c r="O353" s="4">
        <v>0.23050000000000001</v>
      </c>
      <c r="Q353" s="4"/>
      <c r="R353" s="4">
        <v>0.1822</v>
      </c>
    </row>
    <row r="354" spans="1:18" x14ac:dyDescent="0.2">
      <c r="A354" s="3">
        <v>282</v>
      </c>
      <c r="B354" s="4" t="s">
        <v>7</v>
      </c>
      <c r="C354" t="s">
        <v>54</v>
      </c>
      <c r="D354" s="1">
        <v>44055</v>
      </c>
      <c r="G354">
        <v>6.85</v>
      </c>
      <c r="H354">
        <v>7.2</v>
      </c>
      <c r="I354">
        <v>4.7699999999999996</v>
      </c>
      <c r="J354">
        <v>4.38</v>
      </c>
      <c r="M354">
        <v>0.77</v>
      </c>
      <c r="N354" s="4">
        <v>0.16450000000000001</v>
      </c>
      <c r="O354" s="4">
        <v>0.19740000000000002</v>
      </c>
      <c r="Q354" s="4"/>
      <c r="R354" s="4">
        <v>0.1699</v>
      </c>
    </row>
    <row r="355" spans="1:18" x14ac:dyDescent="0.2">
      <c r="A355" s="3">
        <v>283</v>
      </c>
      <c r="B355" s="4" t="s">
        <v>84</v>
      </c>
      <c r="C355" t="s">
        <v>53</v>
      </c>
      <c r="D355" s="1">
        <v>44055</v>
      </c>
      <c r="G355">
        <v>4.12</v>
      </c>
      <c r="H355">
        <v>4.1900000000000004</v>
      </c>
      <c r="I355">
        <v>4.4400000000000004</v>
      </c>
      <c r="J355">
        <v>4.2300000000000004</v>
      </c>
      <c r="M355">
        <v>0.52</v>
      </c>
      <c r="N355" s="4">
        <v>0.15390000000000001</v>
      </c>
      <c r="O355" s="4">
        <v>0.1721</v>
      </c>
      <c r="Q355" s="4"/>
      <c r="R355" s="4">
        <v>0.1565</v>
      </c>
    </row>
    <row r="356" spans="1:18" x14ac:dyDescent="0.2">
      <c r="A356" s="3">
        <v>284</v>
      </c>
      <c r="B356" s="4" t="s">
        <v>58</v>
      </c>
      <c r="C356" t="s">
        <v>53</v>
      </c>
      <c r="D356" s="1">
        <v>44055</v>
      </c>
      <c r="G356">
        <v>3.56</v>
      </c>
      <c r="H356">
        <v>3.89</v>
      </c>
      <c r="I356">
        <v>2.82</v>
      </c>
      <c r="J356">
        <v>2.7</v>
      </c>
      <c r="M356">
        <v>0.65</v>
      </c>
      <c r="N356" s="4">
        <v>0.1757</v>
      </c>
      <c r="O356" s="4">
        <v>0.18140000000000001</v>
      </c>
      <c r="Q356" s="4"/>
      <c r="R356" s="4">
        <v>0.1764</v>
      </c>
    </row>
    <row r="357" spans="1:18" x14ac:dyDescent="0.2">
      <c r="A357" s="3">
        <v>285</v>
      </c>
      <c r="B357" s="4" t="s">
        <v>58</v>
      </c>
      <c r="C357" t="s">
        <v>53</v>
      </c>
      <c r="D357" s="1">
        <v>44055</v>
      </c>
      <c r="E357" t="s">
        <v>114</v>
      </c>
      <c r="G357">
        <v>4.74</v>
      </c>
      <c r="H357">
        <v>4.67</v>
      </c>
      <c r="I357">
        <v>5.13</v>
      </c>
      <c r="J357">
        <v>4.6500000000000004</v>
      </c>
      <c r="M357">
        <v>0.72</v>
      </c>
      <c r="N357" s="4">
        <v>0.14580000000000001</v>
      </c>
      <c r="O357" s="4">
        <v>0.16440000000000002</v>
      </c>
      <c r="Q357" s="4"/>
      <c r="R357" s="4">
        <v>0.14830000000000002</v>
      </c>
    </row>
    <row r="358" spans="1:18" x14ac:dyDescent="0.2">
      <c r="A358" s="3">
        <v>286</v>
      </c>
      <c r="B358" s="4" t="s">
        <v>58</v>
      </c>
      <c r="C358" t="s">
        <v>53</v>
      </c>
      <c r="D358" s="1">
        <v>44055</v>
      </c>
      <c r="G358">
        <v>3.45</v>
      </c>
      <c r="H358">
        <v>3.61</v>
      </c>
      <c r="I358">
        <v>3.79</v>
      </c>
      <c r="J358">
        <v>3.06</v>
      </c>
      <c r="M358">
        <v>0.56999999999999995</v>
      </c>
      <c r="N358" s="4">
        <v>0.1797</v>
      </c>
      <c r="O358" s="4">
        <v>0.19320000000000001</v>
      </c>
      <c r="Q358" s="4"/>
      <c r="R358" s="4">
        <v>0.18150000000000002</v>
      </c>
    </row>
    <row r="359" spans="1:18" x14ac:dyDescent="0.2">
      <c r="A359" t="s">
        <v>28</v>
      </c>
      <c r="B359" s="4" t="s">
        <v>56</v>
      </c>
      <c r="C359" t="s">
        <v>53</v>
      </c>
      <c r="D359" s="1">
        <v>44055</v>
      </c>
      <c r="G359">
        <v>3.75</v>
      </c>
      <c r="H359">
        <v>3.45</v>
      </c>
      <c r="I359">
        <v>2.14</v>
      </c>
      <c r="J359">
        <v>2.02</v>
      </c>
      <c r="M359">
        <v>0.57999999999999996</v>
      </c>
      <c r="N359" s="4">
        <v>3.1224000000000002E-2</v>
      </c>
      <c r="O359" s="4">
        <v>3.4991999999999995E-2</v>
      </c>
      <c r="Q359" s="4">
        <v>3.1827000000000001E-2</v>
      </c>
      <c r="R359" s="4">
        <v>3.1841000000000001E-2</v>
      </c>
    </row>
    <row r="360" spans="1:18" x14ac:dyDescent="0.2">
      <c r="A360" t="s">
        <v>29</v>
      </c>
      <c r="B360" s="4" t="s">
        <v>56</v>
      </c>
      <c r="C360" t="s">
        <v>53</v>
      </c>
      <c r="D360" s="1">
        <v>44055</v>
      </c>
      <c r="G360">
        <v>3.08</v>
      </c>
      <c r="H360">
        <v>2.96</v>
      </c>
      <c r="I360">
        <v>2.17</v>
      </c>
      <c r="J360">
        <v>2.2799999999999998</v>
      </c>
      <c r="M360">
        <v>0.56000000000000005</v>
      </c>
      <c r="N360" s="4">
        <v>3.0418000000000001E-2</v>
      </c>
      <c r="O360" s="4">
        <v>3.5085999999999999E-2</v>
      </c>
      <c r="Q360" s="4">
        <v>3.1139E-2</v>
      </c>
      <c r="R360" s="4">
        <v>3.1153E-2</v>
      </c>
    </row>
    <row r="361" spans="1:18" x14ac:dyDescent="0.2">
      <c r="A361" t="s">
        <v>30</v>
      </c>
      <c r="B361" s="4" t="s">
        <v>56</v>
      </c>
      <c r="C361" t="s">
        <v>53</v>
      </c>
      <c r="D361" s="1">
        <v>44055</v>
      </c>
      <c r="G361">
        <v>3.72</v>
      </c>
      <c r="H361">
        <v>4.08</v>
      </c>
      <c r="I361">
        <v>2.42</v>
      </c>
      <c r="J361">
        <v>2.94</v>
      </c>
      <c r="M361">
        <v>0.64</v>
      </c>
      <c r="N361" s="4">
        <v>3.0742999999999999E-2</v>
      </c>
      <c r="O361" s="4">
        <v>3.7090000000000005E-2</v>
      </c>
      <c r="Q361">
        <v>3.1729E-2</v>
      </c>
      <c r="R361" s="4">
        <v>3.1739999999999997E-2</v>
      </c>
    </row>
    <row r="362" spans="1:18" x14ac:dyDescent="0.2">
      <c r="A362" t="s">
        <v>31</v>
      </c>
      <c r="B362" s="4" t="s">
        <v>104</v>
      </c>
      <c r="C362" t="s">
        <v>54</v>
      </c>
      <c r="D362" s="1">
        <v>44055</v>
      </c>
      <c r="G362">
        <v>2.91</v>
      </c>
      <c r="H362">
        <v>2.94</v>
      </c>
      <c r="I362">
        <v>1.77</v>
      </c>
      <c r="J362">
        <v>2.27</v>
      </c>
      <c r="M362">
        <v>0.43</v>
      </c>
      <c r="N362" s="4">
        <v>3.0913E-2</v>
      </c>
      <c r="O362" s="4">
        <v>3.3779000000000003E-2</v>
      </c>
      <c r="Q362">
        <v>3.134E-2</v>
      </c>
      <c r="R362" s="4">
        <v>3.1349000000000002E-2</v>
      </c>
    </row>
    <row r="363" spans="1:18" x14ac:dyDescent="0.2">
      <c r="A363" t="s">
        <v>32</v>
      </c>
      <c r="B363" s="4" t="s">
        <v>7</v>
      </c>
      <c r="C363" t="s">
        <v>54</v>
      </c>
      <c r="D363" s="1">
        <v>44055</v>
      </c>
      <c r="G363">
        <v>2.12</v>
      </c>
      <c r="H363">
        <v>2.3199999999999998</v>
      </c>
      <c r="I363">
        <v>1.72</v>
      </c>
      <c r="J363">
        <v>1.51</v>
      </c>
      <c r="M363">
        <v>0.32</v>
      </c>
      <c r="N363" s="4">
        <v>3.0129000000000003E-2</v>
      </c>
      <c r="O363" s="4">
        <v>3.2127000000000003E-2</v>
      </c>
      <c r="Q363">
        <v>3.0451000000000002E-2</v>
      </c>
      <c r="R363" s="4">
        <v>3.0454999999999999E-2</v>
      </c>
    </row>
    <row r="364" spans="1:18" x14ac:dyDescent="0.2">
      <c r="A364" t="s">
        <v>33</v>
      </c>
      <c r="B364" s="4" t="s">
        <v>7</v>
      </c>
      <c r="C364" t="s">
        <v>54</v>
      </c>
      <c r="D364" s="1">
        <v>44055</v>
      </c>
      <c r="G364">
        <v>3.16</v>
      </c>
      <c r="H364">
        <v>3.1</v>
      </c>
      <c r="I364">
        <v>1.93</v>
      </c>
      <c r="J364">
        <v>2.25</v>
      </c>
      <c r="M364">
        <v>0.44</v>
      </c>
      <c r="N364" s="4">
        <v>3.1100000000000003E-2</v>
      </c>
      <c r="O364" s="4">
        <v>3.567E-2</v>
      </c>
      <c r="Q364">
        <v>3.1907999999999999E-2</v>
      </c>
      <c r="R364" s="4">
        <v>3.1911000000000002E-2</v>
      </c>
    </row>
    <row r="365" spans="1:18" x14ac:dyDescent="0.2">
      <c r="A365" t="s">
        <v>34</v>
      </c>
      <c r="B365" s="4" t="s">
        <v>7</v>
      </c>
      <c r="C365" t="s">
        <v>54</v>
      </c>
      <c r="D365" s="1">
        <v>44055</v>
      </c>
      <c r="G365">
        <v>2.14</v>
      </c>
      <c r="H365">
        <v>2.23</v>
      </c>
      <c r="I365">
        <v>1.72</v>
      </c>
      <c r="J365">
        <v>2.0299999999999998</v>
      </c>
      <c r="M365">
        <v>0.44</v>
      </c>
      <c r="N365" s="4">
        <v>3.1432000000000002E-2</v>
      </c>
      <c r="O365" s="4">
        <v>3.4298000000000002E-2</v>
      </c>
      <c r="Q365">
        <v>3.1970999999999999E-2</v>
      </c>
      <c r="R365" s="4">
        <v>3.1974000000000002E-2</v>
      </c>
    </row>
    <row r="366" spans="1:18" x14ac:dyDescent="0.2">
      <c r="A366" t="s">
        <v>35</v>
      </c>
      <c r="B366" s="4" t="s">
        <v>7</v>
      </c>
      <c r="C366" t="s">
        <v>54</v>
      </c>
      <c r="D366" s="1">
        <v>44055</v>
      </c>
      <c r="G366">
        <v>2.12</v>
      </c>
      <c r="H366">
        <v>2.27</v>
      </c>
      <c r="I366">
        <v>2.08</v>
      </c>
      <c r="J366">
        <v>2.16</v>
      </c>
      <c r="M366">
        <v>0.37</v>
      </c>
      <c r="N366" s="4">
        <v>3.0728999999999999E-2</v>
      </c>
      <c r="O366" s="4">
        <v>3.4189000000000004E-2</v>
      </c>
      <c r="Q366">
        <v>3.1313000000000001E-2</v>
      </c>
      <c r="R366" s="4">
        <v>3.1317999999999999E-2</v>
      </c>
    </row>
    <row r="367" spans="1:18" x14ac:dyDescent="0.2">
      <c r="A367" t="s">
        <v>36</v>
      </c>
      <c r="B367" s="4" t="s">
        <v>7</v>
      </c>
      <c r="C367" t="s">
        <v>54</v>
      </c>
      <c r="D367" s="1">
        <v>44055</v>
      </c>
      <c r="G367">
        <v>3.56</v>
      </c>
      <c r="H367">
        <v>3.52</v>
      </c>
      <c r="I367">
        <v>2.16</v>
      </c>
      <c r="J367">
        <v>2.33</v>
      </c>
      <c r="M367">
        <v>0.47</v>
      </c>
      <c r="N367" s="4">
        <v>3.1529000000000001E-2</v>
      </c>
      <c r="O367" s="4">
        <v>3.6566000000000001E-2</v>
      </c>
      <c r="Q367">
        <v>3.2280000000000003E-2</v>
      </c>
      <c r="R367" s="4">
        <v>3.2286000000000002E-2</v>
      </c>
    </row>
    <row r="368" spans="1:18" x14ac:dyDescent="0.2">
      <c r="A368" t="s">
        <v>37</v>
      </c>
      <c r="B368" s="4" t="s">
        <v>7</v>
      </c>
      <c r="C368" t="s">
        <v>54</v>
      </c>
      <c r="D368" s="1">
        <v>44055</v>
      </c>
      <c r="G368">
        <v>3.24</v>
      </c>
      <c r="H368">
        <v>3.24</v>
      </c>
      <c r="I368">
        <v>2.62</v>
      </c>
      <c r="J368">
        <v>2.4300000000000002</v>
      </c>
      <c r="M368">
        <v>0.52</v>
      </c>
      <c r="N368" s="4">
        <v>3.1300000000000001E-2</v>
      </c>
      <c r="O368" s="4">
        <v>3.8507E-2</v>
      </c>
      <c r="Q368">
        <v>3.2454000000000004E-2</v>
      </c>
      <c r="R368" s="4">
        <v>3.2454000000000004E-2</v>
      </c>
    </row>
    <row r="369" spans="1:26" x14ac:dyDescent="0.2">
      <c r="A369" t="s">
        <v>38</v>
      </c>
      <c r="B369" s="4" t="s">
        <v>7</v>
      </c>
      <c r="C369" t="s">
        <v>54</v>
      </c>
      <c r="D369" s="1">
        <v>44055</v>
      </c>
      <c r="E369" t="s">
        <v>109</v>
      </c>
      <c r="F369" t="s">
        <v>145</v>
      </c>
      <c r="G369">
        <v>2.46</v>
      </c>
      <c r="H369">
        <v>2.54</v>
      </c>
      <c r="I369">
        <v>1.77</v>
      </c>
      <c r="J369">
        <v>1.87</v>
      </c>
      <c r="M369">
        <v>0.46</v>
      </c>
      <c r="N369" s="4">
        <v>3.1265000000000001E-2</v>
      </c>
      <c r="O369" s="4">
        <v>3.5364E-2</v>
      </c>
      <c r="Q369">
        <v>3.1893999999999999E-2</v>
      </c>
      <c r="R369" s="4">
        <v>3.1893999999999999E-2</v>
      </c>
    </row>
    <row r="370" spans="1:26" x14ac:dyDescent="0.2">
      <c r="A370" t="s">
        <v>39</v>
      </c>
      <c r="B370" s="4" t="s">
        <v>105</v>
      </c>
      <c r="C370" t="s">
        <v>54</v>
      </c>
      <c r="D370" s="1">
        <v>44055</v>
      </c>
      <c r="G370">
        <v>2.09</v>
      </c>
      <c r="H370">
        <v>2.0499999999999998</v>
      </c>
      <c r="I370">
        <v>2.2000000000000002</v>
      </c>
      <c r="J370">
        <v>2.35</v>
      </c>
      <c r="M370">
        <v>0.45</v>
      </c>
      <c r="N370" s="4">
        <v>3.1441999999999998E-2</v>
      </c>
      <c r="O370" s="4">
        <v>3.5358000000000001E-2</v>
      </c>
      <c r="Q370">
        <v>3.1983000000000004E-2</v>
      </c>
      <c r="R370" s="4">
        <v>3.1981999999999997E-2</v>
      </c>
    </row>
    <row r="371" spans="1:26" x14ac:dyDescent="0.2">
      <c r="A371" t="s">
        <v>40</v>
      </c>
      <c r="B371" s="4" t="s">
        <v>105</v>
      </c>
      <c r="C371" t="s">
        <v>54</v>
      </c>
      <c r="D371" s="1">
        <v>44055</v>
      </c>
      <c r="G371">
        <v>2.2400000000000002</v>
      </c>
      <c r="H371">
        <v>2.1800000000000002</v>
      </c>
      <c r="I371">
        <v>1.82</v>
      </c>
      <c r="J371">
        <v>1.78</v>
      </c>
      <c r="M371">
        <v>0.35</v>
      </c>
      <c r="N371" s="4">
        <v>3.0374999999999999E-2</v>
      </c>
      <c r="O371" s="4">
        <v>3.3320000000000002E-2</v>
      </c>
      <c r="Q371">
        <v>3.0873000000000001E-2</v>
      </c>
      <c r="R371" s="4">
        <v>3.0872E-2</v>
      </c>
    </row>
    <row r="372" spans="1:26" x14ac:dyDescent="0.2">
      <c r="A372" t="s">
        <v>41</v>
      </c>
      <c r="B372" s="4" t="s">
        <v>60</v>
      </c>
      <c r="C372" t="s">
        <v>54</v>
      </c>
      <c r="D372" s="1">
        <v>44055</v>
      </c>
      <c r="G372">
        <v>3.84</v>
      </c>
      <c r="H372">
        <v>4.05</v>
      </c>
      <c r="I372">
        <v>2.64</v>
      </c>
      <c r="J372">
        <v>2.23</v>
      </c>
      <c r="M372">
        <v>0.47</v>
      </c>
      <c r="N372" s="4">
        <v>3.1315999999999997E-2</v>
      </c>
      <c r="O372" s="4">
        <v>3.6927000000000001E-2</v>
      </c>
      <c r="Q372">
        <v>3.2229999999999995E-2</v>
      </c>
      <c r="R372" s="4">
        <v>3.2223000000000002E-2</v>
      </c>
    </row>
    <row r="373" spans="1:26" x14ac:dyDescent="0.2">
      <c r="A373" t="s">
        <v>42</v>
      </c>
      <c r="B373" s="4" t="s">
        <v>60</v>
      </c>
      <c r="C373" t="s">
        <v>53</v>
      </c>
      <c r="D373" s="1">
        <v>44055</v>
      </c>
      <c r="G373">
        <v>4.18</v>
      </c>
      <c r="H373">
        <v>3.92</v>
      </c>
      <c r="I373">
        <v>3.87</v>
      </c>
      <c r="J373">
        <v>3.92</v>
      </c>
      <c r="M373">
        <v>0.71</v>
      </c>
      <c r="N373" s="4">
        <v>3.0249999999999999E-2</v>
      </c>
      <c r="O373" s="4">
        <v>4.8645000000000001E-2</v>
      </c>
      <c r="Q373">
        <v>3.3343000000000005E-2</v>
      </c>
      <c r="R373" s="4">
        <v>3.3326000000000001E-2</v>
      </c>
    </row>
    <row r="374" spans="1:26" x14ac:dyDescent="0.2">
      <c r="A374" t="s">
        <v>43</v>
      </c>
      <c r="B374" s="4" t="s">
        <v>60</v>
      </c>
      <c r="C374" t="s">
        <v>53</v>
      </c>
      <c r="D374" s="1">
        <v>44055</v>
      </c>
      <c r="G374">
        <v>5.0999999999999996</v>
      </c>
      <c r="H374">
        <v>5.17</v>
      </c>
      <c r="I374">
        <v>3.97</v>
      </c>
      <c r="J374">
        <v>4.59</v>
      </c>
      <c r="M374">
        <v>0.8</v>
      </c>
      <c r="N374" s="4">
        <v>3.0896E-2</v>
      </c>
      <c r="O374" s="4">
        <v>5.3037999999999995E-2</v>
      </c>
      <c r="Q374">
        <v>3.4436000000000001E-2</v>
      </c>
      <c r="R374" s="4">
        <v>3.4411000000000004E-2</v>
      </c>
    </row>
    <row r="375" spans="1:26" x14ac:dyDescent="0.2">
      <c r="A375" t="s">
        <v>44</v>
      </c>
      <c r="B375" s="4" t="s">
        <v>60</v>
      </c>
      <c r="C375" t="s">
        <v>53</v>
      </c>
      <c r="D375" s="1">
        <v>44055</v>
      </c>
      <c r="G375">
        <v>3.95</v>
      </c>
      <c r="H375">
        <v>3.95</v>
      </c>
      <c r="I375">
        <v>3.05</v>
      </c>
      <c r="J375">
        <v>2.92</v>
      </c>
      <c r="M375">
        <v>0.41</v>
      </c>
      <c r="N375" s="4">
        <v>3.1033999999999999E-2</v>
      </c>
      <c r="O375" s="4">
        <v>4.4978999999999998E-2</v>
      </c>
      <c r="Q375">
        <v>3.3216000000000002E-2</v>
      </c>
      <c r="R375" s="4">
        <v>3.3191999999999999E-2</v>
      </c>
    </row>
    <row r="376" spans="1:26" x14ac:dyDescent="0.2">
      <c r="A376" t="s">
        <v>45</v>
      </c>
      <c r="B376" s="4" t="s">
        <v>60</v>
      </c>
      <c r="C376" t="s">
        <v>53</v>
      </c>
      <c r="D376" s="1">
        <v>44055</v>
      </c>
      <c r="G376">
        <v>4.0199999999999996</v>
      </c>
      <c r="H376">
        <v>4.0999999999999996</v>
      </c>
      <c r="I376">
        <v>3</v>
      </c>
      <c r="J376">
        <v>2.89</v>
      </c>
      <c r="M376">
        <v>0.71</v>
      </c>
      <c r="N376" s="4">
        <v>3.0523000000000002E-2</v>
      </c>
      <c r="O376" s="4">
        <v>4.1634999999999998E-2</v>
      </c>
      <c r="Q376">
        <v>3.2390000000000002E-2</v>
      </c>
      <c r="R376" s="4">
        <v>3.2363000000000003E-2</v>
      </c>
    </row>
    <row r="377" spans="1:26" x14ac:dyDescent="0.2">
      <c r="A377" t="s">
        <v>46</v>
      </c>
      <c r="B377" s="4" t="s">
        <v>7</v>
      </c>
      <c r="C377" t="s">
        <v>54</v>
      </c>
      <c r="D377" s="1">
        <v>44055</v>
      </c>
      <c r="G377">
        <v>4.97</v>
      </c>
      <c r="H377">
        <v>4.33</v>
      </c>
      <c r="I377">
        <v>3.24</v>
      </c>
      <c r="J377">
        <v>3.35</v>
      </c>
      <c r="M377">
        <v>0.81</v>
      </c>
      <c r="N377" s="4">
        <v>2.9902999999999999E-2</v>
      </c>
      <c r="O377" s="4">
        <v>4.2341000000000004E-2</v>
      </c>
      <c r="Q377">
        <v>3.1740999999999998E-2</v>
      </c>
      <c r="R377" s="4">
        <v>3.1710999999999996E-2</v>
      </c>
    </row>
    <row r="378" spans="1:26" x14ac:dyDescent="0.2">
      <c r="A378" t="s">
        <v>47</v>
      </c>
      <c r="B378" s="4" t="s">
        <v>106</v>
      </c>
      <c r="C378" t="s">
        <v>53</v>
      </c>
      <c r="D378" s="1">
        <v>44055</v>
      </c>
      <c r="G378">
        <v>3.68</v>
      </c>
      <c r="H378">
        <v>3.52</v>
      </c>
      <c r="I378">
        <v>2.88</v>
      </c>
      <c r="J378">
        <v>2.48</v>
      </c>
      <c r="M378">
        <v>0.36</v>
      </c>
      <c r="N378" s="4">
        <v>3.0268999999999997E-2</v>
      </c>
      <c r="O378" s="4">
        <v>3.848E-2</v>
      </c>
      <c r="Q378">
        <v>3.1468000000000003E-2</v>
      </c>
      <c r="R378" s="4">
        <v>3.1434999999999998E-2</v>
      </c>
    </row>
    <row r="379" spans="1:26" x14ac:dyDescent="0.2">
      <c r="A379" t="s">
        <v>48</v>
      </c>
      <c r="B379" s="4" t="s">
        <v>7</v>
      </c>
      <c r="C379" t="s">
        <v>54</v>
      </c>
      <c r="D379" s="1">
        <v>44055</v>
      </c>
      <c r="G379">
        <v>4.82</v>
      </c>
      <c r="H379">
        <v>4.87</v>
      </c>
      <c r="I379">
        <v>3.15</v>
      </c>
      <c r="J379">
        <v>2.97</v>
      </c>
      <c r="M379">
        <v>0.92</v>
      </c>
      <c r="N379" s="4">
        <v>3.0161E-2</v>
      </c>
      <c r="O379" s="4">
        <v>3.9252000000000002E-2</v>
      </c>
      <c r="Q379">
        <v>3.1604E-2</v>
      </c>
      <c r="R379" s="4">
        <v>3.1579000000000003E-2</v>
      </c>
    </row>
    <row r="380" spans="1:26" x14ac:dyDescent="0.2">
      <c r="A380" t="s">
        <v>49</v>
      </c>
      <c r="B380" s="4" t="s">
        <v>7</v>
      </c>
      <c r="C380" t="s">
        <v>54</v>
      </c>
      <c r="D380" s="1">
        <v>44055</v>
      </c>
      <c r="G380">
        <v>3.78</v>
      </c>
      <c r="H380">
        <v>4.5</v>
      </c>
      <c r="I380">
        <v>3.47</v>
      </c>
      <c r="J380">
        <v>3.04</v>
      </c>
      <c r="M380">
        <v>0.77</v>
      </c>
      <c r="N380" s="4">
        <v>3.1567999999999999E-2</v>
      </c>
      <c r="O380" s="4">
        <v>4.1307000000000003E-2</v>
      </c>
      <c r="Q380">
        <v>3.3261000000000006E-2</v>
      </c>
      <c r="R380" s="4">
        <v>3.3238999999999998E-2</v>
      </c>
    </row>
    <row r="381" spans="1:26" x14ac:dyDescent="0.2">
      <c r="A381" t="s">
        <v>50</v>
      </c>
      <c r="B381" s="4" t="s">
        <v>7</v>
      </c>
      <c r="C381" s="8" t="s">
        <v>54</v>
      </c>
      <c r="D381" s="1">
        <v>44055</v>
      </c>
      <c r="G381">
        <v>3.97</v>
      </c>
      <c r="H381">
        <v>4.12</v>
      </c>
      <c r="I381">
        <v>4.0199999999999996</v>
      </c>
      <c r="J381">
        <v>3.11</v>
      </c>
      <c r="M381">
        <v>0.71</v>
      </c>
      <c r="N381" s="4">
        <v>3.0952000000000004E-2</v>
      </c>
      <c r="O381" s="4">
        <v>4.2889000000000004E-2</v>
      </c>
      <c r="Q381">
        <v>3.2965000000000001E-2</v>
      </c>
      <c r="R381" s="4">
        <v>3.2933000000000004E-2</v>
      </c>
    </row>
    <row r="382" spans="1:26" s="13" customFormat="1" x14ac:dyDescent="0.2">
      <c r="A382" s="13" t="s">
        <v>51</v>
      </c>
      <c r="B382" s="14" t="s">
        <v>7</v>
      </c>
      <c r="C382" s="13" t="s">
        <v>54</v>
      </c>
      <c r="D382" s="15">
        <v>44055</v>
      </c>
      <c r="G382" s="13">
        <v>2.5099999999999998</v>
      </c>
      <c r="H382" s="13">
        <v>2.66</v>
      </c>
      <c r="I382" s="13">
        <v>1.91</v>
      </c>
      <c r="J382" s="13">
        <v>2.2999999999999998</v>
      </c>
      <c r="M382" s="13">
        <v>0.45</v>
      </c>
      <c r="N382" s="14">
        <v>3.1221000000000002E-2</v>
      </c>
      <c r="O382" s="14">
        <v>3.5871E-2</v>
      </c>
      <c r="Q382" s="13">
        <v>3.1981999999999997E-2</v>
      </c>
      <c r="R382" s="14">
        <v>3.1958E-2</v>
      </c>
    </row>
    <row r="383" spans="1:26" x14ac:dyDescent="0.2">
      <c r="A383">
        <v>1</v>
      </c>
      <c r="B383" s="4" t="s">
        <v>115</v>
      </c>
      <c r="C383" t="s">
        <v>53</v>
      </c>
      <c r="D383" s="1">
        <v>44121</v>
      </c>
      <c r="E383" s="1" t="s">
        <v>134</v>
      </c>
      <c r="F383" s="1" t="s">
        <v>145</v>
      </c>
      <c r="G383">
        <f>6.94+6.26</f>
        <v>13.2</v>
      </c>
      <c r="H383" s="4">
        <v>11.31</v>
      </c>
      <c r="I383">
        <f>10.4+5.7</f>
        <v>16.100000000000001</v>
      </c>
      <c r="J383">
        <f>6.44+8.51+4.41</f>
        <v>19.36</v>
      </c>
      <c r="M383" s="4">
        <v>3.12</v>
      </c>
      <c r="N383" s="4">
        <v>0.16020000000000001</v>
      </c>
      <c r="O383" s="4">
        <v>0.76380000000000003</v>
      </c>
      <c r="P383" s="4"/>
      <c r="R383" s="4">
        <v>0.25780000000000003</v>
      </c>
      <c r="S383" s="4">
        <v>0.26790000000000003</v>
      </c>
      <c r="T383" s="4">
        <v>0.2581</v>
      </c>
      <c r="U383" s="4">
        <v>0.25730000000000003</v>
      </c>
      <c r="V383" s="4">
        <v>0.25640000000000002</v>
      </c>
      <c r="W383" s="4">
        <v>0.25590000000000002</v>
      </c>
      <c r="X383" s="4">
        <v>0.25559999999999999</v>
      </c>
      <c r="Y383" s="4">
        <v>0.25520000000000004</v>
      </c>
      <c r="Z383" s="4">
        <v>0.25509999999999999</v>
      </c>
    </row>
    <row r="384" spans="1:26" x14ac:dyDescent="0.2">
      <c r="A384">
        <v>2</v>
      </c>
      <c r="B384" s="4" t="s">
        <v>115</v>
      </c>
      <c r="C384" t="s">
        <v>53</v>
      </c>
      <c r="D384" s="1">
        <v>44121</v>
      </c>
      <c r="E384" s="1"/>
      <c r="F384" s="1"/>
      <c r="G384">
        <v>10.81</v>
      </c>
      <c r="H384">
        <f>3.99+5.82</f>
        <v>9.81</v>
      </c>
      <c r="I384">
        <v>9.85</v>
      </c>
      <c r="J384">
        <f>2.43+8.02</f>
        <v>10.45</v>
      </c>
      <c r="M384" s="4">
        <v>1.75</v>
      </c>
      <c r="N384" s="4">
        <v>0.1545</v>
      </c>
      <c r="O384" s="4">
        <v>0.29660000000000003</v>
      </c>
      <c r="P384" s="4"/>
      <c r="R384" s="4">
        <v>0.1799</v>
      </c>
      <c r="S384" s="4">
        <v>0.1822</v>
      </c>
      <c r="T384" s="4">
        <v>0.18000000000000002</v>
      </c>
    </row>
    <row r="385" spans="1:25" x14ac:dyDescent="0.2">
      <c r="A385">
        <v>3</v>
      </c>
      <c r="B385" s="4" t="s">
        <v>115</v>
      </c>
      <c r="C385" t="s">
        <v>53</v>
      </c>
      <c r="D385" s="1">
        <v>44121</v>
      </c>
      <c r="E385" s="1"/>
      <c r="F385" s="1"/>
      <c r="G385">
        <v>9.0500000000000007</v>
      </c>
      <c r="H385" s="4">
        <v>8.61</v>
      </c>
      <c r="I385">
        <v>11.69</v>
      </c>
      <c r="J385">
        <v>9.0299999999999994</v>
      </c>
      <c r="M385" s="4">
        <v>1.31</v>
      </c>
      <c r="N385" s="4">
        <v>0.1739</v>
      </c>
      <c r="O385" s="4">
        <v>0.31280000000000002</v>
      </c>
      <c r="P385" s="4"/>
      <c r="R385" s="4">
        <v>0.19590000000000002</v>
      </c>
      <c r="S385" s="4">
        <v>0.19720000000000001</v>
      </c>
      <c r="T385" s="4">
        <v>0.19570000000000001</v>
      </c>
      <c r="U385" s="4">
        <v>0.1956</v>
      </c>
    </row>
    <row r="386" spans="1:25" x14ac:dyDescent="0.2">
      <c r="A386">
        <v>4</v>
      </c>
      <c r="B386" s="4" t="s">
        <v>115</v>
      </c>
      <c r="C386" t="s">
        <v>53</v>
      </c>
      <c r="D386" s="1">
        <v>44121</v>
      </c>
      <c r="E386" s="1" t="s">
        <v>135</v>
      </c>
      <c r="F386" s="1"/>
      <c r="G386">
        <f>5.6+7.98</f>
        <v>13.58</v>
      </c>
      <c r="H386" s="4">
        <v>10.82</v>
      </c>
      <c r="I386">
        <f>11.43+6.73</f>
        <v>18.16</v>
      </c>
      <c r="J386">
        <f>6.52+3.5</f>
        <v>10.02</v>
      </c>
      <c r="M386" s="4">
        <v>2.2200000000000002</v>
      </c>
      <c r="N386" s="4">
        <v>0.21640000000000001</v>
      </c>
      <c r="O386" s="4">
        <v>0.69230000000000003</v>
      </c>
      <c r="P386" s="4"/>
      <c r="R386" s="4">
        <v>0.29070000000000001</v>
      </c>
      <c r="S386" s="4">
        <v>0.29550000000000004</v>
      </c>
      <c r="T386" s="4">
        <v>0.29100000000000004</v>
      </c>
      <c r="U386" s="4">
        <v>0.29020000000000001</v>
      </c>
      <c r="V386" s="4">
        <v>0.28920000000000001</v>
      </c>
      <c r="W386" s="4">
        <v>0.28860000000000002</v>
      </c>
      <c r="X386" s="4">
        <v>0.2883</v>
      </c>
      <c r="Y386" s="4">
        <v>0.2883</v>
      </c>
    </row>
    <row r="387" spans="1:25" x14ac:dyDescent="0.2">
      <c r="A387">
        <v>5</v>
      </c>
      <c r="B387" s="4" t="s">
        <v>116</v>
      </c>
      <c r="C387" t="s">
        <v>53</v>
      </c>
      <c r="D387" s="1">
        <v>44121</v>
      </c>
      <c r="E387" s="1" t="s">
        <v>136</v>
      </c>
      <c r="F387" s="1"/>
      <c r="G387">
        <f>9.1+7.22</f>
        <v>16.32</v>
      </c>
      <c r="H387">
        <f>8.02+9.23</f>
        <v>17.25</v>
      </c>
      <c r="I387">
        <f>8.83+6.94</f>
        <v>15.77</v>
      </c>
      <c r="J387">
        <f>6.21+9.47</f>
        <v>15.68</v>
      </c>
      <c r="M387" s="4">
        <v>2.5499999999999998</v>
      </c>
      <c r="N387" s="4">
        <v>0.19500000000000001</v>
      </c>
      <c r="O387" s="4">
        <v>0.9749000000000001</v>
      </c>
      <c r="P387" s="4"/>
      <c r="R387" s="4">
        <v>0.31230000000000002</v>
      </c>
      <c r="S387" s="4">
        <v>0.31890000000000002</v>
      </c>
      <c r="T387" s="4">
        <v>0.31209999999999999</v>
      </c>
      <c r="U387" s="4">
        <v>0.311</v>
      </c>
      <c r="V387" s="4">
        <v>0.30990000000000001</v>
      </c>
    </row>
    <row r="388" spans="1:25" x14ac:dyDescent="0.2">
      <c r="A388">
        <v>6</v>
      </c>
      <c r="B388" s="4" t="s">
        <v>117</v>
      </c>
      <c r="C388" t="s">
        <v>53</v>
      </c>
      <c r="D388" s="1">
        <v>44124</v>
      </c>
      <c r="E388" s="1" t="s">
        <v>120</v>
      </c>
      <c r="F388" s="1" t="s">
        <v>145</v>
      </c>
      <c r="I388">
        <f>7.38+7.61+5.56+6.44+4.44</f>
        <v>31.430000000000003</v>
      </c>
      <c r="J388">
        <f>8.99+10.88</f>
        <v>19.87</v>
      </c>
      <c r="N388" s="4">
        <v>0.19450000000000001</v>
      </c>
      <c r="O388" s="4">
        <v>1.5979000000000001</v>
      </c>
      <c r="P388" s="4"/>
      <c r="R388" s="4">
        <v>0.45520000000000005</v>
      </c>
      <c r="S388" s="4">
        <v>0.45050000000000001</v>
      </c>
      <c r="T388" s="4">
        <v>0.4491</v>
      </c>
      <c r="U388" s="4">
        <v>0.44790000000000002</v>
      </c>
      <c r="V388" s="4">
        <v>0.44620000000000004</v>
      </c>
      <c r="W388" s="4">
        <v>0.44570000000000004</v>
      </c>
      <c r="X388" s="4">
        <v>0.4451</v>
      </c>
      <c r="Y388" s="4">
        <v>0.44500000000000001</v>
      </c>
    </row>
    <row r="389" spans="1:25" x14ac:dyDescent="0.2">
      <c r="A389">
        <v>7</v>
      </c>
      <c r="B389" s="4" t="s">
        <v>116</v>
      </c>
      <c r="C389" t="s">
        <v>53</v>
      </c>
      <c r="D389" s="1">
        <v>44124</v>
      </c>
      <c r="E389" s="1" t="s">
        <v>111</v>
      </c>
      <c r="F389" s="1"/>
      <c r="G389">
        <v>10.73</v>
      </c>
      <c r="H389">
        <f>7.11+4.99</f>
        <v>12.100000000000001</v>
      </c>
      <c r="I389">
        <v>11.75</v>
      </c>
      <c r="J389">
        <f>7+7.96</f>
        <v>14.96</v>
      </c>
      <c r="M389">
        <v>1.0900000000000001</v>
      </c>
      <c r="N389" s="4">
        <v>0.18130000000000002</v>
      </c>
      <c r="O389" s="4">
        <v>0.42420000000000002</v>
      </c>
      <c r="P389" s="4"/>
      <c r="R389" s="4">
        <v>0.22340000000000002</v>
      </c>
      <c r="S389" s="4">
        <v>0.22260000000000002</v>
      </c>
      <c r="T389" s="4">
        <v>0.22260000000000002</v>
      </c>
    </row>
    <row r="390" spans="1:25" x14ac:dyDescent="0.2">
      <c r="A390">
        <v>8</v>
      </c>
      <c r="B390" s="4" t="s">
        <v>116</v>
      </c>
      <c r="C390" t="s">
        <v>53</v>
      </c>
      <c r="D390" s="1">
        <v>44124</v>
      </c>
      <c r="E390" s="1"/>
      <c r="F390" s="1"/>
      <c r="G390">
        <v>7.08</v>
      </c>
      <c r="H390">
        <v>8.8800000000000008</v>
      </c>
      <c r="I390">
        <v>7.02</v>
      </c>
      <c r="J390">
        <v>12.28</v>
      </c>
      <c r="M390">
        <v>1.32</v>
      </c>
      <c r="N390" s="4">
        <v>0.15840000000000001</v>
      </c>
      <c r="O390" s="4">
        <v>0.23670000000000002</v>
      </c>
      <c r="P390" s="4"/>
      <c r="R390" s="4">
        <v>0.1714</v>
      </c>
      <c r="S390" s="4">
        <v>0.1711</v>
      </c>
      <c r="T390" s="4">
        <v>0.17120000000000002</v>
      </c>
    </row>
    <row r="391" spans="1:25" x14ac:dyDescent="0.2">
      <c r="A391">
        <v>9</v>
      </c>
      <c r="B391" s="4" t="s">
        <v>118</v>
      </c>
      <c r="C391" t="s">
        <v>53</v>
      </c>
      <c r="D391" s="1">
        <v>44126</v>
      </c>
      <c r="E391" s="1"/>
      <c r="F391" s="1"/>
      <c r="G391">
        <v>6.45</v>
      </c>
      <c r="H391">
        <v>6.55</v>
      </c>
      <c r="I391">
        <v>7.28</v>
      </c>
      <c r="J391">
        <v>9.08</v>
      </c>
      <c r="M391">
        <v>1.23</v>
      </c>
      <c r="N391" s="4">
        <v>0.1462</v>
      </c>
      <c r="O391" s="4">
        <v>0.21290000000000001</v>
      </c>
      <c r="P391" s="4"/>
      <c r="R391" s="4">
        <v>0.15910000000000002</v>
      </c>
      <c r="S391" s="4">
        <v>0.15890000000000001</v>
      </c>
      <c r="T391" s="4">
        <v>0.15870000000000001</v>
      </c>
      <c r="U391" s="4">
        <v>0.1588</v>
      </c>
    </row>
    <row r="392" spans="1:25" x14ac:dyDescent="0.2">
      <c r="A392">
        <v>10</v>
      </c>
      <c r="B392" s="4" t="s">
        <v>115</v>
      </c>
      <c r="C392" t="s">
        <v>53</v>
      </c>
      <c r="D392" s="1">
        <v>44126</v>
      </c>
      <c r="E392" s="1" t="s">
        <v>137</v>
      </c>
      <c r="F392" s="1" t="s">
        <v>145</v>
      </c>
      <c r="G392">
        <f>2.76+8.24</f>
        <v>11</v>
      </c>
      <c r="H392">
        <f>6.15+5.46</f>
        <v>11.61</v>
      </c>
      <c r="I392">
        <f>7.09+5.05</f>
        <v>12.14</v>
      </c>
      <c r="J392">
        <v>11.94</v>
      </c>
      <c r="M392">
        <v>2.12</v>
      </c>
      <c r="N392" s="4">
        <v>0.19650000000000001</v>
      </c>
      <c r="O392" s="4">
        <v>0.64460000000000006</v>
      </c>
      <c r="P392" s="4"/>
      <c r="R392" s="4">
        <v>0.27110000000000001</v>
      </c>
      <c r="S392" s="4">
        <v>0.27060000000000001</v>
      </c>
      <c r="T392" s="4">
        <v>0.27050000000000002</v>
      </c>
    </row>
    <row r="393" spans="1:25" x14ac:dyDescent="0.2">
      <c r="A393">
        <v>11</v>
      </c>
      <c r="B393" s="4" t="s">
        <v>116</v>
      </c>
      <c r="C393" t="s">
        <v>53</v>
      </c>
      <c r="D393" s="1">
        <v>44128</v>
      </c>
      <c r="E393" s="1" t="s">
        <v>120</v>
      </c>
      <c r="F393" s="1" t="s">
        <v>145</v>
      </c>
      <c r="I393">
        <f>8.41+7+4.75</f>
        <v>20.16</v>
      </c>
      <c r="J393">
        <f>10.49+11.34</f>
        <v>21.83</v>
      </c>
      <c r="M393">
        <v>3.54</v>
      </c>
      <c r="N393" s="4">
        <v>0.1686</v>
      </c>
      <c r="O393" s="4">
        <v>1.159</v>
      </c>
      <c r="P393" s="4"/>
      <c r="R393" s="4">
        <v>0.32580000000000003</v>
      </c>
      <c r="S393" s="4">
        <v>0.32550000000000001</v>
      </c>
      <c r="T393" s="4">
        <v>0.3251</v>
      </c>
      <c r="U393" s="4">
        <v>0.32500000000000001</v>
      </c>
    </row>
    <row r="394" spans="1:25" x14ac:dyDescent="0.2">
      <c r="A394">
        <v>12</v>
      </c>
      <c r="B394" s="4" t="s">
        <v>116</v>
      </c>
      <c r="C394" t="s">
        <v>53</v>
      </c>
      <c r="D394" s="1">
        <v>44128</v>
      </c>
      <c r="E394" s="1" t="s">
        <v>120</v>
      </c>
      <c r="F394" s="1" t="s">
        <v>145</v>
      </c>
      <c r="I394">
        <v>12.27</v>
      </c>
      <c r="J394">
        <v>11.54</v>
      </c>
      <c r="N394" s="4">
        <v>0.1721</v>
      </c>
      <c r="O394" s="4">
        <v>0.31309999999999999</v>
      </c>
      <c r="P394" s="4"/>
      <c r="R394" s="4">
        <v>0.19460000000000002</v>
      </c>
      <c r="S394" s="4">
        <v>0.19460000000000002</v>
      </c>
      <c r="T394" s="4"/>
    </row>
    <row r="395" spans="1:25" x14ac:dyDescent="0.2">
      <c r="A395">
        <v>13</v>
      </c>
      <c r="B395" s="4" t="s">
        <v>115</v>
      </c>
      <c r="C395" t="s">
        <v>53</v>
      </c>
      <c r="D395" s="1">
        <v>44128</v>
      </c>
      <c r="E395" s="1" t="s">
        <v>137</v>
      </c>
      <c r="F395" s="1" t="s">
        <v>145</v>
      </c>
      <c r="G395">
        <v>6.79</v>
      </c>
      <c r="H395">
        <v>8.2100000000000009</v>
      </c>
      <c r="I395">
        <v>9.33</v>
      </c>
      <c r="J395">
        <v>10.28</v>
      </c>
      <c r="M395">
        <v>2.0099999999999998</v>
      </c>
      <c r="N395" s="4">
        <v>0.20610000000000001</v>
      </c>
      <c r="O395" s="4">
        <v>0.37090000000000001</v>
      </c>
      <c r="P395" s="4"/>
      <c r="R395" s="4">
        <v>0.23090000000000002</v>
      </c>
      <c r="S395" s="4">
        <v>0.23090000000000002</v>
      </c>
      <c r="T395" s="4"/>
    </row>
    <row r="396" spans="1:25" x14ac:dyDescent="0.2">
      <c r="A396">
        <v>14</v>
      </c>
      <c r="B396" s="4" t="s">
        <v>118</v>
      </c>
      <c r="C396" t="s">
        <v>53</v>
      </c>
      <c r="D396" s="1">
        <v>44128</v>
      </c>
      <c r="E396" s="1" t="s">
        <v>120</v>
      </c>
      <c r="F396" s="1" t="s">
        <v>145</v>
      </c>
      <c r="I396">
        <f>9.33+7.5+7.26</f>
        <v>24.089999999999996</v>
      </c>
      <c r="J396">
        <f>6.47+5.02</f>
        <v>11.489999999999998</v>
      </c>
      <c r="N396" s="4">
        <v>0.20280000000000001</v>
      </c>
      <c r="O396" s="4">
        <v>1.0603</v>
      </c>
      <c r="P396" s="4"/>
      <c r="R396" s="4">
        <v>0.34370000000000001</v>
      </c>
      <c r="S396" s="4">
        <v>0.34290000000000004</v>
      </c>
      <c r="T396" s="4">
        <v>0.34179999999999999</v>
      </c>
      <c r="U396" s="4">
        <v>0.34179999999999999</v>
      </c>
    </row>
    <row r="397" spans="1:25" x14ac:dyDescent="0.2">
      <c r="A397">
        <v>15</v>
      </c>
      <c r="B397" s="4" t="s">
        <v>118</v>
      </c>
      <c r="C397" t="s">
        <v>53</v>
      </c>
      <c r="D397" s="1">
        <v>44128</v>
      </c>
      <c r="E397" s="1" t="s">
        <v>120</v>
      </c>
      <c r="F397" s="1" t="s">
        <v>145</v>
      </c>
      <c r="I397">
        <f>9.87+8.26+4.7</f>
        <v>22.83</v>
      </c>
      <c r="J397">
        <f>3.6+6.29</f>
        <v>9.89</v>
      </c>
      <c r="N397" s="4">
        <v>0.2039</v>
      </c>
      <c r="O397" s="4">
        <v>0.91390000000000005</v>
      </c>
      <c r="P397" s="4"/>
      <c r="R397" s="4">
        <v>0.32050000000000001</v>
      </c>
      <c r="S397" s="4">
        <v>0.32</v>
      </c>
      <c r="T397" s="4">
        <v>0.31890000000000002</v>
      </c>
      <c r="U397" s="4">
        <v>0.31880000000000003</v>
      </c>
    </row>
    <row r="398" spans="1:25" x14ac:dyDescent="0.2">
      <c r="A398">
        <v>16</v>
      </c>
      <c r="B398" s="4" t="s">
        <v>117</v>
      </c>
      <c r="C398" t="s">
        <v>53</v>
      </c>
      <c r="D398" s="1">
        <v>44128</v>
      </c>
      <c r="E398" s="1" t="s">
        <v>137</v>
      </c>
      <c r="F398" s="1" t="s">
        <v>145</v>
      </c>
      <c r="G398">
        <v>11.31</v>
      </c>
      <c r="H398">
        <v>11.46</v>
      </c>
      <c r="I398">
        <v>12.05</v>
      </c>
      <c r="J398">
        <f>4.25+9.07</f>
        <v>13.32</v>
      </c>
      <c r="M398">
        <v>2.0499999999999998</v>
      </c>
      <c r="N398" s="4">
        <v>0.18090000000000001</v>
      </c>
      <c r="O398" s="4">
        <v>0.45150000000000001</v>
      </c>
      <c r="P398" s="4"/>
      <c r="R398" s="4">
        <v>0.22370000000000001</v>
      </c>
      <c r="S398" s="4">
        <v>0.22340000000000002</v>
      </c>
      <c r="T398" s="4">
        <v>0.22320000000000001</v>
      </c>
      <c r="U398" s="4">
        <v>0.22320000000000001</v>
      </c>
    </row>
    <row r="399" spans="1:25" x14ac:dyDescent="0.2">
      <c r="A399">
        <v>17</v>
      </c>
      <c r="B399" s="4" t="s">
        <v>117</v>
      </c>
      <c r="C399" t="s">
        <v>53</v>
      </c>
      <c r="D399" s="1">
        <v>44128</v>
      </c>
      <c r="E399" s="1" t="s">
        <v>120</v>
      </c>
      <c r="F399" s="1" t="s">
        <v>145</v>
      </c>
      <c r="I399">
        <f>10.72+4.38</f>
        <v>15.100000000000001</v>
      </c>
      <c r="J399">
        <f>3.91+7.53</f>
        <v>11.440000000000001</v>
      </c>
      <c r="N399" s="4">
        <v>0.20570000000000002</v>
      </c>
      <c r="O399" s="4">
        <v>0.50860000000000005</v>
      </c>
      <c r="P399" s="4"/>
      <c r="R399" s="4">
        <v>0.25059999999999999</v>
      </c>
      <c r="S399" s="4">
        <v>0.25020000000000003</v>
      </c>
      <c r="T399" s="4">
        <v>0.25030000000000002</v>
      </c>
    </row>
    <row r="400" spans="1:25" x14ac:dyDescent="0.2">
      <c r="A400">
        <v>18</v>
      </c>
      <c r="B400" s="4" t="s">
        <v>116</v>
      </c>
      <c r="C400" t="s">
        <v>53</v>
      </c>
      <c r="D400" s="1">
        <v>44128</v>
      </c>
      <c r="E400" s="1" t="s">
        <v>121</v>
      </c>
      <c r="F400" s="1"/>
      <c r="G400">
        <v>5.42</v>
      </c>
      <c r="H400">
        <v>5.89</v>
      </c>
      <c r="I400">
        <v>8.07</v>
      </c>
      <c r="J400">
        <v>8.7899999999999991</v>
      </c>
      <c r="N400" s="4">
        <v>0.191</v>
      </c>
      <c r="O400" s="4">
        <v>0.3014</v>
      </c>
      <c r="P400" s="4"/>
      <c r="R400" s="4">
        <v>0.20480000000000001</v>
      </c>
      <c r="S400" s="4">
        <v>0.2049</v>
      </c>
    </row>
    <row r="401" spans="1:22" x14ac:dyDescent="0.2">
      <c r="A401">
        <v>19</v>
      </c>
      <c r="B401" s="4" t="s">
        <v>115</v>
      </c>
      <c r="C401" t="s">
        <v>53</v>
      </c>
      <c r="D401" s="1">
        <v>44128</v>
      </c>
      <c r="E401" s="1" t="s">
        <v>121</v>
      </c>
      <c r="F401" s="1"/>
      <c r="G401">
        <v>7.65</v>
      </c>
      <c r="H401">
        <v>6.9</v>
      </c>
      <c r="I401">
        <v>10.44</v>
      </c>
      <c r="J401">
        <f>8.84+0.4</f>
        <v>9.24</v>
      </c>
      <c r="M401">
        <v>2.0699999999999998</v>
      </c>
      <c r="N401" s="4">
        <v>0.15110000000000001</v>
      </c>
      <c r="O401" s="4">
        <v>0.25430000000000003</v>
      </c>
      <c r="P401" s="4"/>
      <c r="R401" s="4">
        <v>0.16600000000000001</v>
      </c>
      <c r="S401" s="4">
        <v>0.16600000000000001</v>
      </c>
    </row>
    <row r="402" spans="1:22" x14ac:dyDescent="0.2">
      <c r="A402">
        <v>20</v>
      </c>
      <c r="B402" s="4" t="s">
        <v>115</v>
      </c>
      <c r="C402" t="s">
        <v>53</v>
      </c>
      <c r="D402" s="1">
        <v>44131</v>
      </c>
      <c r="E402" s="1" t="s">
        <v>138</v>
      </c>
      <c r="F402" s="1" t="s">
        <v>145</v>
      </c>
      <c r="G402">
        <f>6.07+6.35</f>
        <v>12.42</v>
      </c>
      <c r="H402">
        <f>6.02+8.84</f>
        <v>14.86</v>
      </c>
      <c r="I402">
        <f>8.59+7.8</f>
        <v>16.39</v>
      </c>
      <c r="J402">
        <f>7.51+9.14</f>
        <v>16.649999999999999</v>
      </c>
      <c r="M402">
        <v>2.09</v>
      </c>
      <c r="N402" s="4">
        <v>0.2094</v>
      </c>
      <c r="O402" s="4">
        <v>0.79360000000000008</v>
      </c>
      <c r="P402" s="4"/>
      <c r="R402" s="4">
        <v>0.30820000000000003</v>
      </c>
      <c r="S402" s="4">
        <v>0.308</v>
      </c>
      <c r="T402" s="4">
        <v>0.30720000000000003</v>
      </c>
      <c r="U402" s="4">
        <v>0.3075</v>
      </c>
      <c r="V402" s="4">
        <v>0.30780000000000002</v>
      </c>
    </row>
    <row r="403" spans="1:22" x14ac:dyDescent="0.2">
      <c r="A403">
        <v>21</v>
      </c>
      <c r="B403" s="4" t="s">
        <v>116</v>
      </c>
      <c r="C403" t="s">
        <v>53</v>
      </c>
      <c r="D403" s="1">
        <v>44131</v>
      </c>
      <c r="E403" s="1" t="s">
        <v>121</v>
      </c>
      <c r="F403" s="1"/>
      <c r="G403">
        <v>7.41</v>
      </c>
      <c r="H403">
        <v>7.49</v>
      </c>
      <c r="I403">
        <v>10.210000000000001</v>
      </c>
      <c r="J403">
        <f>4.13+7.75</f>
        <v>11.879999999999999</v>
      </c>
      <c r="N403" s="4">
        <v>0.15430000000000002</v>
      </c>
      <c r="O403" s="4">
        <v>0.31909999999999999</v>
      </c>
      <c r="P403" s="4"/>
      <c r="R403" s="4">
        <v>0.1779</v>
      </c>
      <c r="S403" s="4">
        <v>0.17830000000000001</v>
      </c>
      <c r="T403" s="4">
        <v>0.1777</v>
      </c>
      <c r="U403" s="4">
        <v>0.17800000000000002</v>
      </c>
    </row>
    <row r="404" spans="1:22" x14ac:dyDescent="0.2">
      <c r="A404">
        <v>22</v>
      </c>
      <c r="B404" s="4" t="s">
        <v>115</v>
      </c>
      <c r="C404" t="s">
        <v>53</v>
      </c>
      <c r="D404" s="1">
        <v>44131</v>
      </c>
      <c r="E404" s="1" t="s">
        <v>138</v>
      </c>
      <c r="F404" s="1" t="s">
        <v>145</v>
      </c>
      <c r="G404">
        <f>5.74+8.34</f>
        <v>14.08</v>
      </c>
      <c r="H404">
        <f>7.08+5.68</f>
        <v>12.76</v>
      </c>
      <c r="I404">
        <v>10.56</v>
      </c>
      <c r="J404">
        <f>7.98+8.49</f>
        <v>16.47</v>
      </c>
      <c r="M404">
        <v>2.0299999999999998</v>
      </c>
      <c r="N404" s="4">
        <v>0.1678</v>
      </c>
      <c r="O404" s="4">
        <v>0.80930000000000002</v>
      </c>
      <c r="P404" s="4"/>
      <c r="R404" s="4">
        <v>0.26140000000000002</v>
      </c>
      <c r="S404" s="4">
        <v>0.26130000000000003</v>
      </c>
    </row>
    <row r="405" spans="1:22" x14ac:dyDescent="0.2">
      <c r="A405">
        <v>23</v>
      </c>
      <c r="B405" s="4" t="s">
        <v>116</v>
      </c>
      <c r="C405" t="s">
        <v>53</v>
      </c>
      <c r="D405" s="1">
        <v>44131</v>
      </c>
      <c r="E405" s="1" t="s">
        <v>121</v>
      </c>
      <c r="F405" s="1"/>
      <c r="I405">
        <f>5.38+6.84</f>
        <v>12.219999999999999</v>
      </c>
      <c r="J405">
        <f>6.32+11.57</f>
        <v>17.89</v>
      </c>
      <c r="N405" s="4">
        <v>0.16520000000000001</v>
      </c>
      <c r="O405" s="4">
        <v>0.86240000000000006</v>
      </c>
      <c r="P405" s="4"/>
      <c r="R405" s="4">
        <v>0.26169999999999999</v>
      </c>
      <c r="S405" s="4">
        <v>0.26180000000000003</v>
      </c>
    </row>
    <row r="406" spans="1:22" x14ac:dyDescent="0.2">
      <c r="A406">
        <v>24</v>
      </c>
      <c r="B406" s="4" t="s">
        <v>118</v>
      </c>
      <c r="C406" t="s">
        <v>53</v>
      </c>
      <c r="D406" s="1">
        <v>44131</v>
      </c>
      <c r="E406" s="1" t="s">
        <v>121</v>
      </c>
      <c r="F406" s="1"/>
      <c r="G406">
        <f>6.86+8.57+6.35</f>
        <v>21.78</v>
      </c>
      <c r="H406">
        <f>6.09+9.07</f>
        <v>15.16</v>
      </c>
      <c r="I406">
        <f>10.26+7.91+4.41</f>
        <v>22.580000000000002</v>
      </c>
      <c r="J406">
        <f>8.62+6.04</f>
        <v>14.66</v>
      </c>
      <c r="M406">
        <v>2.33</v>
      </c>
      <c r="N406" s="4">
        <v>0.16930000000000001</v>
      </c>
      <c r="O406" s="4">
        <v>1.0672000000000001</v>
      </c>
      <c r="P406" s="4"/>
      <c r="R406" s="4">
        <v>0.31880000000000003</v>
      </c>
      <c r="S406" s="4">
        <v>0.31850000000000001</v>
      </c>
      <c r="T406" s="4">
        <v>0.31780000000000003</v>
      </c>
      <c r="U406" s="4">
        <v>0.31850000000000001</v>
      </c>
    </row>
    <row r="407" spans="1:22" x14ac:dyDescent="0.2">
      <c r="A407">
        <v>25</v>
      </c>
      <c r="B407" s="4" t="s">
        <v>118</v>
      </c>
      <c r="C407" t="s">
        <v>53</v>
      </c>
      <c r="D407" s="1">
        <v>44131</v>
      </c>
      <c r="E407" s="1" t="s">
        <v>120</v>
      </c>
      <c r="F407" s="1" t="s">
        <v>145</v>
      </c>
      <c r="I407">
        <f>6.41+6.54</f>
        <v>12.95</v>
      </c>
      <c r="J407">
        <f>8.39+5.54</f>
        <v>13.93</v>
      </c>
      <c r="N407" s="4">
        <v>0.1366</v>
      </c>
      <c r="O407" s="4">
        <v>0.40790000000000004</v>
      </c>
      <c r="R407" s="4">
        <v>0.1852</v>
      </c>
      <c r="S407" s="4">
        <v>0.18480000000000002</v>
      </c>
      <c r="T407" s="4">
        <v>0.18490000000000001</v>
      </c>
    </row>
    <row r="408" spans="1:22" x14ac:dyDescent="0.2">
      <c r="A408">
        <v>26</v>
      </c>
      <c r="B408" s="4" t="s">
        <v>118</v>
      </c>
      <c r="C408" t="s">
        <v>53</v>
      </c>
      <c r="D408" s="1">
        <v>44131</v>
      </c>
      <c r="E408" s="1" t="s">
        <v>120</v>
      </c>
      <c r="F408" s="1" t="s">
        <v>145</v>
      </c>
      <c r="I408">
        <f>9.82+11.49</f>
        <v>21.310000000000002</v>
      </c>
      <c r="J408">
        <f>6.13+8</f>
        <v>14.129999999999999</v>
      </c>
      <c r="N408" s="4">
        <v>0.16700000000000001</v>
      </c>
      <c r="O408" s="4">
        <v>0.93580000000000008</v>
      </c>
      <c r="R408" s="4">
        <v>0.29630000000000001</v>
      </c>
      <c r="S408" s="4">
        <v>0.2959</v>
      </c>
      <c r="T408" s="4">
        <v>0.29550000000000004</v>
      </c>
      <c r="U408" s="4">
        <v>0.29600000000000004</v>
      </c>
    </row>
    <row r="409" spans="1:22" x14ac:dyDescent="0.2">
      <c r="A409">
        <v>27</v>
      </c>
      <c r="B409" s="4" t="s">
        <v>118</v>
      </c>
      <c r="C409" t="s">
        <v>53</v>
      </c>
      <c r="D409" s="1">
        <v>44131</v>
      </c>
      <c r="E409" s="1" t="s">
        <v>137</v>
      </c>
      <c r="F409" s="1" t="s">
        <v>145</v>
      </c>
      <c r="I409">
        <f>7.82+6.53</f>
        <v>14.350000000000001</v>
      </c>
      <c r="J409">
        <f>8.79+7.27</f>
        <v>16.059999999999999</v>
      </c>
      <c r="N409" s="4">
        <v>0.22060000000000002</v>
      </c>
      <c r="O409" s="4">
        <v>0.59840000000000004</v>
      </c>
      <c r="R409" s="4">
        <v>0.2833</v>
      </c>
      <c r="S409" s="4">
        <v>0.28300000000000003</v>
      </c>
      <c r="T409" s="4">
        <v>0.28260000000000002</v>
      </c>
      <c r="U409" s="4">
        <v>0.28270000000000001</v>
      </c>
    </row>
    <row r="410" spans="1:22" x14ac:dyDescent="0.2">
      <c r="A410">
        <v>28</v>
      </c>
      <c r="B410" s="4" t="s">
        <v>118</v>
      </c>
      <c r="C410" t="s">
        <v>53</v>
      </c>
      <c r="D410" s="1">
        <v>44131</v>
      </c>
      <c r="E410" s="1"/>
      <c r="F410" s="1"/>
      <c r="I410">
        <v>11.75</v>
      </c>
      <c r="J410">
        <f>8.46+3.32+7.35</f>
        <v>19.130000000000003</v>
      </c>
      <c r="N410" s="4">
        <v>0.17880000000000001</v>
      </c>
      <c r="O410" s="4">
        <v>0.76950000000000007</v>
      </c>
      <c r="R410" s="4">
        <v>0.27400000000000002</v>
      </c>
      <c r="S410" s="4">
        <v>0.27379999999999999</v>
      </c>
      <c r="T410" s="4">
        <v>0.2737</v>
      </c>
    </row>
    <row r="411" spans="1:22" x14ac:dyDescent="0.2">
      <c r="A411">
        <v>29</v>
      </c>
      <c r="B411" s="4" t="s">
        <v>118</v>
      </c>
      <c r="C411" t="s">
        <v>53</v>
      </c>
      <c r="D411" s="1">
        <v>44131</v>
      </c>
      <c r="E411" s="1"/>
      <c r="F411" s="1"/>
      <c r="I411">
        <f>5.98+9.1</f>
        <v>15.08</v>
      </c>
      <c r="J411">
        <v>9.2899999999999991</v>
      </c>
      <c r="N411" s="4">
        <v>0.22740000000000002</v>
      </c>
      <c r="O411" s="4">
        <v>0.54020000000000001</v>
      </c>
      <c r="R411" s="4">
        <v>0.27629999999999999</v>
      </c>
      <c r="S411" s="4">
        <v>0.27590000000000003</v>
      </c>
      <c r="T411" s="4">
        <v>0.27600000000000002</v>
      </c>
    </row>
    <row r="412" spans="1:22" x14ac:dyDescent="0.2">
      <c r="A412">
        <v>30</v>
      </c>
      <c r="B412" s="4" t="s">
        <v>117</v>
      </c>
      <c r="C412" t="s">
        <v>53</v>
      </c>
      <c r="D412" s="1">
        <v>44131</v>
      </c>
      <c r="E412" s="1" t="s">
        <v>141</v>
      </c>
      <c r="F412" s="1" t="s">
        <v>145</v>
      </c>
      <c r="G412">
        <f>10.38+2.51</f>
        <v>12.89</v>
      </c>
      <c r="H412">
        <f>7.19+8.37</f>
        <v>15.559999999999999</v>
      </c>
      <c r="I412">
        <f>6.22+3.48+5.59</f>
        <v>15.29</v>
      </c>
      <c r="J412">
        <v>11.95</v>
      </c>
      <c r="M412">
        <v>2.16</v>
      </c>
      <c r="N412" s="4">
        <v>0.1754</v>
      </c>
      <c r="O412" s="4">
        <v>0.93049999999999999</v>
      </c>
      <c r="R412" s="4">
        <v>0.29600000000000004</v>
      </c>
      <c r="S412" s="4">
        <v>0.29580000000000001</v>
      </c>
      <c r="T412" s="4">
        <v>0.29570000000000002</v>
      </c>
    </row>
    <row r="413" spans="1:22" x14ac:dyDescent="0.2">
      <c r="A413">
        <v>31</v>
      </c>
      <c r="B413" s="4" t="s">
        <v>117</v>
      </c>
      <c r="C413" t="s">
        <v>53</v>
      </c>
      <c r="D413" s="1">
        <v>44131</v>
      </c>
      <c r="E413" s="1" t="s">
        <v>142</v>
      </c>
      <c r="F413" s="1" t="s">
        <v>145</v>
      </c>
      <c r="G413">
        <v>9.86</v>
      </c>
      <c r="H413">
        <v>10.41</v>
      </c>
      <c r="I413">
        <v>12.24</v>
      </c>
      <c r="J413">
        <f>7.49+5.9</f>
        <v>13.39</v>
      </c>
      <c r="M413">
        <v>1.35</v>
      </c>
      <c r="N413" s="4">
        <v>0.1454</v>
      </c>
      <c r="O413" s="4">
        <v>0.4919</v>
      </c>
      <c r="R413" s="4">
        <v>0.19240000000000002</v>
      </c>
      <c r="S413" s="4">
        <v>0.1925</v>
      </c>
      <c r="T413" s="4">
        <v>0.192</v>
      </c>
      <c r="U413" s="4">
        <v>0.19240000000000002</v>
      </c>
    </row>
    <row r="414" spans="1:22" x14ac:dyDescent="0.2">
      <c r="A414">
        <v>32</v>
      </c>
      <c r="B414" s="4" t="s">
        <v>117</v>
      </c>
      <c r="C414" t="s">
        <v>53</v>
      </c>
      <c r="D414" s="1">
        <v>44131</v>
      </c>
      <c r="E414" s="1" t="s">
        <v>121</v>
      </c>
      <c r="F414" s="1"/>
      <c r="G414">
        <v>9.09</v>
      </c>
      <c r="H414">
        <v>8.59</v>
      </c>
      <c r="I414">
        <v>12.61</v>
      </c>
      <c r="J414">
        <f>2.99+7.97</f>
        <v>10.96</v>
      </c>
      <c r="N414" s="4">
        <v>0.14400000000000002</v>
      </c>
      <c r="O414" s="4">
        <v>0.26990000000000003</v>
      </c>
      <c r="R414" s="4">
        <v>0.16350000000000001</v>
      </c>
      <c r="S414" s="4">
        <v>0.1641</v>
      </c>
      <c r="T414" s="4">
        <v>0.16400000000000001</v>
      </c>
    </row>
    <row r="415" spans="1:22" x14ac:dyDescent="0.2">
      <c r="A415">
        <v>33</v>
      </c>
      <c r="B415" s="4" t="s">
        <v>117</v>
      </c>
      <c r="C415" t="s">
        <v>53</v>
      </c>
      <c r="D415" s="1">
        <v>44131</v>
      </c>
      <c r="E415" s="1" t="s">
        <v>126</v>
      </c>
      <c r="F415" s="1"/>
      <c r="I415">
        <f>4.61+8.3</f>
        <v>12.91</v>
      </c>
      <c r="J415">
        <f>11.85+9.93</f>
        <v>21.78</v>
      </c>
      <c r="N415" s="4">
        <v>0.18560000000000001</v>
      </c>
      <c r="O415" s="4">
        <v>0.55180000000000007</v>
      </c>
      <c r="R415" s="4">
        <v>0.24630000000000002</v>
      </c>
      <c r="S415" s="4">
        <v>0.24680000000000002</v>
      </c>
      <c r="T415" s="4">
        <v>0.24630000000000002</v>
      </c>
    </row>
    <row r="416" spans="1:22" x14ac:dyDescent="0.2">
      <c r="A416">
        <v>34</v>
      </c>
      <c r="B416" s="4" t="s">
        <v>117</v>
      </c>
      <c r="C416" t="s">
        <v>53</v>
      </c>
      <c r="D416" s="1">
        <v>44131</v>
      </c>
      <c r="E416" s="1" t="s">
        <v>137</v>
      </c>
      <c r="F416" s="1" t="s">
        <v>145</v>
      </c>
      <c r="I416">
        <f>7.18+7.18</f>
        <v>14.36</v>
      </c>
      <c r="J416">
        <f>5.71+5.79</f>
        <v>11.5</v>
      </c>
      <c r="N416" s="4">
        <v>0.18380000000000002</v>
      </c>
      <c r="O416" s="4">
        <v>0.73580000000000001</v>
      </c>
      <c r="R416" s="4">
        <v>0.27050000000000002</v>
      </c>
      <c r="S416" s="4">
        <v>0.27110000000000001</v>
      </c>
      <c r="T416" s="4">
        <v>0.27040000000000003</v>
      </c>
    </row>
    <row r="417" spans="1:23" x14ac:dyDescent="0.2">
      <c r="A417">
        <v>35</v>
      </c>
      <c r="B417" s="4" t="s">
        <v>117</v>
      </c>
      <c r="C417" t="s">
        <v>53</v>
      </c>
      <c r="D417" s="1">
        <v>44131</v>
      </c>
      <c r="E417" s="1" t="s">
        <v>139</v>
      </c>
      <c r="F417" s="1"/>
      <c r="I417">
        <v>11.04</v>
      </c>
      <c r="J417">
        <f>8.23+4.72+4.61</f>
        <v>17.559999999999999</v>
      </c>
      <c r="N417" s="4">
        <v>0.17130000000000001</v>
      </c>
      <c r="O417" s="4">
        <v>0.55700000000000005</v>
      </c>
      <c r="R417" s="4">
        <v>0.23570000000000002</v>
      </c>
      <c r="S417" s="4">
        <v>0.2359</v>
      </c>
      <c r="T417" s="4">
        <v>0.2356</v>
      </c>
    </row>
    <row r="418" spans="1:23" x14ac:dyDescent="0.2">
      <c r="A418">
        <v>36</v>
      </c>
      <c r="B418" s="4" t="s">
        <v>117</v>
      </c>
      <c r="C418" t="s">
        <v>53</v>
      </c>
      <c r="D418" s="1">
        <v>44131</v>
      </c>
      <c r="E418" s="1" t="s">
        <v>126</v>
      </c>
      <c r="F418" s="1"/>
      <c r="I418">
        <v>10.96</v>
      </c>
      <c r="J418">
        <f>3.92+10.91</f>
        <v>14.83</v>
      </c>
      <c r="N418" s="4">
        <v>0.187</v>
      </c>
      <c r="O418" s="4">
        <v>0.37640000000000001</v>
      </c>
      <c r="R418" s="4">
        <v>0.2167</v>
      </c>
      <c r="S418" s="4">
        <v>0.2167</v>
      </c>
    </row>
    <row r="419" spans="1:23" x14ac:dyDescent="0.2">
      <c r="A419">
        <v>37</v>
      </c>
      <c r="B419" s="4" t="s">
        <v>117</v>
      </c>
      <c r="C419" t="s">
        <v>53</v>
      </c>
      <c r="D419" s="1">
        <v>44131</v>
      </c>
      <c r="E419" s="1" t="s">
        <v>126</v>
      </c>
      <c r="F419" s="1"/>
      <c r="I419">
        <f>7.07+7.44</f>
        <v>14.510000000000002</v>
      </c>
      <c r="J419">
        <f>4.96+9.51</f>
        <v>14.469999999999999</v>
      </c>
      <c r="N419" s="4">
        <v>0.16950000000000001</v>
      </c>
      <c r="O419" s="4">
        <v>0.60680000000000001</v>
      </c>
      <c r="R419" s="4">
        <v>0.2366</v>
      </c>
      <c r="S419" s="4">
        <v>0.23680000000000001</v>
      </c>
      <c r="T419" s="4">
        <v>0.23650000000000002</v>
      </c>
    </row>
    <row r="420" spans="1:23" x14ac:dyDescent="0.2">
      <c r="A420">
        <v>38</v>
      </c>
      <c r="B420" s="4" t="s">
        <v>116</v>
      </c>
      <c r="C420" t="s">
        <v>53</v>
      </c>
      <c r="D420" s="1">
        <v>44133</v>
      </c>
      <c r="E420" s="1" t="s">
        <v>111</v>
      </c>
      <c r="F420" s="1" t="s">
        <v>145</v>
      </c>
      <c r="G420">
        <v>6.81</v>
      </c>
      <c r="H420">
        <v>9.8000000000000007</v>
      </c>
      <c r="I420">
        <f>5.05+9.17</f>
        <v>14.219999999999999</v>
      </c>
      <c r="J420">
        <v>6.08</v>
      </c>
      <c r="M420">
        <v>0.73</v>
      </c>
      <c r="N420" s="4">
        <v>0.21130000000000002</v>
      </c>
      <c r="O420" s="4">
        <v>0.31430000000000002</v>
      </c>
      <c r="R420" s="4">
        <v>0.22710000000000002</v>
      </c>
      <c r="S420" s="4">
        <v>0.22710000000000002</v>
      </c>
    </row>
    <row r="421" spans="1:23" x14ac:dyDescent="0.2">
      <c r="A421">
        <v>39</v>
      </c>
      <c r="B421" s="4" t="s">
        <v>116</v>
      </c>
      <c r="C421" t="s">
        <v>53</v>
      </c>
      <c r="D421" s="1">
        <v>44133</v>
      </c>
      <c r="E421" s="1" t="s">
        <v>120</v>
      </c>
      <c r="F421" s="1"/>
      <c r="G421">
        <v>10.96</v>
      </c>
      <c r="H421">
        <f>7.77+3.33</f>
        <v>11.1</v>
      </c>
      <c r="I421">
        <f>9.07+6.75</f>
        <v>15.82</v>
      </c>
      <c r="J421">
        <f>6.67+7.06</f>
        <v>13.73</v>
      </c>
      <c r="N421" s="4">
        <v>0.1643</v>
      </c>
      <c r="O421" s="4">
        <v>0.53660000000000008</v>
      </c>
      <c r="R421" s="4">
        <v>0.22170000000000001</v>
      </c>
      <c r="S421" s="4">
        <v>0.22210000000000002</v>
      </c>
      <c r="T421" s="4">
        <v>0.22140000000000001</v>
      </c>
      <c r="U421" s="4">
        <v>0.21130000000000002</v>
      </c>
    </row>
    <row r="422" spans="1:23" x14ac:dyDescent="0.2">
      <c r="A422">
        <v>40</v>
      </c>
      <c r="B422" s="4" t="s">
        <v>117</v>
      </c>
      <c r="C422" t="s">
        <v>53</v>
      </c>
      <c r="D422" s="1">
        <v>44133</v>
      </c>
      <c r="E422" s="1" t="s">
        <v>109</v>
      </c>
      <c r="F422" s="1" t="s">
        <v>145</v>
      </c>
      <c r="I422">
        <f>7.11+6.61</f>
        <v>13.72</v>
      </c>
      <c r="J422">
        <f>8.46+5.7+5.85</f>
        <v>20.009999999999998</v>
      </c>
      <c r="N422" s="4">
        <v>0.17880000000000001</v>
      </c>
      <c r="O422" s="4">
        <v>0.83310000000000006</v>
      </c>
      <c r="R422" s="4">
        <v>0.27900000000000003</v>
      </c>
      <c r="S422" s="4">
        <v>0.27890000000000004</v>
      </c>
    </row>
    <row r="423" spans="1:23" x14ac:dyDescent="0.2">
      <c r="A423">
        <v>41</v>
      </c>
      <c r="B423" s="4" t="s">
        <v>117</v>
      </c>
      <c r="C423" t="s">
        <v>53</v>
      </c>
      <c r="D423" s="1">
        <v>44133</v>
      </c>
      <c r="E423" s="1" t="s">
        <v>109</v>
      </c>
      <c r="F423" s="1" t="s">
        <v>145</v>
      </c>
      <c r="I423">
        <f>8.37+9.15</f>
        <v>17.52</v>
      </c>
      <c r="J423">
        <f>7.07+6.78</f>
        <v>13.850000000000001</v>
      </c>
      <c r="N423" s="4">
        <v>0.1527</v>
      </c>
      <c r="O423" s="4">
        <v>0.86860000000000004</v>
      </c>
      <c r="R423" s="4">
        <v>0.2772</v>
      </c>
      <c r="S423" s="4">
        <v>0.27629999999999999</v>
      </c>
      <c r="T423" s="4">
        <v>0.27640000000000003</v>
      </c>
    </row>
    <row r="424" spans="1:23" x14ac:dyDescent="0.2">
      <c r="A424">
        <v>42</v>
      </c>
      <c r="B424" s="4" t="s">
        <v>117</v>
      </c>
      <c r="C424" t="s">
        <v>53</v>
      </c>
      <c r="D424" s="1">
        <v>44133</v>
      </c>
      <c r="E424" s="1"/>
      <c r="F424" s="1"/>
      <c r="I424">
        <f>8.22+3.98</f>
        <v>12.200000000000001</v>
      </c>
      <c r="J424">
        <f>8.5+7.36+3.79</f>
        <v>19.649999999999999</v>
      </c>
      <c r="N424" s="4">
        <v>0.1588</v>
      </c>
      <c r="O424" s="4">
        <v>0.94710000000000005</v>
      </c>
      <c r="R424" s="4">
        <v>0.28939999999999999</v>
      </c>
      <c r="S424" s="4">
        <v>0.28950000000000004</v>
      </c>
      <c r="T424" s="4">
        <v>0.28860000000000002</v>
      </c>
      <c r="U424" s="4">
        <v>0.28839999999999999</v>
      </c>
      <c r="V424" s="4">
        <v>0.28800000000000003</v>
      </c>
      <c r="W424" s="4">
        <v>0.28789999999999999</v>
      </c>
    </row>
    <row r="425" spans="1:23" x14ac:dyDescent="0.2">
      <c r="A425">
        <v>43</v>
      </c>
      <c r="B425" s="4" t="s">
        <v>117</v>
      </c>
      <c r="C425" t="s">
        <v>53</v>
      </c>
      <c r="D425" s="1">
        <v>44133</v>
      </c>
      <c r="E425" s="1"/>
      <c r="F425" s="1"/>
      <c r="I425">
        <f>5.8+8.14</f>
        <v>13.940000000000001</v>
      </c>
      <c r="J425">
        <f>3.48+9.1</f>
        <v>12.58</v>
      </c>
      <c r="N425" s="4">
        <v>0.21490000000000001</v>
      </c>
      <c r="O425" s="4">
        <v>0.4844</v>
      </c>
      <c r="R425" s="4">
        <v>0.2571</v>
      </c>
      <c r="S425" s="4">
        <v>0.25670000000000004</v>
      </c>
      <c r="T425" s="4">
        <v>0.25680000000000003</v>
      </c>
    </row>
    <row r="426" spans="1:23" x14ac:dyDescent="0.2">
      <c r="A426">
        <v>44</v>
      </c>
      <c r="B426" s="4" t="s">
        <v>116</v>
      </c>
      <c r="C426" t="s">
        <v>53</v>
      </c>
      <c r="D426" s="1">
        <v>44133</v>
      </c>
      <c r="E426" s="1"/>
      <c r="F426" s="1"/>
      <c r="I426">
        <f>5.52+7.48</f>
        <v>13</v>
      </c>
      <c r="J426">
        <v>11.07</v>
      </c>
      <c r="N426" s="4">
        <v>0.1777</v>
      </c>
      <c r="O426" s="4">
        <v>0.32569999999999999</v>
      </c>
      <c r="R426" s="4"/>
      <c r="S426" s="4">
        <v>0.19990000000000002</v>
      </c>
      <c r="T426" s="4">
        <v>0.19950000000000001</v>
      </c>
      <c r="U426">
        <v>0.19950000000000001</v>
      </c>
    </row>
    <row r="427" spans="1:23" x14ac:dyDescent="0.2">
      <c r="A427">
        <v>45</v>
      </c>
      <c r="B427" s="4" t="s">
        <v>118</v>
      </c>
      <c r="C427" t="s">
        <v>53</v>
      </c>
      <c r="D427" s="1">
        <v>44133</v>
      </c>
      <c r="E427" s="1" t="s">
        <v>143</v>
      </c>
      <c r="F427" s="1"/>
      <c r="G427">
        <f>3.4+5.2</f>
        <v>8.6</v>
      </c>
      <c r="H427">
        <f>5.12+3.63</f>
        <v>8.75</v>
      </c>
      <c r="I427">
        <f>7.25+5.31</f>
        <v>12.559999999999999</v>
      </c>
      <c r="J427">
        <f>5.7+3.27+4.33</f>
        <v>13.3</v>
      </c>
      <c r="N427" s="4">
        <v>0.16900000000000001</v>
      </c>
      <c r="O427" s="4">
        <v>0.37720000000000004</v>
      </c>
      <c r="R427" s="4">
        <v>0.2031</v>
      </c>
      <c r="S427" s="4">
        <v>0.2031</v>
      </c>
    </row>
    <row r="428" spans="1:23" x14ac:dyDescent="0.2">
      <c r="A428">
        <v>46</v>
      </c>
      <c r="B428" s="4" t="s">
        <v>118</v>
      </c>
      <c r="C428" t="s">
        <v>53</v>
      </c>
      <c r="D428" s="1">
        <v>44133</v>
      </c>
      <c r="E428" s="1" t="s">
        <v>144</v>
      </c>
      <c r="F428" s="1" t="s">
        <v>145</v>
      </c>
      <c r="I428">
        <f>4.18+5.1+5.61+3.41+3.45</f>
        <v>21.75</v>
      </c>
      <c r="J428">
        <v>7.42</v>
      </c>
      <c r="N428" s="4">
        <v>0.19070000000000001</v>
      </c>
      <c r="O428" s="4">
        <v>0.69940000000000002</v>
      </c>
      <c r="R428" s="4">
        <v>0.28070000000000001</v>
      </c>
      <c r="S428" s="4">
        <v>0.27979999999999999</v>
      </c>
      <c r="T428" s="4">
        <v>0.27979999999999999</v>
      </c>
    </row>
    <row r="429" spans="1:23" x14ac:dyDescent="0.2">
      <c r="A429">
        <v>47</v>
      </c>
      <c r="B429" s="4" t="s">
        <v>118</v>
      </c>
      <c r="C429" t="s">
        <v>53</v>
      </c>
      <c r="D429" s="1">
        <v>44133</v>
      </c>
      <c r="E429" s="1" t="s">
        <v>127</v>
      </c>
      <c r="F429" s="1"/>
      <c r="I429">
        <f>5.65+4.45+4.76</f>
        <v>14.860000000000001</v>
      </c>
      <c r="J429">
        <f>4.89+4.77+3.28</f>
        <v>12.94</v>
      </c>
      <c r="N429" s="4">
        <v>0.1764</v>
      </c>
      <c r="O429" s="4">
        <v>0.73030000000000006</v>
      </c>
      <c r="R429" s="4">
        <v>0.26419999999999999</v>
      </c>
      <c r="S429" s="4">
        <v>0.26350000000000001</v>
      </c>
      <c r="T429" s="4">
        <v>0.26350000000000001</v>
      </c>
    </row>
    <row r="430" spans="1:23" x14ac:dyDescent="0.2">
      <c r="A430">
        <v>48</v>
      </c>
      <c r="B430" s="4" t="s">
        <v>118</v>
      </c>
      <c r="C430" t="s">
        <v>53</v>
      </c>
      <c r="D430" s="1">
        <v>44133</v>
      </c>
      <c r="E430" s="1"/>
      <c r="F430" s="1"/>
      <c r="I430">
        <v>10.29</v>
      </c>
      <c r="J430">
        <f>5.92+7.61</f>
        <v>13.530000000000001</v>
      </c>
      <c r="N430" s="4">
        <v>0.1721</v>
      </c>
      <c r="O430" s="4">
        <v>0.46100000000000002</v>
      </c>
      <c r="R430" s="4">
        <v>0.2157</v>
      </c>
      <c r="S430" s="4">
        <v>0.21540000000000001</v>
      </c>
      <c r="T430" s="4">
        <v>0.2155</v>
      </c>
    </row>
    <row r="431" spans="1:23" x14ac:dyDescent="0.2">
      <c r="A431">
        <v>49</v>
      </c>
      <c r="B431" s="4" t="s">
        <v>116</v>
      </c>
      <c r="C431" t="s">
        <v>53</v>
      </c>
      <c r="D431" s="1">
        <v>44133</v>
      </c>
      <c r="E431" s="1"/>
      <c r="F431" s="1"/>
      <c r="I431">
        <v>11.58</v>
      </c>
      <c r="J431">
        <f>7.49+4.9</f>
        <v>12.39</v>
      </c>
      <c r="N431" s="4">
        <v>0.15040000000000001</v>
      </c>
      <c r="O431" s="4">
        <v>0.37470000000000003</v>
      </c>
      <c r="R431" s="4">
        <v>0.18390000000000001</v>
      </c>
      <c r="S431" s="4">
        <v>0.18360000000000001</v>
      </c>
      <c r="T431" s="4">
        <v>0.18360000000000001</v>
      </c>
    </row>
    <row r="432" spans="1:23" x14ac:dyDescent="0.2">
      <c r="A432">
        <v>50</v>
      </c>
      <c r="B432" s="4" t="s">
        <v>116</v>
      </c>
      <c r="C432" t="s">
        <v>53</v>
      </c>
      <c r="D432" s="1">
        <v>44133</v>
      </c>
      <c r="E432" s="1"/>
      <c r="F432" s="1"/>
      <c r="I432">
        <f>4.86+7.91</f>
        <v>12.77</v>
      </c>
      <c r="J432">
        <f>5.84+5.34</f>
        <v>11.18</v>
      </c>
      <c r="N432" s="4">
        <v>0.18480000000000002</v>
      </c>
      <c r="O432" s="4">
        <v>0.46660000000000001</v>
      </c>
      <c r="R432" s="4">
        <v>0.22700000000000001</v>
      </c>
      <c r="S432" s="4">
        <v>0.2268</v>
      </c>
      <c r="T432" s="4">
        <v>0.22670000000000001</v>
      </c>
    </row>
    <row r="433" spans="1:22" x14ac:dyDescent="0.2">
      <c r="A433">
        <v>51</v>
      </c>
      <c r="B433" s="4" t="s">
        <v>118</v>
      </c>
      <c r="C433" t="s">
        <v>53</v>
      </c>
      <c r="D433" s="1">
        <v>44133</v>
      </c>
      <c r="E433" s="1" t="s">
        <v>109</v>
      </c>
      <c r="F433" s="1" t="s">
        <v>145</v>
      </c>
      <c r="I433">
        <v>12.93</v>
      </c>
      <c r="J433">
        <f>8.87+8.13</f>
        <v>17</v>
      </c>
      <c r="N433" s="4">
        <v>0.18080000000000002</v>
      </c>
      <c r="O433" s="4">
        <v>0.51370000000000005</v>
      </c>
      <c r="R433" s="4">
        <v>0.23580000000000001</v>
      </c>
      <c r="S433" s="4">
        <v>0.2349</v>
      </c>
      <c r="T433" s="4">
        <v>0.2354</v>
      </c>
      <c r="U433" s="4">
        <v>0.23470000000000002</v>
      </c>
      <c r="V433" s="4">
        <v>0.23480000000000001</v>
      </c>
    </row>
    <row r="434" spans="1:22" x14ac:dyDescent="0.2">
      <c r="A434">
        <v>52</v>
      </c>
      <c r="B434" s="4" t="s">
        <v>118</v>
      </c>
      <c r="C434" t="s">
        <v>53</v>
      </c>
      <c r="D434" s="1">
        <v>44133</v>
      </c>
      <c r="E434" s="1"/>
      <c r="F434" s="1"/>
      <c r="I434">
        <f>8.69+4.81</f>
        <v>13.5</v>
      </c>
      <c r="J434">
        <f>8.36+5.89</f>
        <v>14.25</v>
      </c>
      <c r="N434" s="4">
        <v>0.17280000000000001</v>
      </c>
      <c r="O434" s="4">
        <v>0.51</v>
      </c>
      <c r="R434" s="4">
        <v>0.22600000000000001</v>
      </c>
      <c r="S434" s="4">
        <v>0.22570000000000001</v>
      </c>
      <c r="T434" s="4">
        <v>0.22570000000000001</v>
      </c>
    </row>
    <row r="435" spans="1:22" x14ac:dyDescent="0.2">
      <c r="A435">
        <v>53</v>
      </c>
      <c r="B435" s="4" t="s">
        <v>116</v>
      </c>
      <c r="C435" t="s">
        <v>53</v>
      </c>
      <c r="D435" s="1">
        <v>44134</v>
      </c>
      <c r="E435" s="1" t="s">
        <v>111</v>
      </c>
      <c r="F435" s="1"/>
      <c r="G435">
        <v>10.06</v>
      </c>
      <c r="H435">
        <f>9.06+3.13</f>
        <v>12.190000000000001</v>
      </c>
      <c r="I435">
        <f>4.54+8.15</f>
        <v>12.690000000000001</v>
      </c>
      <c r="J435">
        <f>4.74+6.79</f>
        <v>11.530000000000001</v>
      </c>
      <c r="M435">
        <v>1.46</v>
      </c>
      <c r="N435" s="4">
        <v>0.23300000000000001</v>
      </c>
      <c r="O435" s="4">
        <v>0.49120000000000003</v>
      </c>
      <c r="R435" s="4">
        <v>0.27110000000000001</v>
      </c>
      <c r="S435" s="4">
        <v>0.2712</v>
      </c>
    </row>
    <row r="436" spans="1:22" x14ac:dyDescent="0.2">
      <c r="A436">
        <v>54</v>
      </c>
      <c r="B436" s="4" t="s">
        <v>116</v>
      </c>
      <c r="C436" t="s">
        <v>53</v>
      </c>
      <c r="D436" s="1">
        <v>44134</v>
      </c>
      <c r="E436" s="1" t="s">
        <v>121</v>
      </c>
      <c r="F436" s="1"/>
      <c r="G436">
        <v>6.12</v>
      </c>
      <c r="H436">
        <v>8.2200000000000006</v>
      </c>
      <c r="I436">
        <v>9.8699999999999992</v>
      </c>
      <c r="J436">
        <f>4.85+7.76</f>
        <v>12.61</v>
      </c>
      <c r="N436" s="4">
        <v>0.21290000000000001</v>
      </c>
      <c r="O436" s="4">
        <v>0.33700000000000002</v>
      </c>
      <c r="R436" s="4">
        <v>0.23200000000000001</v>
      </c>
      <c r="S436" s="4">
        <v>0.23180000000000001</v>
      </c>
      <c r="T436" s="4">
        <v>0.23180000000000001</v>
      </c>
    </row>
    <row r="437" spans="1:22" x14ac:dyDescent="0.2">
      <c r="A437">
        <v>55</v>
      </c>
      <c r="B437" s="4" t="s">
        <v>116</v>
      </c>
      <c r="C437" t="s">
        <v>53</v>
      </c>
      <c r="D437" s="1">
        <v>44134</v>
      </c>
      <c r="E437" s="1" t="s">
        <v>121</v>
      </c>
      <c r="F437" s="1"/>
      <c r="G437">
        <v>8.81</v>
      </c>
      <c r="H437">
        <v>8.0399999999999991</v>
      </c>
      <c r="I437">
        <f>3.09+8.77</f>
        <v>11.86</v>
      </c>
      <c r="J437">
        <v>10.45</v>
      </c>
      <c r="N437" s="4">
        <v>0.22920000000000001</v>
      </c>
      <c r="O437" s="4">
        <v>0.39780000000000004</v>
      </c>
      <c r="R437" s="4">
        <v>0.25609999999999999</v>
      </c>
      <c r="S437" s="4">
        <v>0.25600000000000001</v>
      </c>
    </row>
    <row r="438" spans="1:22" x14ac:dyDescent="0.2">
      <c r="A438">
        <v>56</v>
      </c>
      <c r="B438" s="4" t="s">
        <v>116</v>
      </c>
      <c r="C438" t="s">
        <v>53</v>
      </c>
      <c r="D438" s="1">
        <v>44134</v>
      </c>
      <c r="E438" s="1"/>
      <c r="F438" s="1"/>
      <c r="I438">
        <f>10.02+3.84</f>
        <v>13.86</v>
      </c>
      <c r="J438">
        <f>4.43+6.27</f>
        <v>10.7</v>
      </c>
      <c r="N438" s="4">
        <v>0.16120000000000001</v>
      </c>
      <c r="O438" s="4">
        <v>0.41140000000000004</v>
      </c>
      <c r="R438" s="4">
        <v>0.1981</v>
      </c>
      <c r="S438" s="4">
        <v>0.1981</v>
      </c>
    </row>
    <row r="439" spans="1:22" x14ac:dyDescent="0.2">
      <c r="A439">
        <v>57</v>
      </c>
      <c r="B439" s="4" t="s">
        <v>116</v>
      </c>
      <c r="C439" t="s">
        <v>53</v>
      </c>
      <c r="D439" s="1">
        <v>44134</v>
      </c>
      <c r="E439" s="1" t="s">
        <v>121</v>
      </c>
      <c r="F439" s="1"/>
      <c r="G439">
        <v>6.16</v>
      </c>
      <c r="H439">
        <v>6.62</v>
      </c>
      <c r="I439">
        <v>8.93</v>
      </c>
      <c r="J439">
        <v>9.1300000000000008</v>
      </c>
      <c r="N439" s="4">
        <v>0.20230000000000001</v>
      </c>
      <c r="O439" s="4">
        <v>0.27129999999999999</v>
      </c>
      <c r="R439" s="4">
        <v>0.2152</v>
      </c>
      <c r="S439" s="4">
        <v>0.21510000000000001</v>
      </c>
    </row>
    <row r="440" spans="1:22" x14ac:dyDescent="0.2">
      <c r="A440">
        <v>58</v>
      </c>
      <c r="B440" s="4" t="s">
        <v>116</v>
      </c>
      <c r="C440" t="s">
        <v>53</v>
      </c>
      <c r="D440" s="1">
        <v>44134</v>
      </c>
      <c r="E440" s="1" t="s">
        <v>121</v>
      </c>
      <c r="F440" s="1"/>
      <c r="G440">
        <v>4.75</v>
      </c>
      <c r="H440">
        <v>5.99</v>
      </c>
      <c r="I440">
        <v>8.59</v>
      </c>
      <c r="J440">
        <v>6.99</v>
      </c>
      <c r="N440" s="4">
        <v>0.1666</v>
      </c>
      <c r="O440" s="4">
        <v>0.21660000000000001</v>
      </c>
      <c r="R440" s="4">
        <v>0.17530000000000001</v>
      </c>
      <c r="S440" s="4">
        <v>0.17560000000000001</v>
      </c>
      <c r="T440" s="4">
        <v>0.17560000000000001</v>
      </c>
    </row>
    <row r="441" spans="1:22" x14ac:dyDescent="0.2">
      <c r="A441">
        <v>59</v>
      </c>
      <c r="B441" s="4" t="s">
        <v>116</v>
      </c>
      <c r="C441" t="s">
        <v>53</v>
      </c>
      <c r="D441" s="1">
        <v>44134</v>
      </c>
      <c r="E441" s="1" t="s">
        <v>121</v>
      </c>
      <c r="F441" s="1"/>
      <c r="G441">
        <v>8.24</v>
      </c>
      <c r="H441">
        <v>8.5399999999999991</v>
      </c>
      <c r="I441">
        <v>11.17</v>
      </c>
      <c r="J441">
        <f>7.38+5.14</f>
        <v>12.52</v>
      </c>
      <c r="N441" s="4">
        <v>0.14960000000000001</v>
      </c>
      <c r="O441" s="4">
        <v>0.33150000000000002</v>
      </c>
      <c r="R441" s="4">
        <v>0.17750000000000002</v>
      </c>
      <c r="S441" s="4">
        <v>0.17730000000000001</v>
      </c>
      <c r="T441" s="4">
        <v>0.1772</v>
      </c>
    </row>
    <row r="442" spans="1:22" x14ac:dyDescent="0.2">
      <c r="A442">
        <v>60</v>
      </c>
      <c r="B442" s="4" t="s">
        <v>116</v>
      </c>
      <c r="C442" t="s">
        <v>53</v>
      </c>
      <c r="D442" s="1">
        <v>44134</v>
      </c>
      <c r="E442" s="1" t="s">
        <v>121</v>
      </c>
      <c r="F442" s="1"/>
      <c r="G442">
        <v>6.85</v>
      </c>
      <c r="H442">
        <v>6.31</v>
      </c>
      <c r="I442">
        <v>8.3000000000000007</v>
      </c>
      <c r="J442">
        <v>7.8</v>
      </c>
      <c r="N442" s="4">
        <v>0.16980000000000001</v>
      </c>
      <c r="O442" s="4">
        <v>0.24000000000000002</v>
      </c>
      <c r="R442" s="4">
        <v>0.1817</v>
      </c>
      <c r="S442" s="4">
        <v>0.1822</v>
      </c>
      <c r="T442" s="4">
        <v>0.1822</v>
      </c>
    </row>
    <row r="443" spans="1:22" x14ac:dyDescent="0.2">
      <c r="A443">
        <v>61</v>
      </c>
      <c r="B443" s="4" t="s">
        <v>116</v>
      </c>
      <c r="C443" t="s">
        <v>53</v>
      </c>
      <c r="D443" s="1">
        <v>44134</v>
      </c>
      <c r="E443" s="1" t="s">
        <v>121</v>
      </c>
      <c r="F443" s="1"/>
      <c r="G443">
        <v>7.05</v>
      </c>
      <c r="H443">
        <v>8.0399999999999991</v>
      </c>
      <c r="I443">
        <f>10.31+1.78</f>
        <v>12.09</v>
      </c>
      <c r="J443">
        <v>9.0299999999999994</v>
      </c>
      <c r="N443" s="4">
        <v>0.2485</v>
      </c>
      <c r="O443" s="4">
        <v>0.39730000000000004</v>
      </c>
      <c r="R443" s="4">
        <v>0.27250000000000002</v>
      </c>
      <c r="S443" s="4">
        <v>0.27260000000000001</v>
      </c>
    </row>
    <row r="444" spans="1:22" x14ac:dyDescent="0.2">
      <c r="A444">
        <v>62</v>
      </c>
      <c r="B444" s="4" t="s">
        <v>116</v>
      </c>
      <c r="C444" t="s">
        <v>53</v>
      </c>
      <c r="D444" s="1">
        <v>44134</v>
      </c>
      <c r="E444" s="1"/>
      <c r="F444" s="1"/>
      <c r="I444">
        <v>8.44</v>
      </c>
      <c r="J444">
        <f>9+6.07</f>
        <v>15.07</v>
      </c>
      <c r="N444" s="4">
        <v>0.23630000000000001</v>
      </c>
      <c r="O444" s="4">
        <v>0.44480000000000003</v>
      </c>
      <c r="R444" s="4">
        <v>0.2676</v>
      </c>
      <c r="S444" s="4">
        <v>0.26780000000000004</v>
      </c>
      <c r="T444" s="4">
        <v>0.26780000000000004</v>
      </c>
    </row>
    <row r="445" spans="1:22" x14ac:dyDescent="0.2">
      <c r="A445">
        <v>63</v>
      </c>
      <c r="B445" s="4" t="s">
        <v>116</v>
      </c>
      <c r="C445" t="s">
        <v>53</v>
      </c>
      <c r="D445" s="1">
        <v>44134</v>
      </c>
      <c r="E445" s="1" t="s">
        <v>121</v>
      </c>
      <c r="F445" s="1"/>
      <c r="G445">
        <v>6.89</v>
      </c>
      <c r="H445">
        <v>7.52</v>
      </c>
      <c r="I445">
        <v>11.27</v>
      </c>
      <c r="J445">
        <f>6.41+2.48</f>
        <v>8.89</v>
      </c>
      <c r="N445" s="4">
        <v>0.20760000000000001</v>
      </c>
      <c r="O445" s="4">
        <v>0.31480000000000002</v>
      </c>
      <c r="R445" s="4">
        <v>0.2253</v>
      </c>
      <c r="S445" s="4">
        <v>0.2253</v>
      </c>
    </row>
    <row r="446" spans="1:22" x14ac:dyDescent="0.2">
      <c r="A446">
        <v>64</v>
      </c>
      <c r="B446" s="4" t="s">
        <v>115</v>
      </c>
      <c r="C446" t="s">
        <v>53</v>
      </c>
      <c r="D446" s="1">
        <v>44134</v>
      </c>
      <c r="E446" s="1" t="s">
        <v>121</v>
      </c>
      <c r="F446" s="1"/>
      <c r="G446">
        <v>11.61</v>
      </c>
      <c r="H446">
        <f>8.51+3.22</f>
        <v>11.73</v>
      </c>
      <c r="I446">
        <f>7.51+2.07</f>
        <v>9.58</v>
      </c>
      <c r="J446">
        <v>11.54</v>
      </c>
      <c r="N446" s="4">
        <v>0.17500000000000002</v>
      </c>
      <c r="O446" s="4">
        <v>0.34820000000000001</v>
      </c>
      <c r="R446" s="4">
        <v>0.20170000000000002</v>
      </c>
      <c r="S446" s="4">
        <v>0.2016</v>
      </c>
    </row>
    <row r="447" spans="1:22" x14ac:dyDescent="0.2">
      <c r="A447">
        <v>65</v>
      </c>
      <c r="B447" s="4" t="s">
        <v>115</v>
      </c>
      <c r="C447" t="s">
        <v>53</v>
      </c>
      <c r="D447" s="1">
        <v>44134</v>
      </c>
      <c r="E447" s="1" t="s">
        <v>121</v>
      </c>
      <c r="F447" s="1"/>
      <c r="G447">
        <f>10.1+2.48</f>
        <v>12.58</v>
      </c>
      <c r="H447">
        <v>10.69</v>
      </c>
      <c r="I447">
        <f>7.1+10.91</f>
        <v>18.009999999999998</v>
      </c>
      <c r="J447">
        <f>5.47+6.59</f>
        <v>12.059999999999999</v>
      </c>
      <c r="N447" s="4">
        <v>0.20380000000000001</v>
      </c>
      <c r="O447" s="4">
        <v>0.59310000000000007</v>
      </c>
      <c r="R447" s="4">
        <v>0.27229999999999999</v>
      </c>
      <c r="S447" s="4">
        <v>0.27229999999999999</v>
      </c>
    </row>
    <row r="448" spans="1:22" x14ac:dyDescent="0.2">
      <c r="A448">
        <v>66</v>
      </c>
      <c r="B448" s="4" t="s">
        <v>115</v>
      </c>
      <c r="C448" t="s">
        <v>53</v>
      </c>
      <c r="D448" s="1">
        <v>44134</v>
      </c>
      <c r="E448" s="1"/>
      <c r="F448" s="1"/>
      <c r="I448">
        <v>11.64</v>
      </c>
      <c r="J448">
        <f>4.8+4.77</f>
        <v>9.57</v>
      </c>
      <c r="N448" s="4">
        <v>0.22660000000000002</v>
      </c>
      <c r="O448" s="4">
        <v>0.39119999999999999</v>
      </c>
      <c r="R448" s="4">
        <v>0.25330000000000003</v>
      </c>
      <c r="S448" s="4">
        <v>0.25340000000000001</v>
      </c>
    </row>
    <row r="449" spans="1:23" x14ac:dyDescent="0.2">
      <c r="A449">
        <v>67</v>
      </c>
      <c r="B449" s="4" t="s">
        <v>115</v>
      </c>
      <c r="C449" t="s">
        <v>53</v>
      </c>
      <c r="D449" s="1">
        <v>44134</v>
      </c>
      <c r="E449" s="1"/>
      <c r="F449" s="1"/>
      <c r="G449">
        <v>9.9</v>
      </c>
      <c r="H449">
        <f>2.12+7.57</f>
        <v>9.6900000000000013</v>
      </c>
      <c r="I449">
        <f>7.4+4.2</f>
        <v>11.600000000000001</v>
      </c>
      <c r="J449">
        <v>8.4700000000000006</v>
      </c>
      <c r="M449">
        <v>1.62</v>
      </c>
      <c r="N449" s="4">
        <v>0.1767</v>
      </c>
      <c r="O449" s="4">
        <v>0.41020000000000001</v>
      </c>
      <c r="R449" s="4">
        <v>0.21210000000000001</v>
      </c>
      <c r="S449" s="4">
        <v>0.21200000000000002</v>
      </c>
    </row>
    <row r="450" spans="1:23" x14ac:dyDescent="0.2">
      <c r="A450">
        <v>68</v>
      </c>
      <c r="B450" s="4" t="s">
        <v>115</v>
      </c>
      <c r="C450" t="s">
        <v>53</v>
      </c>
      <c r="D450" s="1">
        <v>44134</v>
      </c>
      <c r="E450" s="1" t="s">
        <v>109</v>
      </c>
      <c r="F450" s="1" t="s">
        <v>145</v>
      </c>
      <c r="I450">
        <f>8.12+3.45+5.29</f>
        <v>16.86</v>
      </c>
      <c r="J450">
        <v>9.5500000000000007</v>
      </c>
      <c r="N450" s="4">
        <v>0.2394</v>
      </c>
      <c r="O450" s="4">
        <v>0.55649999999999999</v>
      </c>
      <c r="R450" s="4">
        <v>0.29720000000000002</v>
      </c>
      <c r="S450" s="4">
        <v>0.2671</v>
      </c>
    </row>
    <row r="451" spans="1:23" x14ac:dyDescent="0.2">
      <c r="A451">
        <v>69</v>
      </c>
      <c r="B451" s="4" t="s">
        <v>118</v>
      </c>
      <c r="C451" t="s">
        <v>53</v>
      </c>
      <c r="D451" s="1">
        <v>44134</v>
      </c>
      <c r="E451" s="1"/>
      <c r="F451" s="1"/>
      <c r="I451">
        <v>11.98</v>
      </c>
      <c r="J451">
        <f>7+2.8</f>
        <v>9.8000000000000007</v>
      </c>
      <c r="N451" s="4">
        <v>0.1535</v>
      </c>
      <c r="O451" s="4">
        <v>0.24480000000000002</v>
      </c>
      <c r="R451" s="4">
        <v>0.1678</v>
      </c>
      <c r="S451" s="4">
        <v>0.1678</v>
      </c>
    </row>
    <row r="452" spans="1:23" x14ac:dyDescent="0.2">
      <c r="A452">
        <v>70</v>
      </c>
      <c r="B452" s="4" t="s">
        <v>118</v>
      </c>
      <c r="C452" t="s">
        <v>53</v>
      </c>
      <c r="D452" s="1">
        <v>44134</v>
      </c>
      <c r="E452" s="1" t="s">
        <v>109</v>
      </c>
      <c r="F452" s="1" t="s">
        <v>145</v>
      </c>
      <c r="I452">
        <f>6.46+6.82</f>
        <v>13.280000000000001</v>
      </c>
      <c r="J452">
        <v>11.5</v>
      </c>
      <c r="N452" s="4">
        <v>0.1671</v>
      </c>
      <c r="O452" s="4">
        <v>0.47310000000000002</v>
      </c>
      <c r="R452" s="4">
        <v>0.2112</v>
      </c>
      <c r="S452" s="4">
        <v>0.21160000000000001</v>
      </c>
    </row>
    <row r="453" spans="1:23" x14ac:dyDescent="0.2">
      <c r="A453">
        <v>71</v>
      </c>
      <c r="B453" s="4" t="s">
        <v>115</v>
      </c>
      <c r="C453" t="s">
        <v>53</v>
      </c>
      <c r="D453" s="1">
        <v>44156</v>
      </c>
      <c r="F453" s="1"/>
      <c r="G453">
        <v>12.31</v>
      </c>
      <c r="H453">
        <f>4.38+9.06</f>
        <v>13.440000000000001</v>
      </c>
      <c r="I453">
        <f>8.6+8.23</f>
        <v>16.829999999999998</v>
      </c>
      <c r="J453">
        <f>11.49+1.38</f>
        <v>12.870000000000001</v>
      </c>
      <c r="M453">
        <v>2.25</v>
      </c>
      <c r="N453" s="4">
        <v>0.14020000000000002</v>
      </c>
      <c r="O453" s="4">
        <v>0.70479999999999998</v>
      </c>
      <c r="Q453">
        <v>0.22460000000000002</v>
      </c>
      <c r="R453" s="4">
        <v>0.2248</v>
      </c>
      <c r="S453" s="4">
        <v>0.22440000000000002</v>
      </c>
      <c r="U453">
        <v>0.2243</v>
      </c>
    </row>
    <row r="454" spans="1:23" x14ac:dyDescent="0.2">
      <c r="A454">
        <v>72</v>
      </c>
      <c r="B454" s="4" t="s">
        <v>115</v>
      </c>
      <c r="C454" t="s">
        <v>53</v>
      </c>
      <c r="D454" s="1">
        <v>44156</v>
      </c>
      <c r="F454" s="1"/>
      <c r="G454">
        <v>11.56</v>
      </c>
      <c r="H454">
        <f>6.97+4.49</f>
        <v>11.46</v>
      </c>
      <c r="I454">
        <f>9.85+2.7</f>
        <v>12.55</v>
      </c>
      <c r="J454">
        <f>8.82+6.29</f>
        <v>15.11</v>
      </c>
      <c r="M454">
        <v>1.68</v>
      </c>
      <c r="N454" s="4">
        <v>0.16720000000000002</v>
      </c>
      <c r="O454" s="4">
        <v>0.68030000000000002</v>
      </c>
      <c r="Q454">
        <v>0.25190000000000001</v>
      </c>
      <c r="R454" s="4">
        <v>0.25120000000000003</v>
      </c>
      <c r="S454" s="4">
        <v>0.25059999999999999</v>
      </c>
      <c r="U454">
        <v>0.25009999999999999</v>
      </c>
      <c r="V454">
        <v>0.2495</v>
      </c>
      <c r="W454">
        <v>0.24940000000000001</v>
      </c>
    </row>
    <row r="455" spans="1:23" x14ac:dyDescent="0.2">
      <c r="A455">
        <v>73</v>
      </c>
      <c r="B455" s="4" t="s">
        <v>115</v>
      </c>
      <c r="C455" t="s">
        <v>53</v>
      </c>
      <c r="D455" s="1">
        <v>44156</v>
      </c>
      <c r="E455" t="s">
        <v>128</v>
      </c>
      <c r="F455" s="1" t="s">
        <v>145</v>
      </c>
      <c r="G455">
        <v>8.33</v>
      </c>
      <c r="H455">
        <v>9.08</v>
      </c>
      <c r="I455">
        <v>9.2899999999999991</v>
      </c>
      <c r="J455">
        <v>7.09</v>
      </c>
      <c r="N455" s="4">
        <v>0.18340000000000001</v>
      </c>
      <c r="O455" s="4">
        <v>0.3649</v>
      </c>
      <c r="Q455">
        <v>0.21310000000000001</v>
      </c>
      <c r="R455" s="4">
        <v>0.21290000000000001</v>
      </c>
      <c r="S455" s="4">
        <v>0.2127</v>
      </c>
      <c r="U455">
        <v>0.21240000000000001</v>
      </c>
      <c r="V455">
        <v>0.21230000000000002</v>
      </c>
    </row>
    <row r="456" spans="1:23" x14ac:dyDescent="0.2">
      <c r="A456">
        <v>74</v>
      </c>
      <c r="B456" s="4" t="s">
        <v>115</v>
      </c>
      <c r="C456" t="s">
        <v>53</v>
      </c>
      <c r="D456" s="1">
        <v>44156</v>
      </c>
      <c r="E456" t="s">
        <v>129</v>
      </c>
      <c r="F456" s="1"/>
      <c r="I456">
        <v>11.44</v>
      </c>
      <c r="J456">
        <f>9.06+4.68+7.17</f>
        <v>20.91</v>
      </c>
      <c r="N456" s="4">
        <v>0.18690000000000001</v>
      </c>
      <c r="O456" s="4">
        <v>0.80170000000000008</v>
      </c>
      <c r="Q456">
        <v>0.28720000000000001</v>
      </c>
      <c r="R456" s="4">
        <v>0.2868</v>
      </c>
      <c r="S456" s="4">
        <v>0.28710000000000002</v>
      </c>
    </row>
    <row r="457" spans="1:23" x14ac:dyDescent="0.2">
      <c r="A457">
        <v>75</v>
      </c>
      <c r="B457" s="4" t="s">
        <v>116</v>
      </c>
      <c r="C457" t="s">
        <v>53</v>
      </c>
      <c r="D457" s="1">
        <v>44156</v>
      </c>
      <c r="F457" s="1"/>
      <c r="I457">
        <v>7.72</v>
      </c>
      <c r="J457">
        <v>10.57</v>
      </c>
      <c r="N457" s="4">
        <v>0.1784</v>
      </c>
      <c r="O457" s="4">
        <v>0.30130000000000001</v>
      </c>
      <c r="Q457">
        <v>0.1993</v>
      </c>
      <c r="R457" s="4">
        <v>0.1988</v>
      </c>
      <c r="S457" s="4">
        <v>0.1988</v>
      </c>
    </row>
    <row r="458" spans="1:23" x14ac:dyDescent="0.2">
      <c r="A458">
        <v>76</v>
      </c>
      <c r="B458" s="4" t="s">
        <v>118</v>
      </c>
      <c r="C458" t="s">
        <v>53</v>
      </c>
      <c r="D458" s="1">
        <v>44156</v>
      </c>
      <c r="E458" t="s">
        <v>131</v>
      </c>
      <c r="F458" s="1" t="s">
        <v>145</v>
      </c>
      <c r="G458">
        <f>11.37+2.62</f>
        <v>13.989999999999998</v>
      </c>
      <c r="H458">
        <f>5.22+7.93</f>
        <v>13.149999999999999</v>
      </c>
      <c r="I458">
        <f>8.99+2.52</f>
        <v>11.51</v>
      </c>
      <c r="J458">
        <f>9.07+6.12</f>
        <v>15.190000000000001</v>
      </c>
      <c r="M458">
        <v>1.63</v>
      </c>
      <c r="N458" s="4">
        <v>0.21560000000000001</v>
      </c>
      <c r="O458" s="4">
        <v>0.78590000000000004</v>
      </c>
      <c r="Q458">
        <v>0.30470000000000003</v>
      </c>
      <c r="R458" s="4">
        <v>0.30399999999999999</v>
      </c>
      <c r="S458" s="4">
        <v>0.30360000000000004</v>
      </c>
      <c r="U458">
        <v>0.30349999999999999</v>
      </c>
    </row>
    <row r="459" spans="1:23" x14ac:dyDescent="0.2">
      <c r="A459">
        <v>77</v>
      </c>
      <c r="B459" s="4" t="s">
        <v>118</v>
      </c>
      <c r="C459" t="s">
        <v>53</v>
      </c>
      <c r="D459" s="1">
        <v>44156</v>
      </c>
      <c r="F459" s="1"/>
      <c r="I459">
        <f>7.96+9.29</f>
        <v>17.25</v>
      </c>
      <c r="J459">
        <f>9.81+3.9</f>
        <v>13.71</v>
      </c>
      <c r="N459" s="4">
        <v>0.16250000000000001</v>
      </c>
      <c r="O459" s="4">
        <v>0.9153</v>
      </c>
      <c r="Q459">
        <v>0.28360000000000002</v>
      </c>
      <c r="R459" s="4">
        <v>0.28220000000000001</v>
      </c>
      <c r="S459" s="4">
        <v>0.28160000000000002</v>
      </c>
      <c r="U459">
        <v>0.28050000000000003</v>
      </c>
      <c r="V459">
        <v>0.2802</v>
      </c>
      <c r="W459">
        <v>0.2802</v>
      </c>
    </row>
    <row r="460" spans="1:23" x14ac:dyDescent="0.2">
      <c r="A460">
        <v>78</v>
      </c>
      <c r="B460" s="4" t="s">
        <v>118</v>
      </c>
      <c r="C460" t="s">
        <v>53</v>
      </c>
      <c r="D460" s="1">
        <v>44156</v>
      </c>
      <c r="F460" s="1"/>
      <c r="I460">
        <f>7.15+7.83</f>
        <v>14.98</v>
      </c>
      <c r="J460">
        <v>10.88</v>
      </c>
      <c r="N460" s="4">
        <v>0.16600000000000001</v>
      </c>
      <c r="O460" s="4">
        <v>0.52129999999999999</v>
      </c>
      <c r="Q460">
        <v>0.2281</v>
      </c>
      <c r="R460" s="4">
        <v>0.2273</v>
      </c>
      <c r="S460" s="4">
        <v>0.22720000000000001</v>
      </c>
    </row>
    <row r="461" spans="1:23" x14ac:dyDescent="0.2">
      <c r="A461">
        <v>79</v>
      </c>
      <c r="B461" s="4" t="s">
        <v>118</v>
      </c>
      <c r="C461" t="s">
        <v>53</v>
      </c>
      <c r="D461" s="1">
        <v>44156</v>
      </c>
      <c r="E461" t="s">
        <v>132</v>
      </c>
      <c r="F461" s="1" t="s">
        <v>145</v>
      </c>
      <c r="I461">
        <v>10.82</v>
      </c>
      <c r="J461">
        <f>9.28+6.94</f>
        <v>16.22</v>
      </c>
      <c r="N461" s="4">
        <v>0.17</v>
      </c>
      <c r="O461" s="4">
        <v>0.73130000000000006</v>
      </c>
      <c r="Q461">
        <v>0.25140000000000001</v>
      </c>
      <c r="R461" s="4">
        <v>0.25040000000000001</v>
      </c>
      <c r="S461" s="4">
        <v>0.2505</v>
      </c>
    </row>
    <row r="462" spans="1:23" x14ac:dyDescent="0.2">
      <c r="A462">
        <v>80</v>
      </c>
      <c r="B462" s="4" t="s">
        <v>118</v>
      </c>
      <c r="C462" t="s">
        <v>53</v>
      </c>
      <c r="D462" s="1">
        <v>44156</v>
      </c>
      <c r="E462" t="s">
        <v>130</v>
      </c>
      <c r="F462" s="1" t="s">
        <v>145</v>
      </c>
      <c r="I462">
        <f>5.7+7.05</f>
        <v>12.75</v>
      </c>
      <c r="J462">
        <f>5.58+11.68</f>
        <v>17.259999999999998</v>
      </c>
      <c r="N462" s="4">
        <v>0.18860000000000002</v>
      </c>
      <c r="O462" s="4">
        <v>0.84240000000000004</v>
      </c>
      <c r="Q462">
        <v>0.29160000000000003</v>
      </c>
      <c r="R462" s="4">
        <v>0.29100000000000004</v>
      </c>
      <c r="S462" s="4">
        <v>0.29060000000000002</v>
      </c>
      <c r="U462">
        <v>0.29020000000000001</v>
      </c>
      <c r="V462">
        <v>0.28970000000000001</v>
      </c>
      <c r="W462">
        <v>0.28970000000000001</v>
      </c>
    </row>
    <row r="463" spans="1:23" x14ac:dyDescent="0.2">
      <c r="A463">
        <v>81</v>
      </c>
      <c r="B463" s="4" t="s">
        <v>118</v>
      </c>
      <c r="C463" t="s">
        <v>53</v>
      </c>
      <c r="D463" s="1">
        <v>44156</v>
      </c>
      <c r="E463" t="s">
        <v>140</v>
      </c>
      <c r="F463" s="1"/>
      <c r="I463">
        <f>6.4+7.26</f>
        <v>13.66</v>
      </c>
      <c r="J463">
        <v>11.86</v>
      </c>
      <c r="N463" s="4">
        <v>0.18760000000000002</v>
      </c>
      <c r="O463" s="4">
        <v>0.61660000000000004</v>
      </c>
      <c r="Q463">
        <v>0.24310000000000001</v>
      </c>
      <c r="R463" s="4">
        <v>0.24250000000000002</v>
      </c>
      <c r="S463" s="4">
        <v>0.24250000000000002</v>
      </c>
    </row>
    <row r="464" spans="1:23" x14ac:dyDescent="0.2">
      <c r="A464">
        <v>82</v>
      </c>
      <c r="B464" s="4" t="s">
        <v>118</v>
      </c>
      <c r="C464" t="s">
        <v>53</v>
      </c>
      <c r="D464" s="1">
        <v>44156</v>
      </c>
      <c r="F464" s="1"/>
      <c r="I464">
        <f>10.17+3.55</f>
        <v>13.719999999999999</v>
      </c>
      <c r="J464">
        <v>9.31</v>
      </c>
      <c r="N464" s="4">
        <v>0.1583</v>
      </c>
      <c r="O464" s="4">
        <v>0.51990000000000003</v>
      </c>
      <c r="Q464">
        <v>0.21430000000000002</v>
      </c>
      <c r="R464" s="4">
        <v>0.21400000000000002</v>
      </c>
      <c r="S464" s="4">
        <v>0.2137</v>
      </c>
      <c r="U464">
        <v>0.21340000000000001</v>
      </c>
      <c r="V464">
        <v>0.21310000000000001</v>
      </c>
      <c r="W464">
        <v>0.2132</v>
      </c>
    </row>
    <row r="465" spans="1:19" x14ac:dyDescent="0.2">
      <c r="A465">
        <v>83</v>
      </c>
      <c r="B465" s="4" t="s">
        <v>115</v>
      </c>
      <c r="C465" t="s">
        <v>53</v>
      </c>
      <c r="D465" s="1">
        <v>44156</v>
      </c>
      <c r="E465" t="s">
        <v>133</v>
      </c>
      <c r="F465" s="1" t="s">
        <v>145</v>
      </c>
      <c r="G465">
        <v>9.69</v>
      </c>
      <c r="H465">
        <f>5.54+4.69</f>
        <v>10.23</v>
      </c>
      <c r="I465">
        <v>6.36</v>
      </c>
      <c r="J465">
        <v>6.94</v>
      </c>
      <c r="M465">
        <v>1.68</v>
      </c>
      <c r="N465" s="4">
        <v>0.18690000000000001</v>
      </c>
      <c r="O465" s="4">
        <v>0.32540000000000002</v>
      </c>
      <c r="Q465">
        <v>0.20520000000000002</v>
      </c>
      <c r="R465" s="4">
        <v>0.2051</v>
      </c>
      <c r="S465" s="4">
        <v>0.2051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Microsoft Office User</cp:lastModifiedBy>
  <dcterms:created xsi:type="dcterms:W3CDTF">2019-10-02T00:54:24Z</dcterms:created>
  <dcterms:modified xsi:type="dcterms:W3CDTF">2020-12-15T02:50:00Z</dcterms:modified>
</cp:coreProperties>
</file>