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F511EFA7-3BA2-5D4A-86B2-DD9E2AA956D1}" xr6:coauthVersionLast="36" xr6:coauthVersionMax="44" xr10:uidLastSave="{00000000-0000-0000-0000-000000000000}"/>
  <bookViews>
    <workbookView xWindow="9660" yWindow="1320" windowWidth="31280" windowHeight="17040" activeTab="1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2" i="1"/>
  <c r="T64" i="1" l="1"/>
  <c r="T63" i="1"/>
  <c r="T56" i="1"/>
  <c r="T54" i="1"/>
  <c r="S53" i="1"/>
  <c r="T48" i="1"/>
  <c r="T38" i="1"/>
  <c r="T34" i="1"/>
  <c r="T26" i="1"/>
  <c r="T7" i="1"/>
  <c r="T5" i="1"/>
  <c r="T6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T62" i="1" l="1"/>
  <c r="T59" i="1"/>
  <c r="T45" i="1" l="1"/>
  <c r="T57" i="1"/>
  <c r="T52" i="1"/>
  <c r="U52" i="1" s="1"/>
  <c r="V52" i="1" s="1"/>
  <c r="T50" i="1"/>
  <c r="U50" i="1" s="1"/>
  <c r="V50" i="1" s="1"/>
  <c r="U2" i="1"/>
  <c r="U3" i="1"/>
  <c r="V3" i="1" s="1"/>
  <c r="U4" i="1"/>
  <c r="V4" i="1" s="1"/>
  <c r="U5" i="1"/>
  <c r="V5" i="1" s="1"/>
  <c r="U6" i="1"/>
  <c r="U7" i="1"/>
  <c r="V7" i="1" s="1"/>
  <c r="U8" i="1"/>
  <c r="V8" i="1" s="1"/>
  <c r="U9" i="1"/>
  <c r="V9" i="1" s="1"/>
  <c r="U10" i="1"/>
  <c r="U11" i="1"/>
  <c r="V11" i="1" s="1"/>
  <c r="U12" i="1"/>
  <c r="V12" i="1" s="1"/>
  <c r="U13" i="1"/>
  <c r="V13" i="1" s="1"/>
  <c r="U14" i="1"/>
  <c r="U15" i="1"/>
  <c r="V15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3" i="1"/>
  <c r="Y4" i="1"/>
  <c r="Y5" i="1"/>
  <c r="Y6" i="1"/>
  <c r="Y7" i="1"/>
  <c r="Y2" i="1"/>
  <c r="V6" i="1"/>
  <c r="V10" i="1"/>
  <c r="V14" i="1"/>
  <c r="V2" i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1" i="1"/>
  <c r="V51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16" i="1"/>
  <c r="V16" i="1" s="1"/>
  <c r="T41" i="1"/>
  <c r="U41" i="1" s="1"/>
  <c r="V41" i="1" s="1"/>
  <c r="T30" i="1"/>
  <c r="T17" i="1"/>
  <c r="U17" i="1" s="1"/>
  <c r="V17" i="1" s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 l="1"/>
  <c r="I3" i="1" s="1"/>
  <c r="H4" i="1"/>
  <c r="I4" i="1" s="1"/>
  <c r="H5" i="1"/>
  <c r="I5" i="1" s="1"/>
  <c r="H6" i="1"/>
  <c r="H7" i="1"/>
  <c r="H8" i="1"/>
  <c r="H9" i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H25" i="1"/>
  <c r="H26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H42" i="1"/>
  <c r="I42" i="1" s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H65" i="1"/>
  <c r="I65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2" i="1"/>
  <c r="I7" i="1"/>
  <c r="I10" i="1"/>
  <c r="I14" i="1"/>
  <c r="I18" i="1"/>
  <c r="I26" i="1"/>
  <c r="I34" i="1"/>
  <c r="I59" i="1"/>
  <c r="I64" i="1"/>
  <c r="I17" i="1"/>
  <c r="I22" i="1"/>
  <c r="I24" i="1"/>
  <c r="I25" i="1"/>
  <c r="I30" i="1"/>
  <c r="I33" i="1"/>
  <c r="I38" i="1"/>
  <c r="I41" i="1"/>
  <c r="I46" i="1"/>
  <c r="I47" i="1"/>
  <c r="I49" i="1"/>
  <c r="I54" i="1"/>
  <c r="I57" i="1"/>
  <c r="I6" i="1"/>
  <c r="I8" i="1"/>
  <c r="I9" i="1"/>
  <c r="I2" i="1" l="1"/>
</calcChain>
</file>

<file path=xl/sharedStrings.xml><?xml version="1.0" encoding="utf-8"?>
<sst xmlns="http://schemas.openxmlformats.org/spreadsheetml/2006/main" count="421" uniqueCount="106">
  <si>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</si>
  <si>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</si>
  <si>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</si>
  <si>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</si>
  <si>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</si>
  <si>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</si>
  <si>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</si>
  <si>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</si>
  <si>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</si>
  <si>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</si>
  <si>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</si>
  <si>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</si>
  <si>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</si>
  <si>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</si>
  <si>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</si>
  <si>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</si>
  <si>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</si>
  <si>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</si>
  <si>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</si>
  <si>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</si>
  <si>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</si>
  <si>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</si>
  <si>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</si>
  <si>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</si>
  <si>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</si>
  <si>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</si>
  <si>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</si>
  <si>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</si>
  <si>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</si>
  <si>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</si>
  <si>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</si>
  <si>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</si>
  <si>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</si>
  <si>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</si>
  <si>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</si>
  <si>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</si>
  <si>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</si>
  <si>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</si>
  <si>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</si>
  <si>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</si>
  <si>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</si>
  <si>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</si>
  <si>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</si>
  <si>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</si>
  <si>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</si>
  <si>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</si>
  <si>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</si>
  <si>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</si>
  <si>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</si>
  <si>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</si>
  <si>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</si>
  <si>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</si>
  <si>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</si>
  <si>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</si>
  <si>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</si>
  <si>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</si>
  <si>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</si>
  <si>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</si>
  <si>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</si>
  <si>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</si>
  <si>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</si>
  <si>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</si>
  <si>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</si>
  <si>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</si>
  <si>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</si>
  <si>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</si>
  <si>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</si>
  <si>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</si>
  <si>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</si>
  <si>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</si>
  <si>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</si>
  <si>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</si>
  <si>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</si>
  <si>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</si>
  <si>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</si>
  <si>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</si>
  <si>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</si>
  <si>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</si>
  <si>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</si>
  <si>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</si>
  <si>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</si>
  <si>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</si>
  <si>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</si>
  <si>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</si>
  <si>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</si>
  <si>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</si>
  <si>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</si>
  <si>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</si>
  <si>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</si>
  <si>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</si>
  <si>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</si>
  <si>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</si>
  <si>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</si>
  <si>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</si>
  <si>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</si>
  <si>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Experiment location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</si>
  <si>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</si>
  <si>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</si>
  <si>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</si>
  <si>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</si>
  <si>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</si>
  <si>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</si>
  <si>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</si>
  <si>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</si>
  <si>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</si>
  <si>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No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</si>
</sst>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Z77"/>
  <sheetViews>
    <sheetView tabSelected="1" topLeftCell="M1" workbookViewId="0">
      <pane ySplit="1" topLeftCell="A65" activePane="bottomLeft" state="frozen"/>
      <selection pane="bottomLeft" activeCell="X11" sqref="X1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1640625" customWidth="1"/>
    <col min="7" max="7" width="12.5" customWidth="1"/>
    <col min="8" max="8" width="10" bestFit="1" customWidth="1"/>
    <col min="9" max="9" width="17.83203125" bestFit="1" customWidth="1"/>
    <col min="10" max="10" width="16.1640625" style="5" bestFit="1" customWidth="1"/>
    <col min="11" max="11" width="7.83203125" bestFit="1" customWidth="1"/>
    <col min="12" max="12" width="15.83203125" customWidth="1"/>
    <col min="13" max="13" width="16" bestFit="1" customWidth="1"/>
    <col min="14" max="15" width="16" customWidth="1"/>
    <col min="16" max="16" width="26.83203125" bestFit="1" customWidth="1"/>
    <col min="17" max="17" width="9.6640625" customWidth="1"/>
    <col min="18" max="18" width="9.5" bestFit="1" customWidth="1"/>
    <col min="19" max="19" width="17.6640625" bestFit="1" customWidth="1"/>
    <col min="20" max="20" width="16.1640625" bestFit="1" customWidth="1"/>
    <col min="21" max="21" width="21.1640625" bestFit="1" customWidth="1"/>
    <col min="22" max="24" width="24.1640625" customWidth="1"/>
    <col min="25" max="25" width="7.1640625" bestFit="1" customWidth="1"/>
    <col min="26" max="26" width="10.1640625" bestFit="1" customWidth="1"/>
  </cols>
  <sheetData>
    <row r="1" spans="1:26" s="2" customFormat="1" x14ac:dyDescent="0.2">
      <c r="A1" s="2" t="s">
        <v>2</v>
      </c>
      <c r="B1" s="2" t="s">
        <v>52</v>
      </c>
      <c r="C1" s="2" t="s">
        <v>53</v>
      </c>
      <c r="D1" s="2" t="s">
        <v>96</v>
      </c>
      <c r="E1" s="2" t="s">
        <v>1</v>
      </c>
      <c r="F1" s="2" t="s">
        <v>95</v>
      </c>
      <c r="G1" s="2" t="s">
        <v>3</v>
      </c>
      <c r="H1" s="2" t="s">
        <v>27</v>
      </c>
      <c r="I1" s="2" t="s">
        <v>4</v>
      </c>
      <c r="J1" s="6" t="s">
        <v>5</v>
      </c>
      <c r="K1" s="2" t="s">
        <v>10</v>
      </c>
      <c r="L1" s="2" t="s">
        <v>6</v>
      </c>
      <c r="M1" s="2" t="s">
        <v>66</v>
      </c>
      <c r="N1" s="2" t="s">
        <v>65</v>
      </c>
      <c r="O1" s="2" t="s">
        <v>97</v>
      </c>
      <c r="P1" s="2" t="s">
        <v>9</v>
      </c>
      <c r="Q1" s="2" t="s">
        <v>7</v>
      </c>
      <c r="R1" s="2" t="s">
        <v>8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87</v>
      </c>
      <c r="X1" s="2" t="s">
        <v>105</v>
      </c>
      <c r="Y1" s="2" t="s">
        <v>25</v>
      </c>
      <c r="Z1" s="2" t="s">
        <v>23</v>
      </c>
    </row>
    <row r="2" spans="1:26" x14ac:dyDescent="0.2">
      <c r="A2">
        <v>1</v>
      </c>
      <c r="B2" s="3">
        <v>43708</v>
      </c>
      <c r="C2">
        <v>243</v>
      </c>
      <c r="E2">
        <v>1</v>
      </c>
      <c r="F2" t="str">
        <f>IF(E2&lt;7, "Lab", "Balcony")</f>
        <v>Lab</v>
      </c>
      <c r="G2" t="s">
        <v>58</v>
      </c>
      <c r="H2" t="str">
        <f>IF(J2&lt;=0, "Control", IF(J2&lt;=10, "Red", IF(J2&gt;=21, "Pink", "Orange")))</f>
        <v>Orange</v>
      </c>
      <c r="I2">
        <f>IF(H2="Control", 1, IF(H2="Red", 2, IF(H2="Orange", 3, 4)))</f>
        <v>3</v>
      </c>
      <c r="J2" s="7">
        <v>11</v>
      </c>
      <c r="L2">
        <v>55</v>
      </c>
      <c r="M2">
        <v>75</v>
      </c>
      <c r="N2">
        <v>72</v>
      </c>
      <c r="O2" t="s">
        <v>98</v>
      </c>
      <c r="P2">
        <f>C2-236</f>
        <v>7</v>
      </c>
      <c r="Q2">
        <v>1920</v>
      </c>
      <c r="R2">
        <v>730</v>
      </c>
      <c r="S2">
        <v>129.304</v>
      </c>
      <c r="T2">
        <v>115.282</v>
      </c>
      <c r="U2">
        <f t="shared" ref="U2:U15" si="0">S2-T2</f>
        <v>14.022000000000006</v>
      </c>
      <c r="V2">
        <f>U2/S2</f>
        <v>0.10844212089339854</v>
      </c>
      <c r="W2" t="s">
        <v>83</v>
      </c>
      <c r="X2">
        <f>IF(V2&lt;0.05, 0,V2)</f>
        <v>0.10844212089339854</v>
      </c>
      <c r="Y2" t="str">
        <f>IF(E2&gt;6,"no","yes")</f>
        <v>yes</v>
      </c>
    </row>
    <row r="3" spans="1:26" x14ac:dyDescent="0.2">
      <c r="A3">
        <v>2</v>
      </c>
      <c r="B3" s="3">
        <v>43708</v>
      </c>
      <c r="C3">
        <v>243</v>
      </c>
      <c r="E3">
        <v>2</v>
      </c>
      <c r="F3" t="str">
        <f t="shared" ref="F3:F66" si="1">IF(E3&lt;7, "Lab", "Balcony")</f>
        <v>Lab</v>
      </c>
      <c r="G3" t="s">
        <v>57</v>
      </c>
      <c r="H3" t="str">
        <f t="shared" ref="H3:H57" si="2">IF(J3&lt;=0, "Control", IF(J3&lt;=10, "Red", IF(J3&gt;=21, "Pink", "Orange")))</f>
        <v>Orange</v>
      </c>
      <c r="I3">
        <f t="shared" ref="I3:I57" si="3">IF(H3="Control", 1, IF(H3="Red", 2, IF(H3="Orange", 3, 4)))</f>
        <v>3</v>
      </c>
      <c r="J3" s="7">
        <v>20</v>
      </c>
      <c r="L3" s="5">
        <v>43</v>
      </c>
      <c r="M3">
        <v>36</v>
      </c>
      <c r="N3">
        <v>35</v>
      </c>
      <c r="O3" t="s">
        <v>98</v>
      </c>
      <c r="P3">
        <f t="shared" ref="P3:P43" si="4">C3-236</f>
        <v>7</v>
      </c>
      <c r="Q3">
        <v>1920</v>
      </c>
      <c r="R3">
        <v>730</v>
      </c>
      <c r="S3">
        <v>125.295</v>
      </c>
      <c r="T3">
        <v>123.61</v>
      </c>
      <c r="U3">
        <f t="shared" si="0"/>
        <v>1.6850000000000023</v>
      </c>
      <c r="V3">
        <f t="shared" ref="V3:V66" si="5">U3/S3</f>
        <v>1.3448262101440619E-2</v>
      </c>
      <c r="W3" t="s">
        <v>84</v>
      </c>
      <c r="X3">
        <f t="shared" ref="X3:X66" si="6">IF(V3&lt;0.05, 0,V3)</f>
        <v>0</v>
      </c>
      <c r="Y3" t="str">
        <f t="shared" ref="Y3:Y66" si="7">IF(E3&gt;6,"no","yes")</f>
        <v>yes</v>
      </c>
      <c r="Z3" t="s">
        <v>90</v>
      </c>
    </row>
    <row r="4" spans="1:26" x14ac:dyDescent="0.2">
      <c r="A4">
        <v>3</v>
      </c>
      <c r="B4" s="3">
        <v>43708</v>
      </c>
      <c r="C4">
        <v>243</v>
      </c>
      <c r="E4">
        <v>3</v>
      </c>
      <c r="F4" t="str">
        <f t="shared" si="1"/>
        <v>Lab</v>
      </c>
      <c r="G4" t="s">
        <v>58</v>
      </c>
      <c r="H4" t="str">
        <f t="shared" si="2"/>
        <v>Control</v>
      </c>
      <c r="I4">
        <f t="shared" si="3"/>
        <v>1</v>
      </c>
      <c r="J4" s="7">
        <v>0</v>
      </c>
      <c r="L4" s="5">
        <v>44</v>
      </c>
      <c r="M4">
        <v>43</v>
      </c>
      <c r="N4">
        <v>43</v>
      </c>
      <c r="O4" t="s">
        <v>98</v>
      </c>
      <c r="P4">
        <f t="shared" si="4"/>
        <v>7</v>
      </c>
      <c r="Q4">
        <v>1920</v>
      </c>
      <c r="R4">
        <v>730</v>
      </c>
      <c r="S4">
        <v>97.843000000000004</v>
      </c>
      <c r="T4">
        <v>70.075000000000003</v>
      </c>
      <c r="U4">
        <f t="shared" si="0"/>
        <v>27.768000000000001</v>
      </c>
      <c r="V4">
        <f t="shared" si="5"/>
        <v>0.28380160052328729</v>
      </c>
      <c r="W4" t="s">
        <v>83</v>
      </c>
      <c r="X4">
        <f t="shared" si="6"/>
        <v>0.28380160052328729</v>
      </c>
      <c r="Y4" t="str">
        <f t="shared" si="7"/>
        <v>yes</v>
      </c>
    </row>
    <row r="5" spans="1:26" x14ac:dyDescent="0.2">
      <c r="A5">
        <v>4</v>
      </c>
      <c r="B5" s="3">
        <v>43708</v>
      </c>
      <c r="C5">
        <v>243</v>
      </c>
      <c r="E5">
        <v>4</v>
      </c>
      <c r="F5" t="str">
        <f t="shared" si="1"/>
        <v>Lab</v>
      </c>
      <c r="G5" t="s">
        <v>57</v>
      </c>
      <c r="H5" t="str">
        <f t="shared" si="2"/>
        <v>Red</v>
      </c>
      <c r="I5">
        <f t="shared" si="3"/>
        <v>2</v>
      </c>
      <c r="J5" s="7">
        <v>7</v>
      </c>
      <c r="L5" s="5">
        <v>49</v>
      </c>
      <c r="M5">
        <v>53</v>
      </c>
      <c r="N5">
        <v>52</v>
      </c>
      <c r="O5" t="s">
        <v>98</v>
      </c>
      <c r="P5">
        <f t="shared" si="4"/>
        <v>7</v>
      </c>
      <c r="Q5">
        <v>1920</v>
      </c>
      <c r="R5">
        <v>730</v>
      </c>
      <c r="S5">
        <v>122.58199999999999</v>
      </c>
      <c r="T5">
        <f>106.542-2.069</f>
        <v>104.473</v>
      </c>
      <c r="U5">
        <f t="shared" si="0"/>
        <v>18.108999999999995</v>
      </c>
      <c r="V5">
        <f t="shared" si="5"/>
        <v>0.1477296829877143</v>
      </c>
      <c r="W5" t="s">
        <v>83</v>
      </c>
      <c r="X5">
        <f t="shared" si="6"/>
        <v>0.1477296829877143</v>
      </c>
      <c r="Y5" t="str">
        <f t="shared" si="7"/>
        <v>yes</v>
      </c>
    </row>
    <row r="6" spans="1:26" x14ac:dyDescent="0.2">
      <c r="A6">
        <v>5</v>
      </c>
      <c r="B6" s="3">
        <v>43708</v>
      </c>
      <c r="C6">
        <v>243</v>
      </c>
      <c r="E6">
        <v>5</v>
      </c>
      <c r="F6" t="str">
        <f t="shared" si="1"/>
        <v>Lab</v>
      </c>
      <c r="G6" t="s">
        <v>57</v>
      </c>
      <c r="H6" t="str">
        <f t="shared" si="2"/>
        <v>Pink</v>
      </c>
      <c r="I6">
        <f t="shared" si="3"/>
        <v>4</v>
      </c>
      <c r="J6" s="7">
        <v>21</v>
      </c>
      <c r="L6" s="5">
        <v>50</v>
      </c>
      <c r="M6">
        <v>58</v>
      </c>
      <c r="N6">
        <v>58</v>
      </c>
      <c r="O6" t="s">
        <v>98</v>
      </c>
      <c r="P6">
        <f t="shared" si="4"/>
        <v>7</v>
      </c>
      <c r="Q6">
        <v>1920</v>
      </c>
      <c r="R6">
        <v>730</v>
      </c>
      <c r="S6">
        <v>113.479</v>
      </c>
      <c r="T6">
        <v>84.423000000000002</v>
      </c>
      <c r="U6">
        <f t="shared" si="0"/>
        <v>29.055999999999997</v>
      </c>
      <c r="V6">
        <f t="shared" si="5"/>
        <v>0.25604737440407477</v>
      </c>
      <c r="W6" t="s">
        <v>83</v>
      </c>
      <c r="X6">
        <f t="shared" si="6"/>
        <v>0.25604737440407477</v>
      </c>
      <c r="Y6" t="str">
        <f t="shared" si="7"/>
        <v>yes</v>
      </c>
      <c r="Z6" t="s">
        <v>89</v>
      </c>
    </row>
    <row r="7" spans="1:26" x14ac:dyDescent="0.2">
      <c r="A7">
        <v>6</v>
      </c>
      <c r="B7" s="3">
        <v>43708</v>
      </c>
      <c r="C7">
        <v>243</v>
      </c>
      <c r="E7">
        <v>6</v>
      </c>
      <c r="F7" t="str">
        <f t="shared" si="1"/>
        <v>Lab</v>
      </c>
      <c r="G7" t="s">
        <v>57</v>
      </c>
      <c r="H7" t="str">
        <f t="shared" si="2"/>
        <v>Orange</v>
      </c>
      <c r="I7">
        <f t="shared" si="3"/>
        <v>3</v>
      </c>
      <c r="J7" s="7">
        <v>19</v>
      </c>
      <c r="L7" s="5">
        <v>44</v>
      </c>
      <c r="M7">
        <v>41</v>
      </c>
      <c r="N7">
        <v>41</v>
      </c>
      <c r="O7" t="s">
        <v>98</v>
      </c>
      <c r="P7">
        <f t="shared" si="4"/>
        <v>7</v>
      </c>
      <c r="Q7">
        <v>1920</v>
      </c>
      <c r="R7">
        <v>730</v>
      </c>
      <c r="S7">
        <v>119.378</v>
      </c>
      <c r="T7">
        <f>105.98-0.246</f>
        <v>105.73400000000001</v>
      </c>
      <c r="U7">
        <f t="shared" si="0"/>
        <v>13.643999999999991</v>
      </c>
      <c r="V7">
        <f t="shared" si="5"/>
        <v>0.11429241568798264</v>
      </c>
      <c r="W7" t="s">
        <v>83</v>
      </c>
      <c r="X7">
        <f t="shared" si="6"/>
        <v>0.11429241568798264</v>
      </c>
      <c r="Y7" t="str">
        <f t="shared" si="7"/>
        <v>yes</v>
      </c>
    </row>
    <row r="8" spans="1:26" x14ac:dyDescent="0.2">
      <c r="A8">
        <v>7</v>
      </c>
      <c r="B8" s="3">
        <v>43708</v>
      </c>
      <c r="C8">
        <v>243</v>
      </c>
      <c r="D8">
        <v>15.7</v>
      </c>
      <c r="E8">
        <v>7</v>
      </c>
      <c r="F8" t="str">
        <f t="shared" si="1"/>
        <v>Balcony</v>
      </c>
      <c r="G8" t="s">
        <v>57</v>
      </c>
      <c r="H8" t="str">
        <f t="shared" si="2"/>
        <v>Orange</v>
      </c>
      <c r="I8">
        <f t="shared" si="3"/>
        <v>3</v>
      </c>
      <c r="J8" s="5">
        <v>15</v>
      </c>
      <c r="L8" s="5">
        <v>57</v>
      </c>
      <c r="M8">
        <v>80</v>
      </c>
      <c r="N8">
        <v>78</v>
      </c>
      <c r="O8" t="s">
        <v>98</v>
      </c>
      <c r="P8">
        <f t="shared" si="4"/>
        <v>7</v>
      </c>
      <c r="Q8">
        <v>1930</v>
      </c>
      <c r="R8">
        <v>740</v>
      </c>
      <c r="S8">
        <v>90.466999999999999</v>
      </c>
      <c r="T8">
        <v>90.677999999999997</v>
      </c>
      <c r="U8">
        <f t="shared" si="0"/>
        <v>-0.21099999999999852</v>
      </c>
      <c r="V8">
        <f t="shared" si="5"/>
        <v>-2.3323421800214282E-3</v>
      </c>
      <c r="W8" t="s">
        <v>84</v>
      </c>
      <c r="X8">
        <f t="shared" si="6"/>
        <v>0</v>
      </c>
      <c r="Y8" t="str">
        <f t="shared" si="7"/>
        <v>no</v>
      </c>
    </row>
    <row r="9" spans="1:26" x14ac:dyDescent="0.2">
      <c r="A9">
        <v>8</v>
      </c>
      <c r="B9" s="3">
        <v>43708</v>
      </c>
      <c r="C9">
        <v>243</v>
      </c>
      <c r="D9">
        <v>15.7</v>
      </c>
      <c r="E9">
        <v>8</v>
      </c>
      <c r="F9" t="str">
        <f t="shared" si="1"/>
        <v>Balcony</v>
      </c>
      <c r="G9" t="s">
        <v>58</v>
      </c>
      <c r="H9" t="str">
        <f t="shared" si="2"/>
        <v>Pink</v>
      </c>
      <c r="I9">
        <f t="shared" si="3"/>
        <v>4</v>
      </c>
      <c r="J9" s="7">
        <v>30</v>
      </c>
      <c r="L9" s="5">
        <v>62</v>
      </c>
      <c r="M9">
        <v>97</v>
      </c>
      <c r="N9">
        <v>95</v>
      </c>
      <c r="O9" t="s">
        <v>98</v>
      </c>
      <c r="P9">
        <f t="shared" si="4"/>
        <v>7</v>
      </c>
      <c r="Q9">
        <v>1930</v>
      </c>
      <c r="R9">
        <v>740</v>
      </c>
      <c r="S9">
        <v>114.098</v>
      </c>
      <c r="T9">
        <v>114.75</v>
      </c>
      <c r="U9">
        <f t="shared" si="0"/>
        <v>-0.65200000000000102</v>
      </c>
      <c r="V9">
        <f t="shared" si="5"/>
        <v>-5.7143858788059479E-3</v>
      </c>
      <c r="W9" t="s">
        <v>84</v>
      </c>
      <c r="X9">
        <f t="shared" si="6"/>
        <v>0</v>
      </c>
      <c r="Y9" t="str">
        <f t="shared" si="7"/>
        <v>no</v>
      </c>
    </row>
    <row r="10" spans="1:26" x14ac:dyDescent="0.2">
      <c r="A10">
        <v>9</v>
      </c>
      <c r="B10" s="3">
        <v>43708</v>
      </c>
      <c r="C10">
        <v>243</v>
      </c>
      <c r="D10">
        <v>15.7</v>
      </c>
      <c r="E10">
        <v>9</v>
      </c>
      <c r="F10" t="str">
        <f t="shared" si="1"/>
        <v>Balcony</v>
      </c>
      <c r="G10" t="s">
        <v>57</v>
      </c>
      <c r="H10" t="str">
        <f t="shared" si="2"/>
        <v>Red</v>
      </c>
      <c r="I10">
        <f t="shared" si="3"/>
        <v>2</v>
      </c>
      <c r="J10" s="5">
        <v>3</v>
      </c>
      <c r="L10" s="5">
        <v>48</v>
      </c>
      <c r="M10">
        <v>53</v>
      </c>
      <c r="N10">
        <v>50</v>
      </c>
      <c r="O10" t="s">
        <v>98</v>
      </c>
      <c r="P10">
        <f t="shared" si="4"/>
        <v>7</v>
      </c>
      <c r="Q10">
        <v>1930</v>
      </c>
      <c r="R10">
        <v>740</v>
      </c>
      <c r="S10">
        <v>108.271</v>
      </c>
      <c r="T10">
        <v>108.896</v>
      </c>
      <c r="U10">
        <f t="shared" si="0"/>
        <v>-0.625</v>
      </c>
      <c r="V10">
        <f t="shared" si="5"/>
        <v>-5.7725522069621595E-3</v>
      </c>
      <c r="W10" t="s">
        <v>84</v>
      </c>
      <c r="X10">
        <f t="shared" si="6"/>
        <v>0</v>
      </c>
      <c r="Y10" t="str">
        <f t="shared" si="7"/>
        <v>no</v>
      </c>
      <c r="Z10" t="s">
        <v>90</v>
      </c>
    </row>
    <row r="11" spans="1:26" x14ac:dyDescent="0.2">
      <c r="A11">
        <v>10</v>
      </c>
      <c r="B11" s="3">
        <v>43708</v>
      </c>
      <c r="C11">
        <v>243</v>
      </c>
      <c r="D11">
        <v>15.7</v>
      </c>
      <c r="E11">
        <v>10</v>
      </c>
      <c r="F11" t="str">
        <f t="shared" si="1"/>
        <v>Balcony</v>
      </c>
      <c r="G11" t="s">
        <v>58</v>
      </c>
      <c r="H11" t="str">
        <f t="shared" si="2"/>
        <v>Red</v>
      </c>
      <c r="I11">
        <f t="shared" si="3"/>
        <v>2</v>
      </c>
      <c r="J11" s="5">
        <v>8</v>
      </c>
      <c r="L11" s="5">
        <v>49</v>
      </c>
      <c r="M11">
        <v>64</v>
      </c>
      <c r="N11">
        <v>62</v>
      </c>
      <c r="O11" t="s">
        <v>98</v>
      </c>
      <c r="P11">
        <f t="shared" si="4"/>
        <v>7</v>
      </c>
      <c r="Q11">
        <v>1930</v>
      </c>
      <c r="R11">
        <v>740</v>
      </c>
      <c r="S11">
        <v>104.895</v>
      </c>
      <c r="T11">
        <v>102.779</v>
      </c>
      <c r="U11">
        <f t="shared" si="0"/>
        <v>2.1159999999999997</v>
      </c>
      <c r="V11">
        <f t="shared" si="5"/>
        <v>2.0172553505886835E-2</v>
      </c>
      <c r="W11" t="s">
        <v>84</v>
      </c>
      <c r="X11">
        <f t="shared" si="6"/>
        <v>0</v>
      </c>
      <c r="Y11" t="str">
        <f t="shared" si="7"/>
        <v>no</v>
      </c>
      <c r="Z11" t="s">
        <v>91</v>
      </c>
    </row>
    <row r="12" spans="1:26" x14ac:dyDescent="0.2">
      <c r="A12">
        <v>11</v>
      </c>
      <c r="B12" s="3">
        <v>43708</v>
      </c>
      <c r="C12">
        <v>243</v>
      </c>
      <c r="D12">
        <v>15.7</v>
      </c>
      <c r="E12">
        <v>11</v>
      </c>
      <c r="F12" t="str">
        <f t="shared" si="1"/>
        <v>Balcony</v>
      </c>
      <c r="G12" t="s">
        <v>57</v>
      </c>
      <c r="H12" t="str">
        <f t="shared" si="2"/>
        <v>Control</v>
      </c>
      <c r="I12">
        <f t="shared" si="3"/>
        <v>1</v>
      </c>
      <c r="J12" s="5">
        <v>0</v>
      </c>
      <c r="L12" s="5">
        <v>60</v>
      </c>
      <c r="M12">
        <v>91</v>
      </c>
      <c r="N12">
        <v>89</v>
      </c>
      <c r="O12" t="s">
        <v>98</v>
      </c>
      <c r="P12">
        <f t="shared" si="4"/>
        <v>7</v>
      </c>
      <c r="Q12">
        <v>1930</v>
      </c>
      <c r="R12">
        <v>740</v>
      </c>
      <c r="S12">
        <v>118.879</v>
      </c>
      <c r="T12">
        <v>90.667000000000002</v>
      </c>
      <c r="U12">
        <f t="shared" si="0"/>
        <v>28.212000000000003</v>
      </c>
      <c r="V12">
        <f t="shared" si="5"/>
        <v>0.23731693570773646</v>
      </c>
      <c r="W12" t="s">
        <v>83</v>
      </c>
      <c r="X12">
        <f t="shared" si="6"/>
        <v>0.23731693570773646</v>
      </c>
      <c r="Y12" t="str">
        <f t="shared" si="7"/>
        <v>no</v>
      </c>
      <c r="Z12" t="s">
        <v>90</v>
      </c>
    </row>
    <row r="13" spans="1:26" x14ac:dyDescent="0.2">
      <c r="A13">
        <v>12</v>
      </c>
      <c r="B13" s="3">
        <v>43708</v>
      </c>
      <c r="C13">
        <v>243</v>
      </c>
      <c r="D13">
        <v>15.7</v>
      </c>
      <c r="E13">
        <v>12</v>
      </c>
      <c r="F13" t="str">
        <f t="shared" si="1"/>
        <v>Balcony</v>
      </c>
      <c r="G13" t="s">
        <v>57</v>
      </c>
      <c r="H13" t="str">
        <f t="shared" si="2"/>
        <v>Orange</v>
      </c>
      <c r="I13">
        <f t="shared" si="3"/>
        <v>3</v>
      </c>
      <c r="J13" s="5">
        <v>16</v>
      </c>
      <c r="L13" s="5">
        <v>42</v>
      </c>
      <c r="M13">
        <v>42</v>
      </c>
      <c r="N13">
        <v>43</v>
      </c>
      <c r="O13" t="s">
        <v>98</v>
      </c>
      <c r="P13">
        <f t="shared" si="4"/>
        <v>7</v>
      </c>
      <c r="Q13">
        <v>1930</v>
      </c>
      <c r="R13">
        <v>740</v>
      </c>
      <c r="S13">
        <v>128.02099999999999</v>
      </c>
      <c r="T13">
        <v>100.726</v>
      </c>
      <c r="U13">
        <f t="shared" si="0"/>
        <v>27.294999999999987</v>
      </c>
      <c r="V13">
        <f t="shared" si="5"/>
        <v>0.21320720819240585</v>
      </c>
      <c r="W13" t="s">
        <v>83</v>
      </c>
      <c r="X13">
        <f t="shared" si="6"/>
        <v>0.21320720819240585</v>
      </c>
      <c r="Y13" t="str">
        <f t="shared" si="7"/>
        <v>no</v>
      </c>
      <c r="Z13" t="s">
        <v>89</v>
      </c>
    </row>
    <row r="14" spans="1:26" x14ac:dyDescent="0.2">
      <c r="A14">
        <v>13</v>
      </c>
      <c r="B14" s="3">
        <v>43708</v>
      </c>
      <c r="C14">
        <v>243</v>
      </c>
      <c r="D14">
        <v>15.7</v>
      </c>
      <c r="E14">
        <v>13</v>
      </c>
      <c r="F14" t="str">
        <f t="shared" si="1"/>
        <v>Balcony</v>
      </c>
      <c r="G14" t="s">
        <v>58</v>
      </c>
      <c r="H14" t="str">
        <f t="shared" si="2"/>
        <v>Control</v>
      </c>
      <c r="I14">
        <f t="shared" si="3"/>
        <v>1</v>
      </c>
      <c r="J14" s="5">
        <v>0</v>
      </c>
      <c r="L14" s="5">
        <v>49</v>
      </c>
      <c r="M14">
        <v>53</v>
      </c>
      <c r="N14">
        <v>53</v>
      </c>
      <c r="O14" t="s">
        <v>98</v>
      </c>
      <c r="P14">
        <f t="shared" si="4"/>
        <v>7</v>
      </c>
      <c r="Q14">
        <v>1930</v>
      </c>
      <c r="R14">
        <v>740</v>
      </c>
      <c r="S14">
        <v>117.839</v>
      </c>
      <c r="T14">
        <v>105.361</v>
      </c>
      <c r="U14">
        <f t="shared" si="0"/>
        <v>12.477999999999994</v>
      </c>
      <c r="V14">
        <f t="shared" si="5"/>
        <v>0.10589024007332033</v>
      </c>
      <c r="W14" t="s">
        <v>83</v>
      </c>
      <c r="X14">
        <f t="shared" si="6"/>
        <v>0.10589024007332033</v>
      </c>
      <c r="Y14" t="str">
        <f t="shared" si="7"/>
        <v>no</v>
      </c>
      <c r="Z14" t="s">
        <v>91</v>
      </c>
    </row>
    <row r="15" spans="1:26" x14ac:dyDescent="0.2">
      <c r="A15">
        <v>14</v>
      </c>
      <c r="B15" s="3">
        <v>43708</v>
      </c>
      <c r="C15">
        <v>243</v>
      </c>
      <c r="D15">
        <v>15.7</v>
      </c>
      <c r="E15">
        <v>14</v>
      </c>
      <c r="F15" t="str">
        <f t="shared" si="1"/>
        <v>Balcony</v>
      </c>
      <c r="G15" t="s">
        <v>58</v>
      </c>
      <c r="H15" t="str">
        <f t="shared" si="2"/>
        <v>Pink</v>
      </c>
      <c r="I15">
        <f t="shared" si="3"/>
        <v>4</v>
      </c>
      <c r="J15" s="5">
        <v>25</v>
      </c>
      <c r="L15" s="5">
        <v>54</v>
      </c>
      <c r="M15">
        <v>62</v>
      </c>
      <c r="N15">
        <v>60</v>
      </c>
      <c r="O15" t="s">
        <v>98</v>
      </c>
      <c r="P15">
        <f t="shared" si="4"/>
        <v>7</v>
      </c>
      <c r="Q15">
        <v>1930</v>
      </c>
      <c r="R15">
        <v>740</v>
      </c>
      <c r="S15">
        <v>88.838999999999999</v>
      </c>
      <c r="T15">
        <v>87.475999999999999</v>
      </c>
      <c r="U15">
        <f t="shared" si="0"/>
        <v>1.3629999999999995</v>
      </c>
      <c r="V15">
        <f t="shared" si="5"/>
        <v>1.5342360900055151E-2</v>
      </c>
      <c r="W15" t="s">
        <v>84</v>
      </c>
      <c r="X15">
        <f t="shared" si="6"/>
        <v>0</v>
      </c>
      <c r="Y15" t="str">
        <f t="shared" si="7"/>
        <v>no</v>
      </c>
      <c r="Z15" t="s">
        <v>89</v>
      </c>
    </row>
    <row r="16" spans="1:26" x14ac:dyDescent="0.2">
      <c r="A16">
        <v>15</v>
      </c>
      <c r="B16" s="3">
        <v>43709</v>
      </c>
      <c r="C16">
        <v>244</v>
      </c>
      <c r="E16">
        <v>1</v>
      </c>
      <c r="F16" t="str">
        <f t="shared" si="1"/>
        <v>Lab</v>
      </c>
      <c r="G16" t="s">
        <v>57</v>
      </c>
      <c r="H16" t="str">
        <f t="shared" si="2"/>
        <v>Red</v>
      </c>
      <c r="I16">
        <f t="shared" si="3"/>
        <v>2</v>
      </c>
      <c r="J16" s="7">
        <v>8</v>
      </c>
      <c r="L16" s="4">
        <v>45</v>
      </c>
      <c r="M16">
        <v>45</v>
      </c>
      <c r="N16">
        <v>45</v>
      </c>
      <c r="O16" t="s">
        <v>98</v>
      </c>
      <c r="P16">
        <f t="shared" si="4"/>
        <v>8</v>
      </c>
      <c r="Q16">
        <v>1910</v>
      </c>
      <c r="R16">
        <v>710</v>
      </c>
      <c r="S16">
        <v>108.065</v>
      </c>
      <c r="T16">
        <v>106.86199999999999</v>
      </c>
      <c r="U16">
        <f>S16-T16</f>
        <v>1.203000000000003</v>
      </c>
      <c r="V16">
        <f t="shared" si="5"/>
        <v>1.1132188960347966E-2</v>
      </c>
      <c r="W16" t="s">
        <v>84</v>
      </c>
      <c r="X16">
        <f t="shared" si="6"/>
        <v>0</v>
      </c>
      <c r="Y16" t="str">
        <f t="shared" si="7"/>
        <v>yes</v>
      </c>
    </row>
    <row r="17" spans="1:26" x14ac:dyDescent="0.2">
      <c r="A17">
        <v>16</v>
      </c>
      <c r="B17" s="3">
        <v>43709</v>
      </c>
      <c r="C17">
        <v>244</v>
      </c>
      <c r="E17">
        <v>2</v>
      </c>
      <c r="F17" t="str">
        <f t="shared" si="1"/>
        <v>Lab</v>
      </c>
      <c r="G17" t="s">
        <v>58</v>
      </c>
      <c r="H17" t="str">
        <f t="shared" si="2"/>
        <v>Orange</v>
      </c>
      <c r="I17">
        <f t="shared" si="3"/>
        <v>3</v>
      </c>
      <c r="J17" s="7">
        <v>12</v>
      </c>
      <c r="L17">
        <v>43</v>
      </c>
      <c r="M17">
        <v>50</v>
      </c>
      <c r="N17">
        <v>41</v>
      </c>
      <c r="O17" t="s">
        <v>98</v>
      </c>
      <c r="P17">
        <f t="shared" si="4"/>
        <v>8</v>
      </c>
      <c r="Q17">
        <v>1910</v>
      </c>
      <c r="R17">
        <v>710</v>
      </c>
      <c r="S17">
        <v>101.61</v>
      </c>
      <c r="T17">
        <f>55.005+11.278</f>
        <v>66.283000000000001</v>
      </c>
      <c r="U17">
        <f t="shared" ref="U17:U77" si="8">S17-T17</f>
        <v>35.326999999999998</v>
      </c>
      <c r="V17">
        <f t="shared" si="5"/>
        <v>0.34767247318177341</v>
      </c>
      <c r="W17" t="s">
        <v>83</v>
      </c>
      <c r="X17">
        <f t="shared" si="6"/>
        <v>0.34767247318177341</v>
      </c>
      <c r="Y17" t="str">
        <f t="shared" si="7"/>
        <v>yes</v>
      </c>
      <c r="Z17" t="s">
        <v>80</v>
      </c>
    </row>
    <row r="18" spans="1:26" x14ac:dyDescent="0.2">
      <c r="A18">
        <v>17</v>
      </c>
      <c r="B18" s="3">
        <v>43709</v>
      </c>
      <c r="C18">
        <v>244</v>
      </c>
      <c r="E18">
        <v>3</v>
      </c>
      <c r="F18" t="str">
        <f t="shared" si="1"/>
        <v>Lab</v>
      </c>
      <c r="G18" t="s">
        <v>57</v>
      </c>
      <c r="H18" t="str">
        <f t="shared" si="2"/>
        <v>Orange</v>
      </c>
      <c r="I18">
        <f t="shared" si="3"/>
        <v>3</v>
      </c>
      <c r="J18" s="7">
        <v>16</v>
      </c>
      <c r="L18">
        <v>58</v>
      </c>
      <c r="M18">
        <v>85</v>
      </c>
      <c r="N18">
        <v>85</v>
      </c>
      <c r="O18" t="s">
        <v>98</v>
      </c>
      <c r="P18">
        <f t="shared" si="4"/>
        <v>8</v>
      </c>
      <c r="Q18">
        <v>1910</v>
      </c>
      <c r="R18">
        <v>710</v>
      </c>
      <c r="S18">
        <v>90.218999999999994</v>
      </c>
      <c r="T18">
        <v>88.927000000000007</v>
      </c>
      <c r="U18">
        <f t="shared" si="8"/>
        <v>1.2919999999999874</v>
      </c>
      <c r="V18">
        <f t="shared" si="5"/>
        <v>1.4320708498209772E-2</v>
      </c>
      <c r="W18" t="s">
        <v>84</v>
      </c>
      <c r="X18">
        <f t="shared" si="6"/>
        <v>0</v>
      </c>
      <c r="Y18" t="str">
        <f t="shared" si="7"/>
        <v>yes</v>
      </c>
      <c r="Z18" t="s">
        <v>81</v>
      </c>
    </row>
    <row r="19" spans="1:26" x14ac:dyDescent="0.2">
      <c r="A19">
        <v>18</v>
      </c>
      <c r="B19" s="3">
        <v>43709</v>
      </c>
      <c r="C19">
        <v>244</v>
      </c>
      <c r="E19">
        <v>4</v>
      </c>
      <c r="F19" t="str">
        <f t="shared" si="1"/>
        <v>Lab</v>
      </c>
      <c r="G19" t="s">
        <v>58</v>
      </c>
      <c r="H19" t="str">
        <f t="shared" si="2"/>
        <v>Control</v>
      </c>
      <c r="I19">
        <f t="shared" si="3"/>
        <v>1</v>
      </c>
      <c r="J19" s="7">
        <v>0</v>
      </c>
      <c r="L19">
        <v>48</v>
      </c>
      <c r="M19">
        <v>51</v>
      </c>
      <c r="N19">
        <v>51</v>
      </c>
      <c r="O19" t="s">
        <v>98</v>
      </c>
      <c r="P19">
        <f t="shared" si="4"/>
        <v>8</v>
      </c>
      <c r="Q19">
        <v>1910</v>
      </c>
      <c r="R19">
        <v>710</v>
      </c>
      <c r="S19">
        <v>90.47</v>
      </c>
      <c r="T19">
        <v>88.608999999999995</v>
      </c>
      <c r="U19">
        <f t="shared" si="8"/>
        <v>1.8610000000000042</v>
      </c>
      <c r="V19">
        <f t="shared" si="5"/>
        <v>2.0570354813750462E-2</v>
      </c>
      <c r="W19" t="s">
        <v>84</v>
      </c>
      <c r="X19">
        <f t="shared" si="6"/>
        <v>0</v>
      </c>
      <c r="Y19" t="str">
        <f t="shared" si="7"/>
        <v>yes</v>
      </c>
    </row>
    <row r="20" spans="1:26" x14ac:dyDescent="0.2">
      <c r="A20">
        <v>19</v>
      </c>
      <c r="B20" s="3">
        <v>43709</v>
      </c>
      <c r="C20">
        <v>244</v>
      </c>
      <c r="E20">
        <v>5</v>
      </c>
      <c r="F20" t="str">
        <f t="shared" si="1"/>
        <v>Lab</v>
      </c>
      <c r="G20" t="s">
        <v>57</v>
      </c>
      <c r="H20" t="str">
        <f t="shared" si="2"/>
        <v>Pink</v>
      </c>
      <c r="I20">
        <f t="shared" si="3"/>
        <v>4</v>
      </c>
      <c r="J20" s="7">
        <v>25</v>
      </c>
      <c r="L20">
        <v>50</v>
      </c>
      <c r="M20">
        <v>60</v>
      </c>
      <c r="N20">
        <v>61</v>
      </c>
      <c r="O20" t="s">
        <v>98</v>
      </c>
      <c r="P20">
        <f t="shared" si="4"/>
        <v>8</v>
      </c>
      <c r="Q20">
        <v>1910</v>
      </c>
      <c r="R20">
        <v>710</v>
      </c>
      <c r="S20">
        <v>131.33099999999999</v>
      </c>
      <c r="T20">
        <v>105.565</v>
      </c>
      <c r="U20">
        <f t="shared" si="8"/>
        <v>25.765999999999991</v>
      </c>
      <c r="V20">
        <f t="shared" si="5"/>
        <v>0.19619130289116807</v>
      </c>
      <c r="W20" t="s">
        <v>83</v>
      </c>
      <c r="X20">
        <f t="shared" si="6"/>
        <v>0.19619130289116807</v>
      </c>
      <c r="Y20" t="str">
        <f t="shared" si="7"/>
        <v>yes</v>
      </c>
    </row>
    <row r="21" spans="1:26" x14ac:dyDescent="0.2">
      <c r="A21">
        <v>20</v>
      </c>
      <c r="B21" s="3">
        <v>43709</v>
      </c>
      <c r="C21">
        <v>244</v>
      </c>
      <c r="E21">
        <v>6</v>
      </c>
      <c r="F21" t="str">
        <f t="shared" si="1"/>
        <v>Lab</v>
      </c>
      <c r="G21" t="s">
        <v>57</v>
      </c>
      <c r="H21" t="str">
        <f t="shared" si="2"/>
        <v>Red</v>
      </c>
      <c r="I21">
        <f t="shared" si="3"/>
        <v>2</v>
      </c>
      <c r="J21" s="7">
        <v>9</v>
      </c>
      <c r="L21">
        <v>49</v>
      </c>
      <c r="M21">
        <v>46</v>
      </c>
      <c r="N21">
        <v>45</v>
      </c>
      <c r="O21" t="s">
        <v>98</v>
      </c>
      <c r="P21">
        <f t="shared" si="4"/>
        <v>8</v>
      </c>
      <c r="Q21">
        <v>1910</v>
      </c>
      <c r="R21">
        <v>710</v>
      </c>
      <c r="S21">
        <v>94.843000000000004</v>
      </c>
      <c r="T21">
        <v>94.238</v>
      </c>
      <c r="U21">
        <f t="shared" si="8"/>
        <v>0.60500000000000398</v>
      </c>
      <c r="V21">
        <f t="shared" si="5"/>
        <v>6.3789631285387843E-3</v>
      </c>
      <c r="W21" t="s">
        <v>84</v>
      </c>
      <c r="X21">
        <f t="shared" si="6"/>
        <v>0</v>
      </c>
      <c r="Y21" t="str">
        <f t="shared" si="7"/>
        <v>yes</v>
      </c>
    </row>
    <row r="22" spans="1:26" x14ac:dyDescent="0.2">
      <c r="A22">
        <v>21</v>
      </c>
      <c r="B22" s="3">
        <v>43709</v>
      </c>
      <c r="C22">
        <v>244</v>
      </c>
      <c r="D22">
        <v>15.4</v>
      </c>
      <c r="E22">
        <v>7</v>
      </c>
      <c r="F22" t="str">
        <f t="shared" si="1"/>
        <v>Balcony</v>
      </c>
      <c r="G22" t="s">
        <v>57</v>
      </c>
      <c r="H22" t="str">
        <f t="shared" si="2"/>
        <v>Pink</v>
      </c>
      <c r="I22">
        <f t="shared" si="3"/>
        <v>4</v>
      </c>
      <c r="J22" s="7">
        <v>21</v>
      </c>
      <c r="L22">
        <v>48</v>
      </c>
      <c r="M22">
        <v>54</v>
      </c>
      <c r="N22">
        <v>53</v>
      </c>
      <c r="O22" t="s">
        <v>98</v>
      </c>
      <c r="P22">
        <f t="shared" si="4"/>
        <v>8</v>
      </c>
      <c r="Q22">
        <v>1905</v>
      </c>
      <c r="R22">
        <v>705</v>
      </c>
      <c r="S22">
        <v>120.03700000000001</v>
      </c>
      <c r="T22">
        <v>118.857</v>
      </c>
      <c r="U22">
        <f t="shared" si="8"/>
        <v>1.1800000000000068</v>
      </c>
      <c r="V22">
        <f t="shared" si="5"/>
        <v>9.8303023234503264E-3</v>
      </c>
      <c r="W22" t="s">
        <v>84</v>
      </c>
      <c r="X22">
        <f t="shared" si="6"/>
        <v>0</v>
      </c>
      <c r="Y22" t="str">
        <f t="shared" si="7"/>
        <v>no</v>
      </c>
    </row>
    <row r="23" spans="1:26" x14ac:dyDescent="0.2">
      <c r="A23">
        <v>22</v>
      </c>
      <c r="B23" s="3">
        <v>43709</v>
      </c>
      <c r="C23">
        <v>244</v>
      </c>
      <c r="D23">
        <v>15.4</v>
      </c>
      <c r="E23">
        <v>8</v>
      </c>
      <c r="F23" t="str">
        <f t="shared" si="1"/>
        <v>Balcony</v>
      </c>
      <c r="G23" t="s">
        <v>58</v>
      </c>
      <c r="H23" t="str">
        <f t="shared" si="2"/>
        <v>Red</v>
      </c>
      <c r="I23">
        <f t="shared" si="3"/>
        <v>2</v>
      </c>
      <c r="J23" s="7">
        <v>5</v>
      </c>
      <c r="L23">
        <v>57</v>
      </c>
      <c r="M23">
        <v>79</v>
      </c>
      <c r="N23">
        <v>79</v>
      </c>
      <c r="O23" t="s">
        <v>98</v>
      </c>
      <c r="P23">
        <f t="shared" si="4"/>
        <v>8</v>
      </c>
      <c r="Q23">
        <v>1905</v>
      </c>
      <c r="R23">
        <v>705</v>
      </c>
      <c r="S23">
        <v>122.246</v>
      </c>
      <c r="T23">
        <v>122.38800000000001</v>
      </c>
      <c r="U23">
        <f t="shared" si="8"/>
        <v>-0.14200000000001012</v>
      </c>
      <c r="V23">
        <f t="shared" si="5"/>
        <v>-1.1615921993358483E-3</v>
      </c>
      <c r="W23" t="s">
        <v>84</v>
      </c>
      <c r="X23">
        <f t="shared" si="6"/>
        <v>0</v>
      </c>
      <c r="Y23" t="str">
        <f t="shared" si="7"/>
        <v>no</v>
      </c>
    </row>
    <row r="24" spans="1:26" x14ac:dyDescent="0.2">
      <c r="A24">
        <v>23</v>
      </c>
      <c r="B24" s="3">
        <v>43709</v>
      </c>
      <c r="C24">
        <v>244</v>
      </c>
      <c r="D24">
        <v>15.4</v>
      </c>
      <c r="E24">
        <v>9</v>
      </c>
      <c r="F24" t="str">
        <f t="shared" si="1"/>
        <v>Balcony</v>
      </c>
      <c r="G24" t="s">
        <v>57</v>
      </c>
      <c r="H24" t="str">
        <f t="shared" si="2"/>
        <v>Red</v>
      </c>
      <c r="I24">
        <f t="shared" si="3"/>
        <v>2</v>
      </c>
      <c r="J24" s="7">
        <v>7</v>
      </c>
      <c r="L24">
        <v>50</v>
      </c>
      <c r="M24">
        <v>50</v>
      </c>
      <c r="N24">
        <v>51</v>
      </c>
      <c r="O24" t="s">
        <v>98</v>
      </c>
      <c r="P24">
        <f t="shared" si="4"/>
        <v>8</v>
      </c>
      <c r="Q24">
        <v>1905</v>
      </c>
      <c r="R24">
        <v>705</v>
      </c>
      <c r="S24">
        <v>100.352</v>
      </c>
      <c r="T24">
        <v>99.629000000000005</v>
      </c>
      <c r="U24">
        <f t="shared" si="8"/>
        <v>0.72299999999999898</v>
      </c>
      <c r="V24">
        <f t="shared" si="5"/>
        <v>7.2046396683673368E-3</v>
      </c>
      <c r="W24" t="s">
        <v>84</v>
      </c>
      <c r="X24">
        <f t="shared" si="6"/>
        <v>0</v>
      </c>
      <c r="Y24" t="str">
        <f t="shared" si="7"/>
        <v>no</v>
      </c>
    </row>
    <row r="25" spans="1:26" x14ac:dyDescent="0.2">
      <c r="A25">
        <v>24</v>
      </c>
      <c r="B25" s="3">
        <v>43709</v>
      </c>
      <c r="C25">
        <v>244</v>
      </c>
      <c r="D25">
        <v>15.4</v>
      </c>
      <c r="E25">
        <v>10</v>
      </c>
      <c r="F25" t="str">
        <f t="shared" si="1"/>
        <v>Balcony</v>
      </c>
      <c r="G25" t="s">
        <v>57</v>
      </c>
      <c r="H25" t="str">
        <f t="shared" si="2"/>
        <v>Red</v>
      </c>
      <c r="I25">
        <f t="shared" si="3"/>
        <v>2</v>
      </c>
      <c r="J25" s="7">
        <v>4</v>
      </c>
      <c r="L25">
        <v>50</v>
      </c>
      <c r="M25">
        <v>55</v>
      </c>
      <c r="N25">
        <v>56</v>
      </c>
      <c r="O25" t="s">
        <v>98</v>
      </c>
      <c r="P25">
        <f t="shared" si="4"/>
        <v>8</v>
      </c>
      <c r="Q25">
        <v>1905</v>
      </c>
      <c r="R25">
        <v>705</v>
      </c>
      <c r="S25">
        <v>95.665999999999997</v>
      </c>
      <c r="T25">
        <v>94.129000000000005</v>
      </c>
      <c r="U25">
        <f t="shared" si="8"/>
        <v>1.5369999999999919</v>
      </c>
      <c r="V25">
        <f t="shared" si="5"/>
        <v>1.6066314050968911E-2</v>
      </c>
      <c r="W25" t="s">
        <v>84</v>
      </c>
      <c r="X25">
        <f t="shared" si="6"/>
        <v>0</v>
      </c>
      <c r="Y25" t="str">
        <f t="shared" si="7"/>
        <v>no</v>
      </c>
    </row>
    <row r="26" spans="1:26" x14ac:dyDescent="0.2">
      <c r="A26">
        <v>25</v>
      </c>
      <c r="B26" s="3">
        <v>43709</v>
      </c>
      <c r="C26">
        <v>244</v>
      </c>
      <c r="D26">
        <v>15.4</v>
      </c>
      <c r="E26">
        <v>11</v>
      </c>
      <c r="F26" t="str">
        <f t="shared" si="1"/>
        <v>Balcony</v>
      </c>
      <c r="G26" t="s">
        <v>58</v>
      </c>
      <c r="H26" t="str">
        <f t="shared" si="2"/>
        <v>Control</v>
      </c>
      <c r="I26">
        <f t="shared" si="3"/>
        <v>1</v>
      </c>
      <c r="J26" s="7">
        <v>0</v>
      </c>
      <c r="L26">
        <v>61</v>
      </c>
      <c r="M26">
        <v>92</v>
      </c>
      <c r="N26">
        <v>94</v>
      </c>
      <c r="O26" t="s">
        <v>98</v>
      </c>
      <c r="P26">
        <f t="shared" si="4"/>
        <v>8</v>
      </c>
      <c r="Q26">
        <v>1905</v>
      </c>
      <c r="R26">
        <v>705</v>
      </c>
      <c r="S26">
        <v>103.68300000000001</v>
      </c>
      <c r="T26">
        <f>92.809-0.322</f>
        <v>92.486999999999995</v>
      </c>
      <c r="U26">
        <f t="shared" si="8"/>
        <v>11.196000000000012</v>
      </c>
      <c r="V26">
        <f t="shared" si="5"/>
        <v>0.107982986603397</v>
      </c>
      <c r="W26" t="s">
        <v>83</v>
      </c>
      <c r="X26">
        <f t="shared" si="6"/>
        <v>0.107982986603397</v>
      </c>
      <c r="Y26" t="str">
        <f t="shared" si="7"/>
        <v>no</v>
      </c>
    </row>
    <row r="27" spans="1:26" x14ac:dyDescent="0.2">
      <c r="A27">
        <v>26</v>
      </c>
      <c r="B27" s="3">
        <v>43709</v>
      </c>
      <c r="C27">
        <v>244</v>
      </c>
      <c r="D27">
        <v>15.4</v>
      </c>
      <c r="E27">
        <v>12</v>
      </c>
      <c r="F27" t="str">
        <f t="shared" si="1"/>
        <v>Balcony</v>
      </c>
      <c r="G27" t="s">
        <v>57</v>
      </c>
      <c r="H27" t="str">
        <f t="shared" si="2"/>
        <v>Pink</v>
      </c>
      <c r="I27">
        <f t="shared" si="3"/>
        <v>4</v>
      </c>
      <c r="J27" s="7">
        <v>24</v>
      </c>
      <c r="L27">
        <v>44</v>
      </c>
      <c r="M27">
        <v>34</v>
      </c>
      <c r="N27">
        <v>35</v>
      </c>
      <c r="O27" t="s">
        <v>98</v>
      </c>
      <c r="P27">
        <f t="shared" si="4"/>
        <v>8</v>
      </c>
      <c r="Q27">
        <v>1905</v>
      </c>
      <c r="R27">
        <v>705</v>
      </c>
      <c r="S27">
        <v>102.07</v>
      </c>
      <c r="T27">
        <v>101.742</v>
      </c>
      <c r="U27">
        <f t="shared" si="8"/>
        <v>0.32799999999998875</v>
      </c>
      <c r="V27">
        <f t="shared" si="5"/>
        <v>3.2134809444497774E-3</v>
      </c>
      <c r="W27" t="s">
        <v>84</v>
      </c>
      <c r="X27">
        <f t="shared" si="6"/>
        <v>0</v>
      </c>
      <c r="Y27" t="str">
        <f t="shared" si="7"/>
        <v>no</v>
      </c>
    </row>
    <row r="28" spans="1:26" x14ac:dyDescent="0.2">
      <c r="A28">
        <v>27</v>
      </c>
      <c r="B28" s="3">
        <v>43709</v>
      </c>
      <c r="C28">
        <v>244</v>
      </c>
      <c r="D28">
        <v>15.4</v>
      </c>
      <c r="E28">
        <v>13</v>
      </c>
      <c r="F28" t="str">
        <f t="shared" si="1"/>
        <v>Balcony</v>
      </c>
      <c r="G28" t="s">
        <v>57</v>
      </c>
      <c r="H28" t="str">
        <f t="shared" si="2"/>
        <v>Orange</v>
      </c>
      <c r="I28">
        <f t="shared" si="3"/>
        <v>3</v>
      </c>
      <c r="J28" s="7">
        <v>13</v>
      </c>
      <c r="L28">
        <v>45</v>
      </c>
      <c r="M28">
        <v>44</v>
      </c>
      <c r="N28">
        <v>45</v>
      </c>
      <c r="O28" t="s">
        <v>98</v>
      </c>
      <c r="P28">
        <f t="shared" si="4"/>
        <v>8</v>
      </c>
      <c r="Q28">
        <v>1905</v>
      </c>
      <c r="R28">
        <v>705</v>
      </c>
      <c r="S28">
        <v>105.818</v>
      </c>
      <c r="T28">
        <v>104.006</v>
      </c>
      <c r="U28">
        <f t="shared" si="8"/>
        <v>1.8119999999999976</v>
      </c>
      <c r="V28">
        <f t="shared" si="5"/>
        <v>1.712374076244115E-2</v>
      </c>
      <c r="W28" t="s">
        <v>84</v>
      </c>
      <c r="X28">
        <f t="shared" si="6"/>
        <v>0</v>
      </c>
      <c r="Y28" t="str">
        <f t="shared" si="7"/>
        <v>no</v>
      </c>
    </row>
    <row r="29" spans="1:26" x14ac:dyDescent="0.2">
      <c r="A29">
        <v>28</v>
      </c>
      <c r="B29" s="3">
        <v>43709</v>
      </c>
      <c r="C29">
        <v>244</v>
      </c>
      <c r="D29">
        <v>15.4</v>
      </c>
      <c r="E29">
        <v>14</v>
      </c>
      <c r="F29" t="str">
        <f t="shared" si="1"/>
        <v>Balcony</v>
      </c>
      <c r="G29" t="s">
        <v>58</v>
      </c>
      <c r="H29" t="str">
        <f t="shared" si="2"/>
        <v>Control</v>
      </c>
      <c r="I29">
        <f t="shared" si="3"/>
        <v>1</v>
      </c>
      <c r="J29" s="7">
        <v>0</v>
      </c>
      <c r="L29">
        <v>47</v>
      </c>
      <c r="M29">
        <v>40</v>
      </c>
      <c r="N29">
        <v>41</v>
      </c>
      <c r="O29" t="s">
        <v>98</v>
      </c>
      <c r="P29">
        <f t="shared" si="4"/>
        <v>8</v>
      </c>
      <c r="Q29">
        <v>1905</v>
      </c>
      <c r="R29">
        <v>705</v>
      </c>
      <c r="S29">
        <v>109.04</v>
      </c>
      <c r="T29">
        <v>104.875</v>
      </c>
      <c r="U29">
        <f t="shared" si="8"/>
        <v>4.1650000000000063</v>
      </c>
      <c r="V29">
        <f t="shared" si="5"/>
        <v>3.8196991929567187E-2</v>
      </c>
      <c r="W29" t="s">
        <v>84</v>
      </c>
      <c r="X29">
        <f t="shared" si="6"/>
        <v>0</v>
      </c>
      <c r="Y29" t="str">
        <f t="shared" si="7"/>
        <v>no</v>
      </c>
    </row>
    <row r="30" spans="1:26" x14ac:dyDescent="0.2">
      <c r="A30">
        <v>29</v>
      </c>
      <c r="B30" s="3">
        <v>43710</v>
      </c>
      <c r="C30">
        <v>245</v>
      </c>
      <c r="E30">
        <v>1</v>
      </c>
      <c r="F30" t="str">
        <f t="shared" si="1"/>
        <v>Lab</v>
      </c>
      <c r="G30" t="s">
        <v>58</v>
      </c>
      <c r="H30" t="str">
        <f t="shared" si="2"/>
        <v>Control</v>
      </c>
      <c r="I30">
        <f t="shared" si="3"/>
        <v>1</v>
      </c>
      <c r="J30" s="7">
        <v>0</v>
      </c>
      <c r="L30" s="7">
        <v>59</v>
      </c>
      <c r="M30" s="4">
        <v>96</v>
      </c>
      <c r="N30" s="4">
        <v>98</v>
      </c>
      <c r="O30" t="s">
        <v>98</v>
      </c>
      <c r="P30">
        <f t="shared" si="4"/>
        <v>9</v>
      </c>
      <c r="Q30">
        <v>1915</v>
      </c>
      <c r="R30">
        <v>720</v>
      </c>
      <c r="S30">
        <v>90.497</v>
      </c>
      <c r="T30">
        <f>37.586+17.242</f>
        <v>54.828000000000003</v>
      </c>
      <c r="U30">
        <f t="shared" si="8"/>
        <v>35.668999999999997</v>
      </c>
      <c r="V30">
        <f t="shared" si="5"/>
        <v>0.39414566228714759</v>
      </c>
      <c r="W30" t="s">
        <v>83</v>
      </c>
      <c r="X30">
        <f t="shared" si="6"/>
        <v>0.39414566228714759</v>
      </c>
      <c r="Y30" t="str">
        <f t="shared" si="7"/>
        <v>yes</v>
      </c>
    </row>
    <row r="31" spans="1:26" x14ac:dyDescent="0.2">
      <c r="A31">
        <v>30</v>
      </c>
      <c r="B31" s="3">
        <v>43710</v>
      </c>
      <c r="C31">
        <v>245</v>
      </c>
      <c r="E31">
        <v>2</v>
      </c>
      <c r="F31" t="str">
        <f t="shared" si="1"/>
        <v>Lab</v>
      </c>
      <c r="G31" t="s">
        <v>58</v>
      </c>
      <c r="H31" t="str">
        <f t="shared" si="2"/>
        <v>Pink</v>
      </c>
      <c r="I31">
        <f t="shared" si="3"/>
        <v>4</v>
      </c>
      <c r="J31" s="7">
        <v>23</v>
      </c>
      <c r="L31" s="7">
        <v>45</v>
      </c>
      <c r="M31" s="4">
        <v>40</v>
      </c>
      <c r="N31" s="4">
        <v>42</v>
      </c>
      <c r="O31" t="s">
        <v>98</v>
      </c>
      <c r="P31">
        <f t="shared" si="4"/>
        <v>9</v>
      </c>
      <c r="Q31">
        <v>1915</v>
      </c>
      <c r="R31">
        <v>720</v>
      </c>
      <c r="S31">
        <v>103.925</v>
      </c>
      <c r="T31">
        <v>74.176000000000002</v>
      </c>
      <c r="U31">
        <f t="shared" si="8"/>
        <v>29.748999999999995</v>
      </c>
      <c r="V31">
        <f t="shared" si="5"/>
        <v>0.28625451046427708</v>
      </c>
      <c r="W31" t="s">
        <v>83</v>
      </c>
      <c r="X31">
        <f t="shared" si="6"/>
        <v>0.28625451046427708</v>
      </c>
      <c r="Y31" t="str">
        <f t="shared" si="7"/>
        <v>yes</v>
      </c>
    </row>
    <row r="32" spans="1:26" x14ac:dyDescent="0.2">
      <c r="A32">
        <v>31</v>
      </c>
      <c r="B32" s="3">
        <v>43710</v>
      </c>
      <c r="C32">
        <v>245</v>
      </c>
      <c r="E32">
        <v>3</v>
      </c>
      <c r="F32" t="str">
        <f t="shared" si="1"/>
        <v>Lab</v>
      </c>
      <c r="G32" t="s">
        <v>58</v>
      </c>
      <c r="H32" t="str">
        <f t="shared" si="2"/>
        <v>Red</v>
      </c>
      <c r="I32">
        <f t="shared" si="3"/>
        <v>2</v>
      </c>
      <c r="J32" s="7">
        <v>2</v>
      </c>
      <c r="L32" s="7">
        <v>49</v>
      </c>
      <c r="M32" s="4">
        <v>62</v>
      </c>
      <c r="N32" s="4">
        <v>63</v>
      </c>
      <c r="O32" t="s">
        <v>98</v>
      </c>
      <c r="P32">
        <f t="shared" si="4"/>
        <v>9</v>
      </c>
      <c r="Q32">
        <v>1915</v>
      </c>
      <c r="R32">
        <v>720</v>
      </c>
      <c r="S32">
        <v>74.209000000000003</v>
      </c>
      <c r="T32">
        <v>61.512</v>
      </c>
      <c r="U32">
        <f t="shared" si="8"/>
        <v>12.697000000000003</v>
      </c>
      <c r="V32">
        <f t="shared" si="5"/>
        <v>0.17109784527483193</v>
      </c>
      <c r="W32" t="s">
        <v>83</v>
      </c>
      <c r="X32">
        <f t="shared" si="6"/>
        <v>0.17109784527483193</v>
      </c>
      <c r="Y32" t="str">
        <f t="shared" si="7"/>
        <v>yes</v>
      </c>
    </row>
    <row r="33" spans="1:26" x14ac:dyDescent="0.2">
      <c r="A33">
        <v>32</v>
      </c>
      <c r="B33" s="3">
        <v>43710</v>
      </c>
      <c r="C33">
        <v>245</v>
      </c>
      <c r="E33">
        <v>4</v>
      </c>
      <c r="F33" t="str">
        <f t="shared" si="1"/>
        <v>Lab</v>
      </c>
      <c r="G33" t="s">
        <v>58</v>
      </c>
      <c r="H33" t="str">
        <f t="shared" si="2"/>
        <v>Orange</v>
      </c>
      <c r="I33">
        <f t="shared" si="3"/>
        <v>3</v>
      </c>
      <c r="J33" s="7">
        <v>14</v>
      </c>
      <c r="L33" s="7">
        <v>48</v>
      </c>
      <c r="M33" s="4">
        <v>47</v>
      </c>
      <c r="N33" s="4">
        <v>47</v>
      </c>
      <c r="O33" t="s">
        <v>98</v>
      </c>
      <c r="P33">
        <f t="shared" si="4"/>
        <v>9</v>
      </c>
      <c r="Q33">
        <v>1915</v>
      </c>
      <c r="R33">
        <v>720</v>
      </c>
      <c r="S33">
        <v>93.227999999999994</v>
      </c>
      <c r="T33">
        <v>94.572000000000003</v>
      </c>
      <c r="U33">
        <f t="shared" si="8"/>
        <v>-1.3440000000000083</v>
      </c>
      <c r="V33">
        <f t="shared" si="5"/>
        <v>-1.4416269790191878E-2</v>
      </c>
      <c r="W33" t="s">
        <v>84</v>
      </c>
      <c r="X33">
        <f t="shared" si="6"/>
        <v>0</v>
      </c>
      <c r="Y33" t="str">
        <f t="shared" si="7"/>
        <v>yes</v>
      </c>
    </row>
    <row r="34" spans="1:26" x14ac:dyDescent="0.2">
      <c r="A34">
        <v>33</v>
      </c>
      <c r="B34" s="3">
        <v>43710</v>
      </c>
      <c r="C34">
        <v>245</v>
      </c>
      <c r="E34">
        <v>5</v>
      </c>
      <c r="F34" t="str">
        <f t="shared" si="1"/>
        <v>Lab</v>
      </c>
      <c r="G34" t="s">
        <v>57</v>
      </c>
      <c r="H34" t="str">
        <f t="shared" si="2"/>
        <v>Orange</v>
      </c>
      <c r="I34">
        <f t="shared" si="3"/>
        <v>3</v>
      </c>
      <c r="J34" s="7">
        <v>15</v>
      </c>
      <c r="L34" s="7">
        <v>53</v>
      </c>
      <c r="M34" s="4">
        <v>76</v>
      </c>
      <c r="N34" s="4">
        <v>75</v>
      </c>
      <c r="O34" t="s">
        <v>98</v>
      </c>
      <c r="P34">
        <f t="shared" si="4"/>
        <v>9</v>
      </c>
      <c r="Q34">
        <v>1915</v>
      </c>
      <c r="R34">
        <v>720</v>
      </c>
      <c r="S34">
        <v>84.347999999999999</v>
      </c>
      <c r="T34">
        <f>41.388+15.325-0.131</f>
        <v>56.581999999999994</v>
      </c>
      <c r="U34">
        <f t="shared" si="8"/>
        <v>27.766000000000005</v>
      </c>
      <c r="V34">
        <f t="shared" si="5"/>
        <v>0.32918385735287148</v>
      </c>
      <c r="W34" t="s">
        <v>83</v>
      </c>
      <c r="X34">
        <f t="shared" si="6"/>
        <v>0.32918385735287148</v>
      </c>
      <c r="Y34" t="str">
        <f t="shared" si="7"/>
        <v>yes</v>
      </c>
    </row>
    <row r="35" spans="1:26" x14ac:dyDescent="0.2">
      <c r="A35">
        <v>34</v>
      </c>
      <c r="B35" s="3">
        <v>43710</v>
      </c>
      <c r="C35">
        <v>245</v>
      </c>
      <c r="E35">
        <v>6</v>
      </c>
      <c r="F35" t="str">
        <f t="shared" si="1"/>
        <v>Lab</v>
      </c>
      <c r="G35" t="s">
        <v>57</v>
      </c>
      <c r="H35" t="str">
        <f t="shared" si="2"/>
        <v>Red</v>
      </c>
      <c r="I35">
        <f t="shared" si="3"/>
        <v>2</v>
      </c>
      <c r="J35" s="7">
        <v>1</v>
      </c>
      <c r="L35" s="7">
        <v>47</v>
      </c>
      <c r="M35" s="4">
        <v>47</v>
      </c>
      <c r="N35" s="4">
        <v>47</v>
      </c>
      <c r="O35" t="s">
        <v>98</v>
      </c>
      <c r="P35">
        <f t="shared" si="4"/>
        <v>9</v>
      </c>
      <c r="Q35">
        <v>1915</v>
      </c>
      <c r="R35">
        <v>720</v>
      </c>
      <c r="S35">
        <v>96.76</v>
      </c>
      <c r="T35">
        <v>95.731999999999999</v>
      </c>
      <c r="U35">
        <f t="shared" si="8"/>
        <v>1.0280000000000058</v>
      </c>
      <c r="V35">
        <f t="shared" si="5"/>
        <v>1.0624224886316719E-2</v>
      </c>
      <c r="W35" t="s">
        <v>84</v>
      </c>
      <c r="X35">
        <f t="shared" si="6"/>
        <v>0</v>
      </c>
      <c r="Y35" t="str">
        <f t="shared" si="7"/>
        <v>yes</v>
      </c>
    </row>
    <row r="36" spans="1:26" x14ac:dyDescent="0.2">
      <c r="A36">
        <v>35</v>
      </c>
      <c r="B36" s="3">
        <v>43710</v>
      </c>
      <c r="C36">
        <v>245</v>
      </c>
      <c r="D36">
        <v>15.6</v>
      </c>
      <c r="E36">
        <v>7</v>
      </c>
      <c r="F36" t="str">
        <f t="shared" si="1"/>
        <v>Balcony</v>
      </c>
      <c r="G36" t="s">
        <v>58</v>
      </c>
      <c r="H36" t="str">
        <f t="shared" si="2"/>
        <v>Control</v>
      </c>
      <c r="I36">
        <f t="shared" si="3"/>
        <v>1</v>
      </c>
      <c r="J36" s="7">
        <v>0</v>
      </c>
      <c r="L36" s="7">
        <v>52</v>
      </c>
      <c r="M36" s="4">
        <v>63</v>
      </c>
      <c r="N36" s="4">
        <v>63</v>
      </c>
      <c r="O36" t="s">
        <v>98</v>
      </c>
      <c r="P36">
        <f t="shared" si="4"/>
        <v>9</v>
      </c>
      <c r="Q36">
        <v>1920</v>
      </c>
      <c r="R36">
        <v>720</v>
      </c>
      <c r="S36">
        <v>93.5</v>
      </c>
      <c r="T36">
        <v>62.167000000000002</v>
      </c>
      <c r="U36">
        <f t="shared" si="8"/>
        <v>31.332999999999998</v>
      </c>
      <c r="V36">
        <f t="shared" si="5"/>
        <v>0.33511229946524063</v>
      </c>
      <c r="W36" t="s">
        <v>83</v>
      </c>
      <c r="X36">
        <f t="shared" si="6"/>
        <v>0.33511229946524063</v>
      </c>
      <c r="Y36" t="str">
        <f t="shared" si="7"/>
        <v>no</v>
      </c>
    </row>
    <row r="37" spans="1:26" x14ac:dyDescent="0.2">
      <c r="A37">
        <v>36</v>
      </c>
      <c r="B37" s="3">
        <v>43710</v>
      </c>
      <c r="C37">
        <v>245</v>
      </c>
      <c r="D37">
        <v>15.6</v>
      </c>
      <c r="E37">
        <v>8</v>
      </c>
      <c r="F37" t="str">
        <f t="shared" si="1"/>
        <v>Balcony</v>
      </c>
      <c r="G37" t="s">
        <v>58</v>
      </c>
      <c r="H37" t="str">
        <f t="shared" si="2"/>
        <v>Control</v>
      </c>
      <c r="I37">
        <f t="shared" si="3"/>
        <v>1</v>
      </c>
      <c r="J37" s="7">
        <v>0</v>
      </c>
      <c r="L37" s="7">
        <v>47</v>
      </c>
      <c r="M37" s="4">
        <v>49</v>
      </c>
      <c r="N37" s="4">
        <v>50</v>
      </c>
      <c r="O37" t="s">
        <v>98</v>
      </c>
      <c r="P37">
        <f t="shared" si="4"/>
        <v>9</v>
      </c>
      <c r="Q37">
        <v>1920</v>
      </c>
      <c r="R37">
        <v>720</v>
      </c>
      <c r="S37">
        <v>93.727999999999994</v>
      </c>
      <c r="T37">
        <v>92.887</v>
      </c>
      <c r="U37">
        <f t="shared" si="8"/>
        <v>0.84099999999999397</v>
      </c>
      <c r="V37">
        <f t="shared" si="5"/>
        <v>8.9727722772276596E-3</v>
      </c>
      <c r="W37" t="s">
        <v>84</v>
      </c>
      <c r="X37">
        <f t="shared" si="6"/>
        <v>0</v>
      </c>
      <c r="Y37" t="str">
        <f t="shared" si="7"/>
        <v>no</v>
      </c>
    </row>
    <row r="38" spans="1:26" x14ac:dyDescent="0.2">
      <c r="A38">
        <v>37</v>
      </c>
      <c r="B38" s="3">
        <v>43710</v>
      </c>
      <c r="C38">
        <v>245</v>
      </c>
      <c r="D38">
        <v>15.6</v>
      </c>
      <c r="E38">
        <v>9</v>
      </c>
      <c r="F38" t="str">
        <f t="shared" si="1"/>
        <v>Balcony</v>
      </c>
      <c r="G38" t="s">
        <v>58</v>
      </c>
      <c r="H38" t="str">
        <f t="shared" si="2"/>
        <v>Orange</v>
      </c>
      <c r="I38">
        <f t="shared" si="3"/>
        <v>3</v>
      </c>
      <c r="J38" s="7">
        <v>19</v>
      </c>
      <c r="L38" s="7">
        <v>45</v>
      </c>
      <c r="M38" s="4">
        <v>46</v>
      </c>
      <c r="N38" s="4">
        <v>47</v>
      </c>
      <c r="O38" t="s">
        <v>98</v>
      </c>
      <c r="P38">
        <f t="shared" si="4"/>
        <v>9</v>
      </c>
      <c r="Q38">
        <v>1920</v>
      </c>
      <c r="R38">
        <v>720</v>
      </c>
      <c r="S38">
        <v>101.639</v>
      </c>
      <c r="T38">
        <f>73.362-0.067</f>
        <v>73.295000000000002</v>
      </c>
      <c r="U38">
        <f t="shared" si="8"/>
        <v>28.343999999999994</v>
      </c>
      <c r="V38">
        <f t="shared" si="5"/>
        <v>0.27886933165418781</v>
      </c>
      <c r="W38" t="s">
        <v>83</v>
      </c>
      <c r="X38">
        <f t="shared" si="6"/>
        <v>0.27886933165418781</v>
      </c>
      <c r="Y38" t="str">
        <f t="shared" si="7"/>
        <v>no</v>
      </c>
    </row>
    <row r="39" spans="1:26" x14ac:dyDescent="0.2">
      <c r="A39">
        <v>38</v>
      </c>
      <c r="B39" s="3">
        <v>43710</v>
      </c>
      <c r="C39">
        <v>245</v>
      </c>
      <c r="D39">
        <v>15.6</v>
      </c>
      <c r="E39">
        <v>10</v>
      </c>
      <c r="F39" t="str">
        <f t="shared" si="1"/>
        <v>Balcony</v>
      </c>
      <c r="G39" t="s">
        <v>58</v>
      </c>
      <c r="H39" t="str">
        <f t="shared" si="2"/>
        <v>Orange</v>
      </c>
      <c r="I39">
        <f t="shared" si="3"/>
        <v>3</v>
      </c>
      <c r="J39" s="7">
        <v>11</v>
      </c>
      <c r="L39" s="7">
        <v>54</v>
      </c>
      <c r="M39" s="4">
        <v>72</v>
      </c>
      <c r="N39" s="4">
        <v>73</v>
      </c>
      <c r="O39" t="s">
        <v>98</v>
      </c>
      <c r="P39">
        <f t="shared" si="4"/>
        <v>9</v>
      </c>
      <c r="Q39">
        <v>1920</v>
      </c>
      <c r="R39">
        <v>720</v>
      </c>
      <c r="S39">
        <v>80.153999999999996</v>
      </c>
      <c r="T39">
        <v>39.979999999999997</v>
      </c>
      <c r="U39">
        <f t="shared" si="8"/>
        <v>40.173999999999999</v>
      </c>
      <c r="V39">
        <f t="shared" si="5"/>
        <v>0.50121017042193783</v>
      </c>
      <c r="W39" t="s">
        <v>83</v>
      </c>
      <c r="X39">
        <f t="shared" si="6"/>
        <v>0.50121017042193783</v>
      </c>
      <c r="Y39" t="str">
        <f t="shared" si="7"/>
        <v>no</v>
      </c>
    </row>
    <row r="40" spans="1:26" x14ac:dyDescent="0.2">
      <c r="A40">
        <v>39</v>
      </c>
      <c r="B40" s="3">
        <v>43710</v>
      </c>
      <c r="C40">
        <v>245</v>
      </c>
      <c r="D40">
        <v>15.6</v>
      </c>
      <c r="E40">
        <v>11</v>
      </c>
      <c r="F40" t="str">
        <f t="shared" si="1"/>
        <v>Balcony</v>
      </c>
      <c r="G40" t="s">
        <v>57</v>
      </c>
      <c r="H40" t="str">
        <f t="shared" si="2"/>
        <v>Pink</v>
      </c>
      <c r="I40">
        <f t="shared" si="3"/>
        <v>4</v>
      </c>
      <c r="J40" s="7">
        <v>22</v>
      </c>
      <c r="L40" s="7">
        <v>53</v>
      </c>
      <c r="M40" s="4">
        <v>68</v>
      </c>
      <c r="N40" s="4">
        <v>70</v>
      </c>
      <c r="O40" t="s">
        <v>98</v>
      </c>
      <c r="P40">
        <f t="shared" si="4"/>
        <v>9</v>
      </c>
      <c r="Q40">
        <v>1920</v>
      </c>
      <c r="R40">
        <v>720</v>
      </c>
      <c r="S40">
        <v>93.593000000000004</v>
      </c>
      <c r="T40">
        <v>53.595999999999997</v>
      </c>
      <c r="U40">
        <f t="shared" si="8"/>
        <v>39.997000000000007</v>
      </c>
      <c r="V40">
        <f t="shared" si="5"/>
        <v>0.42735033602940398</v>
      </c>
      <c r="W40" t="s">
        <v>83</v>
      </c>
      <c r="X40">
        <f t="shared" si="6"/>
        <v>0.42735033602940398</v>
      </c>
      <c r="Y40" t="str">
        <f t="shared" si="7"/>
        <v>no</v>
      </c>
    </row>
    <row r="41" spans="1:26" x14ac:dyDescent="0.2">
      <c r="A41">
        <v>40</v>
      </c>
      <c r="B41" s="3">
        <v>43710</v>
      </c>
      <c r="C41">
        <v>245</v>
      </c>
      <c r="D41">
        <v>15.6</v>
      </c>
      <c r="E41">
        <v>12</v>
      </c>
      <c r="F41" t="str">
        <f t="shared" si="1"/>
        <v>Balcony</v>
      </c>
      <c r="G41" t="s">
        <v>57</v>
      </c>
      <c r="H41" t="str">
        <f t="shared" si="2"/>
        <v>Red</v>
      </c>
      <c r="I41">
        <f t="shared" si="3"/>
        <v>2</v>
      </c>
      <c r="J41" s="7">
        <v>6</v>
      </c>
      <c r="L41" s="7">
        <v>58</v>
      </c>
      <c r="M41" s="4">
        <v>90</v>
      </c>
      <c r="N41" s="4">
        <v>89</v>
      </c>
      <c r="O41" t="s">
        <v>98</v>
      </c>
      <c r="P41">
        <f t="shared" si="4"/>
        <v>9</v>
      </c>
      <c r="Q41">
        <v>1920</v>
      </c>
      <c r="R41">
        <v>720</v>
      </c>
      <c r="S41">
        <v>58.831000000000003</v>
      </c>
      <c r="T41">
        <f>3.778+0.998+0.429</f>
        <v>5.2050000000000001</v>
      </c>
      <c r="U41">
        <f t="shared" si="8"/>
        <v>53.626000000000005</v>
      </c>
      <c r="V41">
        <f t="shared" si="5"/>
        <v>0.91152623616800665</v>
      </c>
      <c r="W41" t="s">
        <v>83</v>
      </c>
      <c r="X41">
        <f t="shared" si="6"/>
        <v>0.91152623616800665</v>
      </c>
      <c r="Y41" t="str">
        <f t="shared" si="7"/>
        <v>no</v>
      </c>
    </row>
    <row r="42" spans="1:26" x14ac:dyDescent="0.2">
      <c r="A42">
        <v>41</v>
      </c>
      <c r="B42" s="3">
        <v>43710</v>
      </c>
      <c r="C42">
        <v>245</v>
      </c>
      <c r="D42">
        <v>15.6</v>
      </c>
      <c r="E42">
        <v>13</v>
      </c>
      <c r="F42" t="str">
        <f t="shared" si="1"/>
        <v>Balcony</v>
      </c>
      <c r="G42" t="s">
        <v>58</v>
      </c>
      <c r="H42" t="str">
        <f t="shared" si="2"/>
        <v>Pink</v>
      </c>
      <c r="I42">
        <f t="shared" si="3"/>
        <v>4</v>
      </c>
      <c r="J42" s="7">
        <v>27</v>
      </c>
      <c r="L42" s="7">
        <v>59</v>
      </c>
      <c r="M42" s="4">
        <v>83</v>
      </c>
      <c r="N42" s="4">
        <v>83</v>
      </c>
      <c r="O42" t="s">
        <v>98</v>
      </c>
      <c r="P42">
        <f t="shared" si="4"/>
        <v>9</v>
      </c>
      <c r="Q42">
        <v>1920</v>
      </c>
      <c r="R42">
        <v>720</v>
      </c>
      <c r="S42">
        <v>75.53</v>
      </c>
      <c r="T42">
        <v>74.962000000000003</v>
      </c>
      <c r="U42">
        <f t="shared" si="8"/>
        <v>0.56799999999999784</v>
      </c>
      <c r="V42">
        <f t="shared" si="5"/>
        <v>7.5201906527207442E-3</v>
      </c>
      <c r="W42" t="s">
        <v>83</v>
      </c>
      <c r="X42">
        <f t="shared" si="6"/>
        <v>0</v>
      </c>
      <c r="Y42" t="str">
        <f t="shared" si="7"/>
        <v>no</v>
      </c>
    </row>
    <row r="43" spans="1:26" x14ac:dyDescent="0.2">
      <c r="A43">
        <v>42</v>
      </c>
      <c r="B43" s="3">
        <v>43710</v>
      </c>
      <c r="C43">
        <v>245</v>
      </c>
      <c r="D43">
        <v>15.6</v>
      </c>
      <c r="E43">
        <v>14</v>
      </c>
      <c r="F43" t="str">
        <f t="shared" si="1"/>
        <v>Balcony</v>
      </c>
      <c r="G43" t="s">
        <v>57</v>
      </c>
      <c r="H43" t="str">
        <f t="shared" si="2"/>
        <v>Orange</v>
      </c>
      <c r="I43">
        <f t="shared" si="3"/>
        <v>3</v>
      </c>
      <c r="J43" s="7">
        <v>20</v>
      </c>
      <c r="L43" s="7">
        <v>50</v>
      </c>
      <c r="M43" s="4">
        <v>57</v>
      </c>
      <c r="N43" s="4">
        <v>57</v>
      </c>
      <c r="O43" t="s">
        <v>98</v>
      </c>
      <c r="P43">
        <f t="shared" si="4"/>
        <v>9</v>
      </c>
      <c r="Q43">
        <v>1920</v>
      </c>
      <c r="R43">
        <v>720</v>
      </c>
      <c r="S43">
        <v>77.009</v>
      </c>
      <c r="T43">
        <v>75.542000000000002</v>
      </c>
      <c r="U43">
        <f t="shared" si="8"/>
        <v>1.4669999999999987</v>
      </c>
      <c r="V43">
        <f t="shared" si="5"/>
        <v>1.9049721461127905E-2</v>
      </c>
      <c r="W43" t="s">
        <v>84</v>
      </c>
      <c r="X43">
        <f t="shared" si="6"/>
        <v>0</v>
      </c>
      <c r="Y43" t="str">
        <f t="shared" si="7"/>
        <v>no</v>
      </c>
      <c r="Z43" t="s">
        <v>82</v>
      </c>
    </row>
    <row r="44" spans="1:26" x14ac:dyDescent="0.2">
      <c r="A44">
        <v>43</v>
      </c>
      <c r="B44" s="3">
        <v>43711</v>
      </c>
      <c r="C44">
        <v>246</v>
      </c>
      <c r="E44">
        <v>1</v>
      </c>
      <c r="F44" t="str">
        <f t="shared" si="1"/>
        <v>Lab</v>
      </c>
      <c r="G44" t="s">
        <v>58</v>
      </c>
      <c r="H44" t="str">
        <f t="shared" si="2"/>
        <v>Red</v>
      </c>
      <c r="I44">
        <f t="shared" si="3"/>
        <v>2</v>
      </c>
      <c r="J44" s="7">
        <v>5</v>
      </c>
      <c r="L44" s="7">
        <v>60</v>
      </c>
      <c r="M44" s="4">
        <v>93</v>
      </c>
      <c r="N44" s="4">
        <v>93</v>
      </c>
      <c r="O44" s="4" t="s">
        <v>99</v>
      </c>
      <c r="P44">
        <v>7</v>
      </c>
      <c r="Q44">
        <v>1930</v>
      </c>
      <c r="R44">
        <v>720</v>
      </c>
      <c r="S44">
        <v>68.570999999999998</v>
      </c>
      <c r="T44">
        <v>12.182</v>
      </c>
      <c r="U44">
        <f t="shared" si="8"/>
        <v>56.388999999999996</v>
      </c>
      <c r="V44">
        <f t="shared" si="5"/>
        <v>0.82234472298785199</v>
      </c>
      <c r="W44" t="s">
        <v>83</v>
      </c>
      <c r="X44">
        <f t="shared" si="6"/>
        <v>0.82234472298785199</v>
      </c>
      <c r="Y44" t="str">
        <f t="shared" si="7"/>
        <v>yes</v>
      </c>
    </row>
    <row r="45" spans="1:26" x14ac:dyDescent="0.2">
      <c r="A45">
        <v>44</v>
      </c>
      <c r="B45" s="3">
        <v>43711</v>
      </c>
      <c r="C45">
        <v>246</v>
      </c>
      <c r="E45">
        <v>2</v>
      </c>
      <c r="F45" t="str">
        <f t="shared" si="1"/>
        <v>Lab</v>
      </c>
      <c r="G45" t="s">
        <v>57</v>
      </c>
      <c r="H45" t="str">
        <f t="shared" si="2"/>
        <v>Pink</v>
      </c>
      <c r="I45">
        <f t="shared" si="3"/>
        <v>4</v>
      </c>
      <c r="J45" s="7">
        <v>29</v>
      </c>
      <c r="L45" s="7">
        <v>53</v>
      </c>
      <c r="M45" s="4">
        <v>69</v>
      </c>
      <c r="N45" s="4">
        <v>69</v>
      </c>
      <c r="O45" t="s">
        <v>98</v>
      </c>
      <c r="P45">
        <v>10</v>
      </c>
      <c r="Q45">
        <v>1930</v>
      </c>
      <c r="R45">
        <v>720</v>
      </c>
      <c r="S45">
        <v>107.02800000000001</v>
      </c>
      <c r="T45">
        <f>92.07+2.895</f>
        <v>94.964999999999989</v>
      </c>
      <c r="U45">
        <f t="shared" si="8"/>
        <v>12.063000000000017</v>
      </c>
      <c r="V45">
        <f t="shared" si="5"/>
        <v>0.11270882385917719</v>
      </c>
      <c r="W45" t="s">
        <v>83</v>
      </c>
      <c r="X45">
        <f t="shared" si="6"/>
        <v>0.11270882385917719</v>
      </c>
      <c r="Y45" t="str">
        <f t="shared" si="7"/>
        <v>yes</v>
      </c>
    </row>
    <row r="46" spans="1:26" x14ac:dyDescent="0.2">
      <c r="A46">
        <v>45</v>
      </c>
      <c r="B46" s="3">
        <v>43711</v>
      </c>
      <c r="C46">
        <v>246</v>
      </c>
      <c r="E46">
        <v>3</v>
      </c>
      <c r="F46" t="str">
        <f t="shared" si="1"/>
        <v>Lab</v>
      </c>
      <c r="G46" t="s">
        <v>57</v>
      </c>
      <c r="H46" t="str">
        <f t="shared" si="2"/>
        <v>Red</v>
      </c>
      <c r="I46">
        <f t="shared" si="3"/>
        <v>2</v>
      </c>
      <c r="J46" s="7">
        <v>3</v>
      </c>
      <c r="L46" s="7">
        <v>43</v>
      </c>
      <c r="M46" s="4">
        <v>35</v>
      </c>
      <c r="N46" s="4">
        <v>35</v>
      </c>
      <c r="O46" s="4" t="s">
        <v>99</v>
      </c>
      <c r="P46">
        <v>7</v>
      </c>
      <c r="Q46">
        <v>1930</v>
      </c>
      <c r="R46">
        <v>720</v>
      </c>
      <c r="S46">
        <v>59.332000000000001</v>
      </c>
      <c r="T46">
        <v>57.972000000000001</v>
      </c>
      <c r="U46">
        <f t="shared" si="8"/>
        <v>1.3599999999999994</v>
      </c>
      <c r="V46">
        <f t="shared" si="5"/>
        <v>2.2921863412660948E-2</v>
      </c>
      <c r="W46" t="s">
        <v>84</v>
      </c>
      <c r="X46">
        <f t="shared" si="6"/>
        <v>0</v>
      </c>
      <c r="Y46" t="str">
        <f t="shared" si="7"/>
        <v>yes</v>
      </c>
    </row>
    <row r="47" spans="1:26" x14ac:dyDescent="0.2">
      <c r="A47">
        <v>46</v>
      </c>
      <c r="B47" s="3">
        <v>43711</v>
      </c>
      <c r="C47">
        <v>246</v>
      </c>
      <c r="E47">
        <v>4</v>
      </c>
      <c r="F47" t="str">
        <f t="shared" si="1"/>
        <v>Lab</v>
      </c>
      <c r="G47" t="s">
        <v>58</v>
      </c>
      <c r="H47" t="str">
        <f t="shared" si="2"/>
        <v>Orange</v>
      </c>
      <c r="I47">
        <f t="shared" si="3"/>
        <v>3</v>
      </c>
      <c r="J47" s="7">
        <v>18</v>
      </c>
      <c r="L47" s="7">
        <v>60</v>
      </c>
      <c r="M47" s="4">
        <v>92</v>
      </c>
      <c r="N47" s="4">
        <v>91</v>
      </c>
      <c r="O47" s="4" t="s">
        <v>99</v>
      </c>
      <c r="P47">
        <v>7</v>
      </c>
      <c r="Q47">
        <v>1930</v>
      </c>
      <c r="R47">
        <v>720</v>
      </c>
      <c r="S47">
        <v>63.07</v>
      </c>
      <c r="T47">
        <v>62.152999999999999</v>
      </c>
      <c r="U47">
        <f t="shared" si="8"/>
        <v>0.91700000000000159</v>
      </c>
      <c r="V47">
        <f t="shared" si="5"/>
        <v>1.4539400665926773E-2</v>
      </c>
      <c r="W47" t="s">
        <v>84</v>
      </c>
      <c r="X47">
        <f t="shared" si="6"/>
        <v>0</v>
      </c>
      <c r="Y47" t="s">
        <v>85</v>
      </c>
    </row>
    <row r="48" spans="1:26" x14ac:dyDescent="0.2">
      <c r="A48">
        <v>47</v>
      </c>
      <c r="B48" s="3">
        <v>43711</v>
      </c>
      <c r="C48">
        <v>246</v>
      </c>
      <c r="E48">
        <v>5</v>
      </c>
      <c r="F48" t="str">
        <f t="shared" si="1"/>
        <v>Lab</v>
      </c>
      <c r="G48" t="s">
        <v>57</v>
      </c>
      <c r="H48" t="str">
        <f t="shared" si="2"/>
        <v>Control</v>
      </c>
      <c r="I48">
        <f t="shared" si="3"/>
        <v>1</v>
      </c>
      <c r="J48" s="7">
        <v>0</v>
      </c>
      <c r="L48" s="7">
        <v>55</v>
      </c>
      <c r="M48" s="4">
        <v>82</v>
      </c>
      <c r="N48" s="4">
        <v>82</v>
      </c>
      <c r="O48" t="s">
        <v>98</v>
      </c>
      <c r="P48">
        <v>10</v>
      </c>
      <c r="Q48">
        <v>1930</v>
      </c>
      <c r="R48">
        <v>720</v>
      </c>
      <c r="S48">
        <v>93.19</v>
      </c>
      <c r="T48">
        <f>92.295</f>
        <v>92.295000000000002</v>
      </c>
      <c r="U48">
        <f t="shared" si="8"/>
        <v>0.89499999999999602</v>
      </c>
      <c r="V48">
        <f t="shared" si="5"/>
        <v>9.6040347676788936E-3</v>
      </c>
      <c r="W48" t="s">
        <v>84</v>
      </c>
      <c r="X48">
        <f t="shared" si="6"/>
        <v>0</v>
      </c>
      <c r="Y48" t="str">
        <f t="shared" si="7"/>
        <v>yes</v>
      </c>
      <c r="Z48" t="s">
        <v>101</v>
      </c>
    </row>
    <row r="49" spans="1:26" x14ac:dyDescent="0.2">
      <c r="A49">
        <v>48</v>
      </c>
      <c r="B49" s="3">
        <v>43711</v>
      </c>
      <c r="C49">
        <v>246</v>
      </c>
      <c r="E49">
        <v>6</v>
      </c>
      <c r="F49" t="str">
        <f t="shared" si="1"/>
        <v>Lab</v>
      </c>
      <c r="G49" t="s">
        <v>57</v>
      </c>
      <c r="H49" t="str">
        <f t="shared" si="2"/>
        <v>Pink</v>
      </c>
      <c r="I49">
        <f t="shared" si="3"/>
        <v>4</v>
      </c>
      <c r="J49" s="7">
        <v>27</v>
      </c>
      <c r="L49" s="7">
        <v>43</v>
      </c>
      <c r="M49" s="4">
        <v>35</v>
      </c>
      <c r="N49" s="4">
        <v>36</v>
      </c>
      <c r="O49" s="4" t="s">
        <v>99</v>
      </c>
      <c r="P49">
        <v>7</v>
      </c>
      <c r="Q49">
        <v>1930</v>
      </c>
      <c r="R49">
        <v>720</v>
      </c>
      <c r="S49">
        <v>60.268000000000001</v>
      </c>
      <c r="T49">
        <v>58.454999999999998</v>
      </c>
      <c r="U49">
        <f t="shared" si="8"/>
        <v>1.8130000000000024</v>
      </c>
      <c r="V49">
        <f t="shared" si="5"/>
        <v>3.0082299064180036E-2</v>
      </c>
      <c r="W49" t="s">
        <v>84</v>
      </c>
      <c r="X49">
        <f t="shared" si="6"/>
        <v>0</v>
      </c>
      <c r="Y49" t="str">
        <f t="shared" si="7"/>
        <v>yes</v>
      </c>
    </row>
    <row r="50" spans="1:26" x14ac:dyDescent="0.2">
      <c r="A50">
        <v>49</v>
      </c>
      <c r="B50" s="3">
        <v>43711</v>
      </c>
      <c r="C50">
        <v>246</v>
      </c>
      <c r="D50">
        <v>15.7</v>
      </c>
      <c r="E50">
        <v>7</v>
      </c>
      <c r="F50" t="str">
        <f t="shared" si="1"/>
        <v>Balcony</v>
      </c>
      <c r="G50" t="s">
        <v>57</v>
      </c>
      <c r="H50" t="str">
        <f t="shared" si="2"/>
        <v>Pink</v>
      </c>
      <c r="I50">
        <f t="shared" si="3"/>
        <v>4</v>
      </c>
      <c r="J50" s="7">
        <v>28</v>
      </c>
      <c r="L50" s="7">
        <v>47</v>
      </c>
      <c r="M50" s="4">
        <v>55</v>
      </c>
      <c r="N50" s="4">
        <v>55</v>
      </c>
      <c r="O50" s="4" t="s">
        <v>99</v>
      </c>
      <c r="P50">
        <v>7</v>
      </c>
      <c r="Q50">
        <v>1935</v>
      </c>
      <c r="R50">
        <v>733</v>
      </c>
      <c r="S50">
        <v>70.875</v>
      </c>
      <c r="T50">
        <f>21.906+33.948</f>
        <v>55.853999999999999</v>
      </c>
      <c r="U50">
        <f t="shared" si="8"/>
        <v>15.021000000000001</v>
      </c>
      <c r="V50">
        <f t="shared" si="5"/>
        <v>0.21193650793650795</v>
      </c>
      <c r="W50" t="s">
        <v>83</v>
      </c>
      <c r="X50">
        <f t="shared" si="6"/>
        <v>0.21193650793650795</v>
      </c>
      <c r="Y50" t="str">
        <f t="shared" si="7"/>
        <v>no</v>
      </c>
      <c r="Z50" t="s">
        <v>86</v>
      </c>
    </row>
    <row r="51" spans="1:26" x14ac:dyDescent="0.2">
      <c r="A51">
        <v>50</v>
      </c>
      <c r="B51" s="3">
        <v>43711</v>
      </c>
      <c r="C51">
        <v>246</v>
      </c>
      <c r="D51">
        <v>15.7</v>
      </c>
      <c r="E51">
        <v>8</v>
      </c>
      <c r="F51" t="str">
        <f t="shared" si="1"/>
        <v>Balcony</v>
      </c>
      <c r="G51" t="s">
        <v>58</v>
      </c>
      <c r="H51" t="str">
        <f t="shared" si="2"/>
        <v>Pink</v>
      </c>
      <c r="I51">
        <f t="shared" si="3"/>
        <v>4</v>
      </c>
      <c r="J51" s="7">
        <v>26</v>
      </c>
      <c r="L51" s="7">
        <v>45</v>
      </c>
      <c r="M51" s="4">
        <v>41</v>
      </c>
      <c r="N51" s="4">
        <v>40</v>
      </c>
      <c r="O51" t="s">
        <v>98</v>
      </c>
      <c r="P51">
        <v>10</v>
      </c>
      <c r="Q51">
        <v>1935</v>
      </c>
      <c r="R51">
        <v>733</v>
      </c>
      <c r="S51">
        <v>96.043999999999997</v>
      </c>
      <c r="T51">
        <v>92.927000000000007</v>
      </c>
      <c r="U51">
        <f t="shared" si="8"/>
        <v>3.1169999999999902</v>
      </c>
      <c r="V51">
        <f t="shared" si="5"/>
        <v>3.2453875307150791E-2</v>
      </c>
      <c r="W51" t="s">
        <v>84</v>
      </c>
      <c r="X51">
        <f t="shared" si="6"/>
        <v>0</v>
      </c>
      <c r="Y51" t="str">
        <f t="shared" si="7"/>
        <v>no</v>
      </c>
    </row>
    <row r="52" spans="1:26" x14ac:dyDescent="0.2">
      <c r="A52">
        <v>51</v>
      </c>
      <c r="B52" s="3">
        <v>43711</v>
      </c>
      <c r="C52">
        <v>246</v>
      </c>
      <c r="D52">
        <v>15.7</v>
      </c>
      <c r="E52">
        <v>9</v>
      </c>
      <c r="F52" t="str">
        <f t="shared" si="1"/>
        <v>Balcony</v>
      </c>
      <c r="G52" t="s">
        <v>57</v>
      </c>
      <c r="H52" t="str">
        <f t="shared" si="2"/>
        <v>Orange</v>
      </c>
      <c r="I52">
        <f t="shared" si="3"/>
        <v>3</v>
      </c>
      <c r="J52" s="7">
        <v>14</v>
      </c>
      <c r="L52" s="7">
        <v>45</v>
      </c>
      <c r="M52" s="4">
        <v>40</v>
      </c>
      <c r="N52" s="4">
        <v>40</v>
      </c>
      <c r="O52" s="4" t="s">
        <v>99</v>
      </c>
      <c r="P52">
        <v>7</v>
      </c>
      <c r="Q52">
        <v>1935</v>
      </c>
      <c r="R52">
        <v>733</v>
      </c>
      <c r="S52">
        <v>65.846000000000004</v>
      </c>
      <c r="T52">
        <f>37.272+11.262</f>
        <v>48.533999999999999</v>
      </c>
      <c r="U52">
        <f t="shared" si="8"/>
        <v>17.312000000000005</v>
      </c>
      <c r="V52">
        <f t="shared" si="5"/>
        <v>0.2629165021413602</v>
      </c>
      <c r="W52" t="s">
        <v>83</v>
      </c>
      <c r="X52">
        <f t="shared" si="6"/>
        <v>0.2629165021413602</v>
      </c>
      <c r="Y52" t="str">
        <f t="shared" si="7"/>
        <v>no</v>
      </c>
    </row>
    <row r="53" spans="1:26" x14ac:dyDescent="0.2">
      <c r="A53">
        <v>52</v>
      </c>
      <c r="B53" s="3">
        <v>43711</v>
      </c>
      <c r="C53">
        <v>246</v>
      </c>
      <c r="D53">
        <v>15.7</v>
      </c>
      <c r="E53">
        <v>10</v>
      </c>
      <c r="F53" t="str">
        <f t="shared" si="1"/>
        <v>Balcony</v>
      </c>
      <c r="G53" t="s">
        <v>58</v>
      </c>
      <c r="H53" t="str">
        <f t="shared" si="2"/>
        <v>Orange</v>
      </c>
      <c r="I53">
        <f t="shared" si="3"/>
        <v>3</v>
      </c>
      <c r="J53" s="7">
        <v>17</v>
      </c>
      <c r="L53" s="7">
        <v>52</v>
      </c>
      <c r="M53" s="4">
        <v>62</v>
      </c>
      <c r="N53" s="4">
        <v>61</v>
      </c>
      <c r="O53" t="s">
        <v>98</v>
      </c>
      <c r="P53">
        <v>10</v>
      </c>
      <c r="Q53">
        <v>1935</v>
      </c>
      <c r="R53">
        <v>733</v>
      </c>
      <c r="S53">
        <f>85.571-0.08</f>
        <v>85.491</v>
      </c>
      <c r="T53">
        <v>85.394000000000005</v>
      </c>
      <c r="U53">
        <f t="shared" si="8"/>
        <v>9.6999999999994202E-2</v>
      </c>
      <c r="V53">
        <f t="shared" si="5"/>
        <v>1.1346223579089519E-3</v>
      </c>
      <c r="W53" t="s">
        <v>84</v>
      </c>
      <c r="X53">
        <f t="shared" si="6"/>
        <v>0</v>
      </c>
      <c r="Y53" t="str">
        <f t="shared" si="7"/>
        <v>no</v>
      </c>
    </row>
    <row r="54" spans="1:26" x14ac:dyDescent="0.2">
      <c r="A54">
        <v>53</v>
      </c>
      <c r="B54" s="3">
        <v>43711</v>
      </c>
      <c r="C54">
        <v>246</v>
      </c>
      <c r="D54">
        <v>15.7</v>
      </c>
      <c r="E54">
        <v>11</v>
      </c>
      <c r="F54" t="str">
        <f t="shared" si="1"/>
        <v>Balcony</v>
      </c>
      <c r="G54" t="s">
        <v>57</v>
      </c>
      <c r="H54" t="str">
        <f t="shared" si="2"/>
        <v>Pink</v>
      </c>
      <c r="I54">
        <f t="shared" si="3"/>
        <v>4</v>
      </c>
      <c r="J54" s="7">
        <v>23</v>
      </c>
      <c r="L54" s="7">
        <v>50</v>
      </c>
      <c r="M54" s="4">
        <v>57</v>
      </c>
      <c r="N54" s="4">
        <v>57</v>
      </c>
      <c r="O54" s="4" t="s">
        <v>99</v>
      </c>
      <c r="P54">
        <v>7</v>
      </c>
      <c r="Q54">
        <v>1935</v>
      </c>
      <c r="R54">
        <v>733</v>
      </c>
      <c r="S54">
        <v>66.453000000000003</v>
      </c>
      <c r="T54">
        <f>27.852-0.084</f>
        <v>27.768000000000001</v>
      </c>
      <c r="U54">
        <f t="shared" si="8"/>
        <v>38.685000000000002</v>
      </c>
      <c r="V54">
        <f t="shared" si="5"/>
        <v>0.5821407611394519</v>
      </c>
      <c r="W54" t="s">
        <v>83</v>
      </c>
      <c r="X54">
        <f t="shared" si="6"/>
        <v>0.5821407611394519</v>
      </c>
      <c r="Y54" t="str">
        <f t="shared" si="7"/>
        <v>no</v>
      </c>
    </row>
    <row r="55" spans="1:26" x14ac:dyDescent="0.2">
      <c r="A55">
        <v>54</v>
      </c>
      <c r="B55" s="3">
        <v>43711</v>
      </c>
      <c r="C55">
        <v>246</v>
      </c>
      <c r="D55">
        <v>15.7</v>
      </c>
      <c r="E55">
        <v>12</v>
      </c>
      <c r="F55" t="str">
        <f t="shared" si="1"/>
        <v>Balcony</v>
      </c>
      <c r="G55" t="s">
        <v>57</v>
      </c>
      <c r="H55" t="str">
        <f t="shared" si="2"/>
        <v>Control</v>
      </c>
      <c r="I55">
        <f t="shared" si="3"/>
        <v>1</v>
      </c>
      <c r="J55" s="7">
        <v>0</v>
      </c>
      <c r="L55" s="7">
        <v>46</v>
      </c>
      <c r="M55" s="4">
        <v>51</v>
      </c>
      <c r="N55" s="4">
        <v>51</v>
      </c>
      <c r="O55" t="s">
        <v>98</v>
      </c>
      <c r="P55">
        <v>10</v>
      </c>
      <c r="Q55">
        <v>1935</v>
      </c>
      <c r="R55">
        <v>733</v>
      </c>
      <c r="S55">
        <v>70.8</v>
      </c>
      <c r="T55">
        <v>63.54</v>
      </c>
      <c r="U55">
        <f t="shared" si="8"/>
        <v>7.259999999999998</v>
      </c>
      <c r="V55">
        <f t="shared" si="5"/>
        <v>0.10254237288135591</v>
      </c>
      <c r="W55" t="s">
        <v>83</v>
      </c>
      <c r="X55">
        <f t="shared" si="6"/>
        <v>0.10254237288135591</v>
      </c>
      <c r="Y55" t="str">
        <f t="shared" si="7"/>
        <v>no</v>
      </c>
    </row>
    <row r="56" spans="1:26" x14ac:dyDescent="0.2">
      <c r="A56">
        <v>55</v>
      </c>
      <c r="B56" s="3">
        <v>43711</v>
      </c>
      <c r="C56">
        <v>246</v>
      </c>
      <c r="D56">
        <v>15.7</v>
      </c>
      <c r="E56">
        <v>13</v>
      </c>
      <c r="F56" t="str">
        <f t="shared" si="1"/>
        <v>Balcony</v>
      </c>
      <c r="G56" t="s">
        <v>57</v>
      </c>
      <c r="H56" t="str">
        <f t="shared" si="2"/>
        <v>Control</v>
      </c>
      <c r="I56">
        <f t="shared" si="3"/>
        <v>1</v>
      </c>
      <c r="J56" s="7">
        <v>0</v>
      </c>
      <c r="L56" s="7">
        <v>45</v>
      </c>
      <c r="M56" s="4">
        <v>41</v>
      </c>
      <c r="N56" s="4">
        <v>42</v>
      </c>
      <c r="O56" t="s">
        <v>98</v>
      </c>
      <c r="P56">
        <v>10</v>
      </c>
      <c r="Q56">
        <v>1935</v>
      </c>
      <c r="R56">
        <v>733</v>
      </c>
      <c r="S56">
        <v>85.197000000000003</v>
      </c>
      <c r="T56">
        <f>67.562-0.061-0.044</f>
        <v>67.456999999999994</v>
      </c>
      <c r="U56">
        <f t="shared" si="8"/>
        <v>17.740000000000009</v>
      </c>
      <c r="V56">
        <f t="shared" si="5"/>
        <v>0.20822329424745012</v>
      </c>
      <c r="W56" t="s">
        <v>83</v>
      </c>
      <c r="X56">
        <f t="shared" si="6"/>
        <v>0.20822329424745012</v>
      </c>
      <c r="Y56" t="str">
        <f t="shared" si="7"/>
        <v>no</v>
      </c>
    </row>
    <row r="57" spans="1:26" x14ac:dyDescent="0.2">
      <c r="A57">
        <v>56</v>
      </c>
      <c r="B57" s="3">
        <v>43711</v>
      </c>
      <c r="C57">
        <v>246</v>
      </c>
      <c r="D57">
        <v>15.7</v>
      </c>
      <c r="E57">
        <v>14</v>
      </c>
      <c r="F57" t="str">
        <f t="shared" si="1"/>
        <v>Balcony</v>
      </c>
      <c r="G57" t="s">
        <v>57</v>
      </c>
      <c r="H57" t="str">
        <f t="shared" si="2"/>
        <v>Red</v>
      </c>
      <c r="I57">
        <f t="shared" si="3"/>
        <v>2</v>
      </c>
      <c r="J57" s="7">
        <v>10</v>
      </c>
      <c r="L57" s="7">
        <v>60</v>
      </c>
      <c r="M57" s="4">
        <v>102</v>
      </c>
      <c r="N57" s="4">
        <v>102</v>
      </c>
      <c r="O57" s="4" t="s">
        <v>99</v>
      </c>
      <c r="P57">
        <v>7</v>
      </c>
      <c r="Q57">
        <v>1935</v>
      </c>
      <c r="R57">
        <v>733</v>
      </c>
      <c r="S57">
        <v>84.320999999999998</v>
      </c>
      <c r="T57">
        <f>18.53+0.956+36.459</f>
        <v>55.945000000000007</v>
      </c>
      <c r="U57">
        <f t="shared" si="8"/>
        <v>28.375999999999991</v>
      </c>
      <c r="V57">
        <f t="shared" si="5"/>
        <v>0.33652352320299794</v>
      </c>
      <c r="W57" t="s">
        <v>83</v>
      </c>
      <c r="X57">
        <f t="shared" si="6"/>
        <v>0.33652352320299794</v>
      </c>
      <c r="Y57" t="str">
        <f t="shared" si="7"/>
        <v>no</v>
      </c>
    </row>
    <row r="58" spans="1:26" x14ac:dyDescent="0.2">
      <c r="A58">
        <v>57</v>
      </c>
      <c r="B58" s="3">
        <v>43712</v>
      </c>
      <c r="C58">
        <v>247</v>
      </c>
      <c r="D58">
        <v>15.4</v>
      </c>
      <c r="E58">
        <v>7</v>
      </c>
      <c r="F58" t="str">
        <f t="shared" si="1"/>
        <v>Balcony</v>
      </c>
      <c r="G58" t="s">
        <v>58</v>
      </c>
      <c r="H58" t="str">
        <f t="shared" ref="H58:H71" si="9">IF(J58&lt;=0, "Control", IF(J58&lt;=10, "Red", IF(J58&gt;=21, "Pink", "Orange")))</f>
        <v>Red</v>
      </c>
      <c r="I58">
        <f t="shared" ref="I58:I71" si="10">IF(H58="Control", 1, IF(H58="Red", 2, IF(H58="Orange", 3, 4)))</f>
        <v>2</v>
      </c>
      <c r="J58" s="7">
        <v>2</v>
      </c>
      <c r="L58" s="7">
        <v>58</v>
      </c>
      <c r="M58" s="4">
        <v>96</v>
      </c>
      <c r="N58" s="4">
        <v>99</v>
      </c>
      <c r="O58" s="4" t="s">
        <v>99</v>
      </c>
      <c r="P58">
        <f t="shared" ref="P58:P77" si="11">C58-239</f>
        <v>8</v>
      </c>
      <c r="Q58">
        <v>1920</v>
      </c>
      <c r="R58">
        <v>720</v>
      </c>
      <c r="S58">
        <v>83.355999999999995</v>
      </c>
      <c r="T58">
        <v>83.33</v>
      </c>
      <c r="U58">
        <f t="shared" si="8"/>
        <v>2.5999999999996248E-2</v>
      </c>
      <c r="V58">
        <f t="shared" si="5"/>
        <v>3.1191515907668613E-4</v>
      </c>
      <c r="W58" t="s">
        <v>84</v>
      </c>
      <c r="X58">
        <f t="shared" si="6"/>
        <v>0</v>
      </c>
      <c r="Y58" t="str">
        <f t="shared" si="7"/>
        <v>no</v>
      </c>
    </row>
    <row r="59" spans="1:26" x14ac:dyDescent="0.2">
      <c r="A59">
        <v>58</v>
      </c>
      <c r="B59" s="3">
        <v>43712</v>
      </c>
      <c r="C59">
        <v>247</v>
      </c>
      <c r="D59">
        <v>15.4</v>
      </c>
      <c r="E59">
        <v>8</v>
      </c>
      <c r="F59" t="str">
        <f t="shared" si="1"/>
        <v>Balcony</v>
      </c>
      <c r="G59" t="s">
        <v>57</v>
      </c>
      <c r="H59" t="str">
        <f t="shared" si="9"/>
        <v>Control</v>
      </c>
      <c r="I59">
        <f t="shared" si="10"/>
        <v>1</v>
      </c>
      <c r="J59" s="7">
        <v>0</v>
      </c>
      <c r="L59" s="7">
        <v>61</v>
      </c>
      <c r="M59" s="4">
        <v>100</v>
      </c>
      <c r="N59" s="4">
        <v>102</v>
      </c>
      <c r="O59" s="4" t="s">
        <v>99</v>
      </c>
      <c r="P59">
        <f t="shared" si="11"/>
        <v>8</v>
      </c>
      <c r="Q59">
        <v>1920</v>
      </c>
      <c r="R59">
        <v>720</v>
      </c>
      <c r="S59">
        <v>73.596999999999994</v>
      </c>
      <c r="T59">
        <f>42.76+2.734</f>
        <v>45.494</v>
      </c>
      <c r="U59">
        <f t="shared" si="8"/>
        <v>28.102999999999994</v>
      </c>
      <c r="V59">
        <f t="shared" si="5"/>
        <v>0.38184980366047527</v>
      </c>
      <c r="W59" t="s">
        <v>83</v>
      </c>
      <c r="X59">
        <f t="shared" si="6"/>
        <v>0.38184980366047527</v>
      </c>
      <c r="Y59" t="str">
        <f t="shared" si="7"/>
        <v>no</v>
      </c>
    </row>
    <row r="60" spans="1:26" x14ac:dyDescent="0.2">
      <c r="A60">
        <v>59</v>
      </c>
      <c r="B60" s="3">
        <v>43712</v>
      </c>
      <c r="C60">
        <v>247</v>
      </c>
      <c r="D60">
        <v>15.4</v>
      </c>
      <c r="E60">
        <v>9</v>
      </c>
      <c r="F60" t="str">
        <f t="shared" si="1"/>
        <v>Balcony</v>
      </c>
      <c r="G60" t="s">
        <v>58</v>
      </c>
      <c r="H60" t="str">
        <f t="shared" si="9"/>
        <v>Pink</v>
      </c>
      <c r="I60">
        <f t="shared" si="10"/>
        <v>4</v>
      </c>
      <c r="J60" s="5">
        <v>29</v>
      </c>
      <c r="L60">
        <v>46</v>
      </c>
      <c r="M60" s="4">
        <v>38</v>
      </c>
      <c r="N60" s="4">
        <v>37</v>
      </c>
      <c r="O60" s="4" t="s">
        <v>99</v>
      </c>
      <c r="P60">
        <f t="shared" si="11"/>
        <v>8</v>
      </c>
      <c r="Q60">
        <v>1920</v>
      </c>
      <c r="R60">
        <v>720</v>
      </c>
      <c r="S60">
        <v>62.996000000000002</v>
      </c>
      <c r="T60">
        <v>63.26</v>
      </c>
      <c r="U60">
        <f t="shared" si="8"/>
        <v>-0.26399999999999579</v>
      </c>
      <c r="V60">
        <f t="shared" si="5"/>
        <v>-4.1907422693503683E-3</v>
      </c>
      <c r="W60" t="s">
        <v>84</v>
      </c>
      <c r="X60">
        <f t="shared" si="6"/>
        <v>0</v>
      </c>
      <c r="Y60" t="str">
        <f t="shared" si="7"/>
        <v>no</v>
      </c>
    </row>
    <row r="61" spans="1:26" x14ac:dyDescent="0.2">
      <c r="A61">
        <v>60</v>
      </c>
      <c r="B61" s="3">
        <v>43712</v>
      </c>
      <c r="C61">
        <v>247</v>
      </c>
      <c r="D61">
        <v>15.4</v>
      </c>
      <c r="E61">
        <v>10</v>
      </c>
      <c r="F61" t="str">
        <f t="shared" si="1"/>
        <v>Balcony</v>
      </c>
      <c r="G61" t="s">
        <v>57</v>
      </c>
      <c r="H61" t="str">
        <f t="shared" si="9"/>
        <v>Red</v>
      </c>
      <c r="I61">
        <f t="shared" si="10"/>
        <v>2</v>
      </c>
      <c r="J61" s="5">
        <v>9</v>
      </c>
      <c r="L61">
        <v>55</v>
      </c>
      <c r="M61" s="4">
        <v>73</v>
      </c>
      <c r="N61" s="4">
        <v>74</v>
      </c>
      <c r="O61" s="4" t="s">
        <v>99</v>
      </c>
      <c r="P61">
        <f t="shared" si="11"/>
        <v>8</v>
      </c>
      <c r="Q61">
        <v>1920</v>
      </c>
      <c r="R61">
        <v>720</v>
      </c>
      <c r="S61">
        <v>70.064999999999998</v>
      </c>
      <c r="T61">
        <v>69.334000000000003</v>
      </c>
      <c r="U61">
        <f t="shared" si="8"/>
        <v>0.73099999999999454</v>
      </c>
      <c r="V61">
        <f t="shared" si="5"/>
        <v>1.0433169200028467E-2</v>
      </c>
      <c r="W61" t="s">
        <v>84</v>
      </c>
      <c r="X61">
        <f t="shared" si="6"/>
        <v>0</v>
      </c>
      <c r="Y61" t="str">
        <f t="shared" si="7"/>
        <v>no</v>
      </c>
    </row>
    <row r="62" spans="1:26" x14ac:dyDescent="0.2">
      <c r="A62">
        <v>61</v>
      </c>
      <c r="B62" s="3">
        <v>43712</v>
      </c>
      <c r="C62">
        <v>247</v>
      </c>
      <c r="D62">
        <v>15.4</v>
      </c>
      <c r="E62">
        <v>11</v>
      </c>
      <c r="F62" t="str">
        <f t="shared" si="1"/>
        <v>Balcony</v>
      </c>
      <c r="G62" t="s">
        <v>57</v>
      </c>
      <c r="H62" t="str">
        <f t="shared" si="9"/>
        <v>Orange</v>
      </c>
      <c r="I62">
        <f t="shared" si="10"/>
        <v>3</v>
      </c>
      <c r="J62" s="5">
        <v>18</v>
      </c>
      <c r="L62">
        <v>47</v>
      </c>
      <c r="M62" s="4">
        <v>47</v>
      </c>
      <c r="N62" s="4">
        <v>49</v>
      </c>
      <c r="O62" s="4" t="s">
        <v>99</v>
      </c>
      <c r="P62">
        <f t="shared" si="11"/>
        <v>8</v>
      </c>
      <c r="Q62">
        <v>1920</v>
      </c>
      <c r="R62">
        <v>720</v>
      </c>
      <c r="S62">
        <v>72.325999999999993</v>
      </c>
      <c r="T62">
        <f>31.253+6.077+1.701</f>
        <v>39.030999999999999</v>
      </c>
      <c r="U62">
        <f t="shared" si="8"/>
        <v>33.294999999999995</v>
      </c>
      <c r="V62">
        <f t="shared" si="5"/>
        <v>0.46034621021486044</v>
      </c>
      <c r="W62" t="s">
        <v>83</v>
      </c>
      <c r="X62">
        <f t="shared" si="6"/>
        <v>0.46034621021486044</v>
      </c>
      <c r="Y62" t="str">
        <f t="shared" si="7"/>
        <v>no</v>
      </c>
    </row>
    <row r="63" spans="1:26" x14ac:dyDescent="0.2">
      <c r="A63">
        <v>62</v>
      </c>
      <c r="B63" s="3">
        <v>43712</v>
      </c>
      <c r="C63">
        <v>247</v>
      </c>
      <c r="D63">
        <v>15.4</v>
      </c>
      <c r="E63">
        <v>12</v>
      </c>
      <c r="F63" t="str">
        <f t="shared" si="1"/>
        <v>Balcony</v>
      </c>
      <c r="G63" t="s">
        <v>58</v>
      </c>
      <c r="H63" t="str">
        <f t="shared" si="9"/>
        <v>Orange</v>
      </c>
      <c r="I63">
        <f t="shared" si="10"/>
        <v>3</v>
      </c>
      <c r="J63" s="5">
        <v>12</v>
      </c>
      <c r="L63">
        <v>42</v>
      </c>
      <c r="M63" s="4">
        <v>32</v>
      </c>
      <c r="N63" s="4">
        <v>34</v>
      </c>
      <c r="O63" s="4" t="s">
        <v>99</v>
      </c>
      <c r="P63">
        <f t="shared" si="11"/>
        <v>8</v>
      </c>
      <c r="Q63">
        <v>1920</v>
      </c>
      <c r="R63">
        <v>720</v>
      </c>
      <c r="S63">
        <v>69.322999999999993</v>
      </c>
      <c r="T63">
        <f>57.683-1.625</f>
        <v>56.058</v>
      </c>
      <c r="U63">
        <f t="shared" si="8"/>
        <v>13.264999999999993</v>
      </c>
      <c r="V63">
        <f t="shared" si="5"/>
        <v>0.1913506339887194</v>
      </c>
      <c r="W63" t="s">
        <v>83</v>
      </c>
      <c r="X63">
        <f t="shared" si="6"/>
        <v>0.1913506339887194</v>
      </c>
      <c r="Y63" t="str">
        <f t="shared" si="7"/>
        <v>no</v>
      </c>
    </row>
    <row r="64" spans="1:26" x14ac:dyDescent="0.2">
      <c r="A64">
        <v>63</v>
      </c>
      <c r="B64" s="3">
        <v>43712</v>
      </c>
      <c r="C64">
        <v>247</v>
      </c>
      <c r="D64">
        <v>15.4</v>
      </c>
      <c r="E64">
        <v>13</v>
      </c>
      <c r="F64" t="str">
        <f t="shared" si="1"/>
        <v>Balcony</v>
      </c>
      <c r="G64" t="s">
        <v>57</v>
      </c>
      <c r="H64" t="str">
        <f t="shared" si="9"/>
        <v>Control</v>
      </c>
      <c r="I64">
        <f t="shared" si="10"/>
        <v>1</v>
      </c>
      <c r="J64" s="5">
        <v>0</v>
      </c>
      <c r="L64">
        <v>46</v>
      </c>
      <c r="M64" s="4">
        <v>44</v>
      </c>
      <c r="N64" s="4">
        <v>44</v>
      </c>
      <c r="O64" s="4" t="s">
        <v>99</v>
      </c>
      <c r="P64">
        <f t="shared" si="11"/>
        <v>8</v>
      </c>
      <c r="Q64">
        <v>1920</v>
      </c>
      <c r="R64">
        <v>720</v>
      </c>
      <c r="S64">
        <v>63.42</v>
      </c>
      <c r="T64">
        <f>45.901-2.918</f>
        <v>42.983000000000004</v>
      </c>
      <c r="U64">
        <f t="shared" si="8"/>
        <v>20.436999999999998</v>
      </c>
      <c r="V64">
        <f t="shared" si="5"/>
        <v>0.32224850204982652</v>
      </c>
      <c r="W64" t="s">
        <v>83</v>
      </c>
      <c r="X64">
        <f t="shared" si="6"/>
        <v>0.32224850204982652</v>
      </c>
      <c r="Y64" t="str">
        <f t="shared" si="7"/>
        <v>no</v>
      </c>
    </row>
    <row r="65" spans="1:26" x14ac:dyDescent="0.2">
      <c r="A65">
        <v>64</v>
      </c>
      <c r="B65" s="3">
        <v>43712</v>
      </c>
      <c r="C65">
        <v>247</v>
      </c>
      <c r="D65">
        <v>15.4</v>
      </c>
      <c r="E65">
        <v>14</v>
      </c>
      <c r="F65" t="str">
        <f t="shared" si="1"/>
        <v>Balcony</v>
      </c>
      <c r="G65" t="s">
        <v>57</v>
      </c>
      <c r="H65" t="str">
        <f t="shared" si="9"/>
        <v>Red</v>
      </c>
      <c r="I65">
        <f t="shared" si="10"/>
        <v>2</v>
      </c>
      <c r="J65" s="5">
        <v>1</v>
      </c>
      <c r="L65">
        <v>62</v>
      </c>
      <c r="M65" s="4">
        <v>102</v>
      </c>
      <c r="N65" s="4">
        <v>101</v>
      </c>
      <c r="O65" s="4" t="s">
        <v>99</v>
      </c>
      <c r="P65">
        <f t="shared" si="11"/>
        <v>8</v>
      </c>
      <c r="Q65">
        <v>1920</v>
      </c>
      <c r="R65">
        <v>720</v>
      </c>
      <c r="S65">
        <v>72.263000000000005</v>
      </c>
      <c r="T65">
        <v>71.108999999999995</v>
      </c>
      <c r="U65">
        <f t="shared" si="8"/>
        <v>1.1540000000000106</v>
      </c>
      <c r="V65">
        <f t="shared" si="5"/>
        <v>1.5969444944162442E-2</v>
      </c>
      <c r="W65" t="s">
        <v>84</v>
      </c>
      <c r="X65">
        <f t="shared" si="6"/>
        <v>0</v>
      </c>
      <c r="Y65" t="str">
        <f t="shared" si="7"/>
        <v>no</v>
      </c>
      <c r="Z65" t="s">
        <v>88</v>
      </c>
    </row>
    <row r="66" spans="1:26" x14ac:dyDescent="0.2">
      <c r="A66">
        <v>65</v>
      </c>
      <c r="B66" s="3">
        <v>43713</v>
      </c>
      <c r="C66">
        <v>248</v>
      </c>
      <c r="E66">
        <v>1</v>
      </c>
      <c r="F66" t="str">
        <f t="shared" si="1"/>
        <v>Lab</v>
      </c>
      <c r="G66" t="s">
        <v>57</v>
      </c>
      <c r="H66" t="str">
        <f t="shared" si="9"/>
        <v>Control</v>
      </c>
      <c r="I66">
        <f t="shared" si="10"/>
        <v>1</v>
      </c>
      <c r="J66" s="7">
        <v>0</v>
      </c>
      <c r="L66" s="7">
        <v>56</v>
      </c>
      <c r="M66" s="4">
        <v>82</v>
      </c>
      <c r="N66" s="4">
        <v>88</v>
      </c>
      <c r="O66" s="4" t="s">
        <v>99</v>
      </c>
      <c r="P66">
        <f t="shared" si="11"/>
        <v>9</v>
      </c>
      <c r="Q66">
        <v>1920</v>
      </c>
      <c r="R66">
        <v>720</v>
      </c>
      <c r="S66">
        <v>69.959000000000003</v>
      </c>
      <c r="T66">
        <f>52.246+3.913</f>
        <v>56.158999999999999</v>
      </c>
      <c r="U66">
        <f t="shared" si="8"/>
        <v>13.800000000000004</v>
      </c>
      <c r="V66">
        <f t="shared" si="5"/>
        <v>0.19725839420231855</v>
      </c>
      <c r="W66" t="s">
        <v>83</v>
      </c>
      <c r="X66">
        <f t="shared" si="6"/>
        <v>0.19725839420231855</v>
      </c>
      <c r="Y66" t="str">
        <f t="shared" si="7"/>
        <v>yes</v>
      </c>
    </row>
    <row r="67" spans="1:26" x14ac:dyDescent="0.2">
      <c r="A67">
        <v>66</v>
      </c>
      <c r="B67" s="3">
        <v>43713</v>
      </c>
      <c r="C67">
        <v>248</v>
      </c>
      <c r="E67">
        <v>2</v>
      </c>
      <c r="F67" t="str">
        <f t="shared" ref="F67:F77" si="12">IF(E67&lt;7, "Lab", "Balcony")</f>
        <v>Lab</v>
      </c>
      <c r="G67" t="s">
        <v>57</v>
      </c>
      <c r="H67" t="str">
        <f t="shared" si="9"/>
        <v>Orange</v>
      </c>
      <c r="I67">
        <f t="shared" si="10"/>
        <v>3</v>
      </c>
      <c r="J67" s="7">
        <v>17</v>
      </c>
      <c r="L67" s="7">
        <v>43</v>
      </c>
      <c r="M67" s="4">
        <v>36</v>
      </c>
      <c r="N67" s="4">
        <v>38</v>
      </c>
      <c r="O67" s="4" t="s">
        <v>99</v>
      </c>
      <c r="P67">
        <f t="shared" si="11"/>
        <v>9</v>
      </c>
      <c r="Q67">
        <v>1920</v>
      </c>
      <c r="R67">
        <v>720</v>
      </c>
      <c r="S67">
        <v>79.831999999999994</v>
      </c>
      <c r="T67">
        <v>58.262999999999998</v>
      </c>
      <c r="U67">
        <f t="shared" si="8"/>
        <v>21.568999999999996</v>
      </c>
      <c r="V67">
        <f t="shared" ref="V67:V77" si="13">U67/S67</f>
        <v>0.2701798777432608</v>
      </c>
      <c r="W67" t="s">
        <v>83</v>
      </c>
      <c r="X67">
        <f t="shared" ref="X67:X77" si="14">IF(V67&lt;0.05, 0,V67)</f>
        <v>0.2701798777432608</v>
      </c>
      <c r="Y67" t="str">
        <f t="shared" ref="Y67:Y77" si="15">IF(E67&gt;6,"no","yes")</f>
        <v>yes</v>
      </c>
    </row>
    <row r="68" spans="1:26" x14ac:dyDescent="0.2">
      <c r="A68">
        <v>67</v>
      </c>
      <c r="B68" s="3">
        <v>43713</v>
      </c>
      <c r="C68">
        <v>248</v>
      </c>
      <c r="E68">
        <v>3</v>
      </c>
      <c r="F68" t="str">
        <f t="shared" si="12"/>
        <v>Lab</v>
      </c>
      <c r="G68" t="s">
        <v>57</v>
      </c>
      <c r="H68" t="str">
        <f t="shared" si="9"/>
        <v>Pink</v>
      </c>
      <c r="I68">
        <f t="shared" si="10"/>
        <v>4</v>
      </c>
      <c r="J68" s="7">
        <v>24</v>
      </c>
      <c r="L68" s="7">
        <v>56</v>
      </c>
      <c r="M68" s="4">
        <v>88</v>
      </c>
      <c r="N68" s="4">
        <v>86</v>
      </c>
      <c r="O68" s="4" t="s">
        <v>99</v>
      </c>
      <c r="P68">
        <f t="shared" si="11"/>
        <v>9</v>
      </c>
      <c r="Q68">
        <v>1920</v>
      </c>
      <c r="R68">
        <v>720</v>
      </c>
      <c r="S68">
        <v>79.995000000000005</v>
      </c>
      <c r="T68">
        <v>82.188999999999993</v>
      </c>
      <c r="U68">
        <f t="shared" si="8"/>
        <v>-2.1939999999999884</v>
      </c>
      <c r="V68">
        <f t="shared" si="13"/>
        <v>-2.7426714169635456E-2</v>
      </c>
      <c r="W68" t="s">
        <v>84</v>
      </c>
      <c r="X68">
        <f t="shared" si="14"/>
        <v>0</v>
      </c>
      <c r="Y68" t="str">
        <f t="shared" si="15"/>
        <v>yes</v>
      </c>
      <c r="Z68" t="s">
        <v>100</v>
      </c>
    </row>
    <row r="69" spans="1:26" x14ac:dyDescent="0.2">
      <c r="A69">
        <v>68</v>
      </c>
      <c r="B69" s="3">
        <v>43713</v>
      </c>
      <c r="C69">
        <v>248</v>
      </c>
      <c r="E69">
        <v>4</v>
      </c>
      <c r="F69" t="str">
        <f t="shared" si="12"/>
        <v>Lab</v>
      </c>
      <c r="G69" t="s">
        <v>58</v>
      </c>
      <c r="H69" t="str">
        <f t="shared" si="9"/>
        <v>Pink</v>
      </c>
      <c r="I69">
        <f t="shared" si="10"/>
        <v>4</v>
      </c>
      <c r="J69" s="7">
        <v>22</v>
      </c>
      <c r="L69" s="7">
        <v>58</v>
      </c>
      <c r="M69" s="4">
        <v>84</v>
      </c>
      <c r="N69" s="4">
        <v>86</v>
      </c>
      <c r="O69" s="4" t="s">
        <v>99</v>
      </c>
      <c r="P69">
        <f t="shared" si="11"/>
        <v>9</v>
      </c>
      <c r="Q69">
        <v>1920</v>
      </c>
      <c r="R69">
        <v>720</v>
      </c>
      <c r="S69">
        <v>74.331000000000003</v>
      </c>
      <c r="T69">
        <v>44.713000000000001</v>
      </c>
      <c r="U69">
        <f t="shared" si="8"/>
        <v>29.618000000000002</v>
      </c>
      <c r="V69">
        <f t="shared" si="13"/>
        <v>0.39846093823572937</v>
      </c>
      <c r="W69" t="s">
        <v>83</v>
      </c>
      <c r="X69">
        <f t="shared" si="14"/>
        <v>0.39846093823572937</v>
      </c>
      <c r="Y69" t="str">
        <f t="shared" si="15"/>
        <v>yes</v>
      </c>
    </row>
    <row r="70" spans="1:26" x14ac:dyDescent="0.2">
      <c r="A70">
        <v>69</v>
      </c>
      <c r="B70" s="3">
        <v>43713</v>
      </c>
      <c r="C70">
        <v>248</v>
      </c>
      <c r="E70">
        <v>5</v>
      </c>
      <c r="F70" t="str">
        <f t="shared" si="12"/>
        <v>Lab</v>
      </c>
      <c r="G70" t="s">
        <v>58</v>
      </c>
      <c r="H70" t="str">
        <f t="shared" si="9"/>
        <v>Pink</v>
      </c>
      <c r="I70">
        <f t="shared" si="10"/>
        <v>4</v>
      </c>
      <c r="J70" s="7">
        <v>28</v>
      </c>
      <c r="L70" s="7">
        <v>60</v>
      </c>
      <c r="M70" s="4">
        <v>101</v>
      </c>
      <c r="N70" s="4">
        <v>102</v>
      </c>
      <c r="O70" s="4" t="s">
        <v>99</v>
      </c>
      <c r="P70">
        <f t="shared" si="11"/>
        <v>9</v>
      </c>
      <c r="Q70">
        <v>1920</v>
      </c>
      <c r="R70">
        <v>720</v>
      </c>
      <c r="S70">
        <v>55.595999999999997</v>
      </c>
      <c r="T70">
        <v>56.017000000000003</v>
      </c>
      <c r="U70">
        <f t="shared" si="8"/>
        <v>-0.42100000000000648</v>
      </c>
      <c r="V70">
        <f t="shared" si="13"/>
        <v>-7.572487229297189E-3</v>
      </c>
      <c r="W70" t="s">
        <v>84</v>
      </c>
      <c r="X70">
        <f t="shared" si="14"/>
        <v>0</v>
      </c>
      <c r="Y70" t="str">
        <f t="shared" si="15"/>
        <v>yes</v>
      </c>
    </row>
    <row r="71" spans="1:26" x14ac:dyDescent="0.2">
      <c r="A71">
        <v>70</v>
      </c>
      <c r="B71" s="3">
        <v>43713</v>
      </c>
      <c r="C71">
        <v>248</v>
      </c>
      <c r="E71">
        <v>6</v>
      </c>
      <c r="F71" t="str">
        <f t="shared" si="12"/>
        <v>Lab</v>
      </c>
      <c r="G71" t="s">
        <v>57</v>
      </c>
      <c r="H71" t="str">
        <f t="shared" si="9"/>
        <v>Red</v>
      </c>
      <c r="I71">
        <f t="shared" si="10"/>
        <v>2</v>
      </c>
      <c r="J71" s="7">
        <v>10</v>
      </c>
      <c r="L71" s="7">
        <v>42</v>
      </c>
      <c r="M71" s="4">
        <v>36</v>
      </c>
      <c r="N71" s="4">
        <v>39</v>
      </c>
      <c r="O71" s="4" t="s">
        <v>99</v>
      </c>
      <c r="P71">
        <f t="shared" si="11"/>
        <v>9</v>
      </c>
      <c r="Q71">
        <v>1920</v>
      </c>
      <c r="R71">
        <v>720</v>
      </c>
      <c r="S71">
        <v>73.046999999999997</v>
      </c>
      <c r="T71">
        <v>45.68</v>
      </c>
      <c r="U71">
        <f t="shared" si="8"/>
        <v>27.366999999999997</v>
      </c>
      <c r="V71">
        <f t="shared" si="13"/>
        <v>0.37464919846126465</v>
      </c>
      <c r="W71" t="s">
        <v>83</v>
      </c>
      <c r="X71">
        <f t="shared" si="14"/>
        <v>0.37464919846126465</v>
      </c>
      <c r="Y71" t="str">
        <f t="shared" si="15"/>
        <v>yes</v>
      </c>
    </row>
    <row r="72" spans="1:26" x14ac:dyDescent="0.2">
      <c r="A72">
        <v>71</v>
      </c>
      <c r="B72" s="3">
        <v>43714</v>
      </c>
      <c r="C72">
        <v>249</v>
      </c>
      <c r="E72">
        <v>1</v>
      </c>
      <c r="F72" t="str">
        <f t="shared" si="12"/>
        <v>Lab</v>
      </c>
      <c r="G72" t="s">
        <v>57</v>
      </c>
      <c r="H72" t="str">
        <f t="shared" ref="H72:H77" si="16">IF(J72&lt;=0, "Control", IF(J72&lt;=10, "Red", IF(J72&gt;=21, "Pink", "Orange")))</f>
        <v>Control</v>
      </c>
      <c r="I72">
        <f t="shared" ref="I72:I77" si="17">IF(H72="Control", 1, IF(H72="Red", 2, IF(H72="Orange", 3, 4)))</f>
        <v>1</v>
      </c>
      <c r="J72" s="7">
        <v>0</v>
      </c>
      <c r="L72" s="7">
        <v>0</v>
      </c>
      <c r="O72" s="4" t="s">
        <v>99</v>
      </c>
      <c r="P72">
        <f t="shared" si="11"/>
        <v>10</v>
      </c>
      <c r="U72">
        <f t="shared" si="8"/>
        <v>0</v>
      </c>
      <c r="V72" t="e">
        <f t="shared" si="13"/>
        <v>#DIV/0!</v>
      </c>
      <c r="X72" t="e">
        <f t="shared" si="14"/>
        <v>#DIV/0!</v>
      </c>
      <c r="Y72" t="str">
        <f t="shared" si="15"/>
        <v>yes</v>
      </c>
    </row>
    <row r="73" spans="1:26" x14ac:dyDescent="0.2">
      <c r="A73">
        <v>72</v>
      </c>
      <c r="B73" s="3">
        <v>43714</v>
      </c>
      <c r="C73">
        <v>249</v>
      </c>
      <c r="E73">
        <v>2</v>
      </c>
      <c r="F73" t="str">
        <f t="shared" si="12"/>
        <v>Lab</v>
      </c>
      <c r="G73" t="s">
        <v>58</v>
      </c>
      <c r="H73" t="str">
        <f t="shared" si="16"/>
        <v>Pink</v>
      </c>
      <c r="I73">
        <f t="shared" si="17"/>
        <v>4</v>
      </c>
      <c r="J73" s="7">
        <v>26</v>
      </c>
      <c r="L73" s="7">
        <v>0</v>
      </c>
      <c r="O73" s="4" t="s">
        <v>99</v>
      </c>
      <c r="P73">
        <f t="shared" si="11"/>
        <v>10</v>
      </c>
      <c r="U73">
        <f t="shared" si="8"/>
        <v>0</v>
      </c>
      <c r="V73" t="e">
        <f t="shared" si="13"/>
        <v>#DIV/0!</v>
      </c>
      <c r="X73" t="e">
        <f t="shared" si="14"/>
        <v>#DIV/0!</v>
      </c>
      <c r="Y73" t="str">
        <f t="shared" si="15"/>
        <v>yes</v>
      </c>
    </row>
    <row r="74" spans="1:26" x14ac:dyDescent="0.2">
      <c r="A74">
        <v>73</v>
      </c>
      <c r="B74" s="3">
        <v>43714</v>
      </c>
      <c r="C74">
        <v>249</v>
      </c>
      <c r="E74">
        <v>3</v>
      </c>
      <c r="F74" t="str">
        <f t="shared" si="12"/>
        <v>Lab</v>
      </c>
      <c r="G74" t="s">
        <v>58</v>
      </c>
      <c r="H74" t="str">
        <f t="shared" si="16"/>
        <v>Orange</v>
      </c>
      <c r="I74">
        <f t="shared" si="17"/>
        <v>3</v>
      </c>
      <c r="J74" s="7">
        <v>13</v>
      </c>
      <c r="L74" s="7">
        <v>0</v>
      </c>
      <c r="O74" s="4" t="s">
        <v>99</v>
      </c>
      <c r="P74">
        <f t="shared" si="11"/>
        <v>10</v>
      </c>
      <c r="U74">
        <f t="shared" si="8"/>
        <v>0</v>
      </c>
      <c r="V74" t="e">
        <f t="shared" si="13"/>
        <v>#DIV/0!</v>
      </c>
      <c r="X74" t="e">
        <f t="shared" si="14"/>
        <v>#DIV/0!</v>
      </c>
      <c r="Y74" t="str">
        <f t="shared" si="15"/>
        <v>yes</v>
      </c>
    </row>
    <row r="75" spans="1:26" x14ac:dyDescent="0.2">
      <c r="A75">
        <v>74</v>
      </c>
      <c r="B75" s="3">
        <v>43714</v>
      </c>
      <c r="C75">
        <v>249</v>
      </c>
      <c r="E75">
        <v>4</v>
      </c>
      <c r="F75" t="str">
        <f t="shared" si="12"/>
        <v>Lab</v>
      </c>
      <c r="G75" t="s">
        <v>58</v>
      </c>
      <c r="H75" t="str">
        <f t="shared" si="16"/>
        <v>Red</v>
      </c>
      <c r="I75">
        <f t="shared" si="17"/>
        <v>2</v>
      </c>
      <c r="J75" s="7">
        <v>4</v>
      </c>
      <c r="L75" s="7">
        <v>0</v>
      </c>
      <c r="O75" s="4" t="s">
        <v>99</v>
      </c>
      <c r="P75">
        <f t="shared" si="11"/>
        <v>10</v>
      </c>
      <c r="U75">
        <f t="shared" si="8"/>
        <v>0</v>
      </c>
      <c r="V75" t="e">
        <f t="shared" si="13"/>
        <v>#DIV/0!</v>
      </c>
      <c r="X75" t="e">
        <f t="shared" si="14"/>
        <v>#DIV/0!</v>
      </c>
      <c r="Y75" t="str">
        <f t="shared" si="15"/>
        <v>yes</v>
      </c>
    </row>
    <row r="76" spans="1:26" x14ac:dyDescent="0.2">
      <c r="A76">
        <v>75</v>
      </c>
      <c r="B76" s="3">
        <v>43714</v>
      </c>
      <c r="C76">
        <v>249</v>
      </c>
      <c r="E76">
        <v>5</v>
      </c>
      <c r="F76" t="str">
        <f t="shared" si="12"/>
        <v>Lab</v>
      </c>
      <c r="G76" t="s">
        <v>57</v>
      </c>
      <c r="H76" t="str">
        <f t="shared" si="16"/>
        <v>Pink</v>
      </c>
      <c r="I76">
        <f t="shared" si="17"/>
        <v>4</v>
      </c>
      <c r="J76" s="7">
        <v>30</v>
      </c>
      <c r="L76" s="7">
        <v>0</v>
      </c>
      <c r="O76" s="4" t="s">
        <v>99</v>
      </c>
      <c r="P76">
        <f t="shared" si="11"/>
        <v>10</v>
      </c>
      <c r="U76">
        <f t="shared" si="8"/>
        <v>0</v>
      </c>
      <c r="V76" t="e">
        <f t="shared" si="13"/>
        <v>#DIV/0!</v>
      </c>
      <c r="X76" t="e">
        <f t="shared" si="14"/>
        <v>#DIV/0!</v>
      </c>
      <c r="Y76" t="str">
        <f t="shared" si="15"/>
        <v>yes</v>
      </c>
    </row>
    <row r="77" spans="1:26" x14ac:dyDescent="0.2">
      <c r="A77">
        <v>76</v>
      </c>
      <c r="B77" s="3">
        <v>43714</v>
      </c>
      <c r="C77">
        <v>249</v>
      </c>
      <c r="E77">
        <v>6</v>
      </c>
      <c r="F77" t="str">
        <f t="shared" si="12"/>
        <v>Lab</v>
      </c>
      <c r="G77" t="s">
        <v>57</v>
      </c>
      <c r="H77" t="str">
        <f t="shared" si="16"/>
        <v>Red</v>
      </c>
      <c r="I77">
        <f t="shared" si="17"/>
        <v>2</v>
      </c>
      <c r="J77" s="7">
        <v>6</v>
      </c>
      <c r="L77" s="7">
        <v>0</v>
      </c>
      <c r="O77" s="4" t="s">
        <v>99</v>
      </c>
      <c r="P77">
        <f t="shared" si="11"/>
        <v>10</v>
      </c>
      <c r="U77">
        <f t="shared" si="8"/>
        <v>0</v>
      </c>
      <c r="V77" t="e">
        <f t="shared" si="13"/>
        <v>#DIV/0!</v>
      </c>
      <c r="X77" t="e">
        <f t="shared" si="14"/>
        <v>#DIV/0!</v>
      </c>
      <c r="Y77" t="str">
        <f t="shared" si="15"/>
        <v>yes</v>
      </c>
    </row>
  </sheetData>
  <sortState ref="L58:M65">
    <sortCondition ref="L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workbookViewId="0">
      <selection activeCell="B395" sqref="B395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94</v>
      </c>
      <c r="C1" t="s">
        <v>93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B1" zoomScale="107" workbookViewId="0">
      <selection activeCell="O34" sqref="O3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consumption'!K2</f>
        <v>0</v>
      </c>
      <c r="I2">
        <f>'Kelp consumption'!L2</f>
        <v>55</v>
      </c>
      <c r="J2">
        <f>'Kelp consumption'!M2</f>
        <v>75</v>
      </c>
      <c r="K2">
        <f>'Kelp consumption'!P2</f>
        <v>7</v>
      </c>
      <c r="L2">
        <f>'Kelp consumption'!Q2</f>
        <v>1920</v>
      </c>
      <c r="M2">
        <f>'Kelp consumption'!R2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consumption'!K3</f>
        <v>0</v>
      </c>
      <c r="I3">
        <f>'Kelp consumption'!L3</f>
        <v>43</v>
      </c>
      <c r="J3">
        <f>'Kelp consumption'!M3</f>
        <v>36</v>
      </c>
      <c r="K3">
        <f>'Kelp consumption'!P3</f>
        <v>7</v>
      </c>
      <c r="L3">
        <f>'Kelp consumption'!Q3</f>
        <v>1920</v>
      </c>
      <c r="M3">
        <f>'Kelp consumption'!R3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consumption'!K4</f>
        <v>0</v>
      </c>
      <c r="I4">
        <f>'Kelp consumption'!L4</f>
        <v>44</v>
      </c>
      <c r="J4">
        <f>'Kelp consumption'!M4</f>
        <v>43</v>
      </c>
      <c r="K4">
        <f>'Kelp consumption'!P4</f>
        <v>7</v>
      </c>
      <c r="L4">
        <f>'Kelp consumption'!Q4</f>
        <v>1920</v>
      </c>
      <c r="M4">
        <f>'Kelp consumption'!R4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consumption'!K5</f>
        <v>0</v>
      </c>
      <c r="I5">
        <f>'Kelp consumption'!L5</f>
        <v>49</v>
      </c>
      <c r="J5">
        <f>'Kelp consumption'!M5</f>
        <v>53</v>
      </c>
      <c r="K5">
        <f>'Kelp consumption'!P5</f>
        <v>7</v>
      </c>
      <c r="L5">
        <f>'Kelp consumption'!Q5</f>
        <v>1920</v>
      </c>
      <c r="M5">
        <f>'Kelp consumption'!R5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consumption'!K6</f>
        <v>0</v>
      </c>
      <c r="I6">
        <f>'Kelp consumption'!L6</f>
        <v>50</v>
      </c>
      <c r="J6">
        <f>'Kelp consumption'!M6</f>
        <v>58</v>
      </c>
      <c r="K6">
        <f>'Kelp consumption'!P6</f>
        <v>7</v>
      </c>
      <c r="L6">
        <f>'Kelp consumption'!Q6</f>
        <v>1920</v>
      </c>
      <c r="M6">
        <f>'Kelp consumption'!R6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consumption'!K7</f>
        <v>0</v>
      </c>
      <c r="I7">
        <f>'Kelp consumption'!L7</f>
        <v>44</v>
      </c>
      <c r="J7">
        <f>'Kelp consumption'!M7</f>
        <v>41</v>
      </c>
      <c r="K7">
        <f>'Kelp consumption'!P7</f>
        <v>7</v>
      </c>
      <c r="L7">
        <f>'Kelp consumption'!Q7</f>
        <v>1920</v>
      </c>
      <c r="M7">
        <f>'Kelp consumption'!R7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consumption'!K16</f>
        <v>0</v>
      </c>
      <c r="I8">
        <f>'Kelp consumption'!L16</f>
        <v>45</v>
      </c>
      <c r="J8">
        <f>'Kelp consumption'!M16</f>
        <v>45</v>
      </c>
      <c r="K8">
        <f>'Kelp consumption'!P16</f>
        <v>8</v>
      </c>
      <c r="L8">
        <f>'Kelp consumption'!Q16</f>
        <v>1910</v>
      </c>
      <c r="M8">
        <f>'Kelp consumption'!R16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consumption'!K17</f>
        <v>0</v>
      </c>
      <c r="I9">
        <f>'Kelp consumption'!L17</f>
        <v>43</v>
      </c>
      <c r="J9">
        <f>'Kelp consumption'!M17</f>
        <v>50</v>
      </c>
      <c r="K9">
        <f>'Kelp consumption'!P17</f>
        <v>8</v>
      </c>
      <c r="L9">
        <f>'Kelp consumption'!Q17</f>
        <v>1910</v>
      </c>
      <c r="M9">
        <f>'Kelp consumption'!R17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consumption'!K18</f>
        <v>0</v>
      </c>
      <c r="I10">
        <f>'Kelp consumption'!L18</f>
        <v>58</v>
      </c>
      <c r="J10">
        <f>'Kelp consumption'!M18</f>
        <v>85</v>
      </c>
      <c r="K10">
        <f>'Kelp consumption'!P18</f>
        <v>8</v>
      </c>
      <c r="L10">
        <f>'Kelp consumption'!Q18</f>
        <v>1910</v>
      </c>
      <c r="M10">
        <f>'Kelp consumption'!R18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consumption'!K19</f>
        <v>0</v>
      </c>
      <c r="I11">
        <f>'Kelp consumption'!L19</f>
        <v>48</v>
      </c>
      <c r="J11">
        <f>'Kelp consumption'!M19</f>
        <v>51</v>
      </c>
      <c r="K11">
        <f>'Kelp consumption'!P19</f>
        <v>8</v>
      </c>
      <c r="L11">
        <f>'Kelp consumption'!Q19</f>
        <v>1910</v>
      </c>
      <c r="M11">
        <f>'Kelp consumption'!R19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consumption'!K20</f>
        <v>0</v>
      </c>
      <c r="I12">
        <f>'Kelp consumption'!L20</f>
        <v>50</v>
      </c>
      <c r="J12">
        <f>'Kelp consumption'!M20</f>
        <v>60</v>
      </c>
      <c r="K12">
        <f>'Kelp consumption'!P20</f>
        <v>8</v>
      </c>
      <c r="L12">
        <f>'Kelp consumption'!Q20</f>
        <v>1910</v>
      </c>
      <c r="M12">
        <f>'Kelp consumption'!R20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consumption'!K21</f>
        <v>0</v>
      </c>
      <c r="I13">
        <f>'Kelp consumption'!L21</f>
        <v>49</v>
      </c>
      <c r="J13">
        <f>'Kelp consumption'!M21</f>
        <v>46</v>
      </c>
      <c r="K13">
        <f>'Kelp consumption'!P21</f>
        <v>8</v>
      </c>
      <c r="L13">
        <f>'Kelp consumption'!Q21</f>
        <v>1910</v>
      </c>
      <c r="M13">
        <f>'Kelp consumption'!R21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consumption'!K30</f>
        <v>0</v>
      </c>
      <c r="I14">
        <f>'Kelp consumption'!L30</f>
        <v>59</v>
      </c>
      <c r="J14">
        <f>'Kelp consumption'!M30</f>
        <v>96</v>
      </c>
      <c r="K14">
        <f>'Kelp consumption'!P30</f>
        <v>9</v>
      </c>
      <c r="L14">
        <f>'Kelp consumption'!Q30</f>
        <v>1915</v>
      </c>
      <c r="M14">
        <f>'Kelp consumption'!R30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consumption'!K31</f>
        <v>0</v>
      </c>
      <c r="I15">
        <f>'Kelp consumption'!L31</f>
        <v>45</v>
      </c>
      <c r="J15">
        <f>'Kelp consumption'!M31</f>
        <v>40</v>
      </c>
      <c r="K15">
        <f>'Kelp consumption'!P31</f>
        <v>9</v>
      </c>
      <c r="L15">
        <f>'Kelp consumption'!Q31</f>
        <v>1915</v>
      </c>
      <c r="M15">
        <f>'Kelp consumption'!R31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consumption'!K32</f>
        <v>0</v>
      </c>
      <c r="I16">
        <f>'Kelp consumption'!L32</f>
        <v>49</v>
      </c>
      <c r="J16">
        <f>'Kelp consumption'!M32</f>
        <v>62</v>
      </c>
      <c r="K16">
        <f>'Kelp consumption'!P32</f>
        <v>9</v>
      </c>
      <c r="L16">
        <f>'Kelp consumption'!Q32</f>
        <v>1915</v>
      </c>
      <c r="M16">
        <f>'Kelp consumption'!R32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consumption'!K33</f>
        <v>0</v>
      </c>
      <c r="I17">
        <f>'Kelp consumption'!L33</f>
        <v>48</v>
      </c>
      <c r="J17">
        <f>'Kelp consumption'!M33</f>
        <v>47</v>
      </c>
      <c r="K17">
        <f>'Kelp consumption'!P33</f>
        <v>9</v>
      </c>
      <c r="L17">
        <f>'Kelp consumption'!Q33</f>
        <v>1915</v>
      </c>
      <c r="M17">
        <f>'Kelp consumption'!R33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consumption'!K34</f>
        <v>0</v>
      </c>
      <c r="I18">
        <f>'Kelp consumption'!L34</f>
        <v>53</v>
      </c>
      <c r="J18">
        <f>'Kelp consumption'!M34</f>
        <v>76</v>
      </c>
      <c r="K18">
        <f>'Kelp consumption'!P34</f>
        <v>9</v>
      </c>
      <c r="L18">
        <f>'Kelp consumption'!Q34</f>
        <v>1915</v>
      </c>
      <c r="M18">
        <f>'Kelp consumption'!R34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consumption'!K35</f>
        <v>0</v>
      </c>
      <c r="I19">
        <f>'Kelp consumption'!L35</f>
        <v>47</v>
      </c>
      <c r="J19">
        <f>'Kelp consumption'!M35</f>
        <v>47</v>
      </c>
      <c r="K19">
        <f>'Kelp consumption'!P35</f>
        <v>9</v>
      </c>
      <c r="L19">
        <f>'Kelp consumption'!Q35</f>
        <v>1915</v>
      </c>
      <c r="M19">
        <f>'Kelp consumption'!R35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consumption'!K44</f>
        <v>0</v>
      </c>
      <c r="I20">
        <f>'Kelp consumption'!L44</f>
        <v>60</v>
      </c>
      <c r="J20">
        <f>'Kelp consumption'!M44</f>
        <v>93</v>
      </c>
      <c r="K20">
        <f>'Kelp consumption'!P44</f>
        <v>7</v>
      </c>
      <c r="L20">
        <f>'Kelp consumption'!Q44</f>
        <v>1930</v>
      </c>
      <c r="M20">
        <f>'Kelp consumption'!R44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consumption'!K45</f>
        <v>0</v>
      </c>
      <c r="I21">
        <f>'Kelp consumption'!L45</f>
        <v>53</v>
      </c>
      <c r="J21">
        <f>'Kelp consumption'!M45</f>
        <v>69</v>
      </c>
      <c r="K21">
        <f>'Kelp consumption'!P45</f>
        <v>10</v>
      </c>
      <c r="L21">
        <f>'Kelp consumption'!Q45</f>
        <v>1930</v>
      </c>
      <c r="M21">
        <f>'Kelp consumption'!R45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consumption'!K46</f>
        <v>0</v>
      </c>
      <c r="I22">
        <f>'Kelp consumption'!L46</f>
        <v>43</v>
      </c>
      <c r="J22">
        <f>'Kelp consumption'!M46</f>
        <v>35</v>
      </c>
      <c r="K22">
        <f>'Kelp consumption'!P46</f>
        <v>7</v>
      </c>
      <c r="L22">
        <f>'Kelp consumption'!Q46</f>
        <v>1930</v>
      </c>
      <c r="M22">
        <f>'Kelp consumption'!R46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consumption'!K47</f>
        <v>0</v>
      </c>
      <c r="I23">
        <f>'Kelp consumption'!L47</f>
        <v>60</v>
      </c>
      <c r="J23">
        <f>'Kelp consumption'!M47</f>
        <v>92</v>
      </c>
      <c r="K23">
        <f>'Kelp consumption'!P47</f>
        <v>7</v>
      </c>
      <c r="L23">
        <f>'Kelp consumption'!Q47</f>
        <v>1930</v>
      </c>
      <c r="M23">
        <f>'Kelp consumption'!R47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consumption'!K48</f>
        <v>0</v>
      </c>
      <c r="I24">
        <f>'Kelp consumption'!L48</f>
        <v>55</v>
      </c>
      <c r="J24">
        <f>'Kelp consumption'!M48</f>
        <v>82</v>
      </c>
      <c r="K24">
        <f>'Kelp consumption'!P48</f>
        <v>10</v>
      </c>
      <c r="L24">
        <f>'Kelp consumption'!Q48</f>
        <v>1930</v>
      </c>
      <c r="M24">
        <f>'Kelp consumption'!R48</f>
        <v>720</v>
      </c>
      <c r="R24">
        <v>1</v>
      </c>
      <c r="AC24" t="s">
        <v>92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consumption'!K49</f>
        <v>0</v>
      </c>
      <c r="I25">
        <f>'Kelp consumption'!L49</f>
        <v>43</v>
      </c>
      <c r="J25">
        <f>'Kelp consumption'!M49</f>
        <v>35</v>
      </c>
      <c r="K25">
        <f>'Kelp consumption'!P49</f>
        <v>7</v>
      </c>
      <c r="L25">
        <f>'Kelp consumption'!Q49</f>
        <v>1930</v>
      </c>
      <c r="M25">
        <f>'Kelp consumption'!R49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consumption'!K66</f>
        <v>0</v>
      </c>
      <c r="I26">
        <f>'Kelp consumption'!L66</f>
        <v>56</v>
      </c>
      <c r="J26">
        <f>'Kelp consumption'!M66</f>
        <v>82</v>
      </c>
      <c r="K26">
        <f>'Kelp consumption'!P66</f>
        <v>9</v>
      </c>
      <c r="L26">
        <f>'Kelp consumption'!Q66</f>
        <v>1920</v>
      </c>
      <c r="M26">
        <f>'Kelp consumption'!R66</f>
        <v>720</v>
      </c>
      <c r="R26">
        <v>0</v>
      </c>
      <c r="AC26" t="s">
        <v>92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consumption'!K67</f>
        <v>0</v>
      </c>
      <c r="I27">
        <f>'Kelp consumption'!L67</f>
        <v>43</v>
      </c>
      <c r="J27">
        <f>'Kelp consumption'!M67</f>
        <v>36</v>
      </c>
      <c r="K27">
        <f>'Kelp consumption'!P67</f>
        <v>9</v>
      </c>
      <c r="L27">
        <f>'Kelp consumption'!Q67</f>
        <v>1920</v>
      </c>
      <c r="M27">
        <f>'Kelp consumption'!R67</f>
        <v>720</v>
      </c>
      <c r="R27">
        <v>1</v>
      </c>
      <c r="AC27" t="s">
        <v>102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consumption'!K68</f>
        <v>0</v>
      </c>
      <c r="I28">
        <f>'Kelp consumption'!L68</f>
        <v>56</v>
      </c>
      <c r="J28">
        <f>'Kelp consumption'!M68</f>
        <v>88</v>
      </c>
      <c r="K28">
        <f>'Kelp consumption'!P68</f>
        <v>9</v>
      </c>
      <c r="L28">
        <f>'Kelp consumption'!Q68</f>
        <v>1920</v>
      </c>
      <c r="M28">
        <f>'Kelp consumption'!R68</f>
        <v>720</v>
      </c>
      <c r="R28">
        <v>0</v>
      </c>
      <c r="AC28" t="s">
        <v>103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consumption'!K69</f>
        <v>0</v>
      </c>
      <c r="I29">
        <f>'Kelp consumption'!L69</f>
        <v>58</v>
      </c>
      <c r="J29">
        <f>'Kelp consumption'!M69</f>
        <v>84</v>
      </c>
      <c r="K29">
        <f>'Kelp consumption'!P69</f>
        <v>9</v>
      </c>
      <c r="L29">
        <f>'Kelp consumption'!Q69</f>
        <v>1920</v>
      </c>
      <c r="M29">
        <f>'Kelp consumption'!R69</f>
        <v>720</v>
      </c>
      <c r="R29">
        <v>1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consumption'!K70</f>
        <v>0</v>
      </c>
      <c r="I30">
        <f>'Kelp consumption'!L70</f>
        <v>60</v>
      </c>
      <c r="J30">
        <f>'Kelp consumption'!M70</f>
        <v>101</v>
      </c>
      <c r="K30">
        <f>'Kelp consumption'!P70</f>
        <v>9</v>
      </c>
      <c r="L30">
        <f>'Kelp consumption'!Q70</f>
        <v>1920</v>
      </c>
      <c r="M30">
        <f>'Kelp consumption'!R70</f>
        <v>720</v>
      </c>
      <c r="R30"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consumption'!K71</f>
        <v>0</v>
      </c>
      <c r="I31">
        <f>'Kelp consumption'!L71</f>
        <v>42</v>
      </c>
      <c r="J31">
        <f>'Kelp consumption'!M71</f>
        <v>36</v>
      </c>
      <c r="K31">
        <f>'Kelp consumption'!P71</f>
        <v>9</v>
      </c>
      <c r="L31">
        <f>'Kelp consumption'!Q71</f>
        <v>1920</v>
      </c>
      <c r="M31">
        <f>'Kelp consumption'!R71</f>
        <v>720</v>
      </c>
      <c r="R31">
        <v>1</v>
      </c>
      <c r="AC31" t="s">
        <v>104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consumption'!K72</f>
        <v>0</v>
      </c>
      <c r="I32">
        <f>'Kelp consumption'!L72</f>
        <v>0</v>
      </c>
      <c r="J32">
        <f>'Kelp consumption'!M72</f>
        <v>0</v>
      </c>
      <c r="K32">
        <f>'Kelp consumption'!P72</f>
        <v>10</v>
      </c>
      <c r="L32">
        <f>'Kelp consumption'!Q72</f>
        <v>0</v>
      </c>
      <c r="M32">
        <f>'Kelp consumption'!R72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consumption'!K73</f>
        <v>0</v>
      </c>
      <c r="I33">
        <f>'Kelp consumption'!L73</f>
        <v>0</v>
      </c>
      <c r="J33">
        <f>'Kelp consumption'!M73</f>
        <v>0</v>
      </c>
      <c r="K33">
        <f>'Kelp consumption'!P73</f>
        <v>10</v>
      </c>
      <c r="L33">
        <f>'Kelp consumption'!Q73</f>
        <v>0</v>
      </c>
      <c r="M33">
        <f>'Kelp consumption'!R73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consumption'!K74</f>
        <v>0</v>
      </c>
      <c r="I34">
        <f>'Kelp consumption'!L74</f>
        <v>0</v>
      </c>
      <c r="J34">
        <f>'Kelp consumption'!M74</f>
        <v>0</v>
      </c>
      <c r="K34">
        <f>'Kelp consumption'!P74</f>
        <v>10</v>
      </c>
      <c r="L34">
        <f>'Kelp consumption'!Q74</f>
        <v>0</v>
      </c>
      <c r="M34">
        <f>'Kelp consumption'!R74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consumption'!K75</f>
        <v>0</v>
      </c>
      <c r="I35">
        <f>'Kelp consumption'!L75</f>
        <v>0</v>
      </c>
      <c r="J35">
        <f>'Kelp consumption'!M75</f>
        <v>0</v>
      </c>
      <c r="K35">
        <f>'Kelp consumption'!P75</f>
        <v>10</v>
      </c>
      <c r="L35">
        <f>'Kelp consumption'!Q75</f>
        <v>0</v>
      </c>
      <c r="M35">
        <f>'Kelp consumption'!R75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consumption'!K76</f>
        <v>0</v>
      </c>
      <c r="I36">
        <f>'Kelp consumption'!L76</f>
        <v>0</v>
      </c>
      <c r="J36">
        <f>'Kelp consumption'!M76</f>
        <v>0</v>
      </c>
      <c r="K36">
        <f>'Kelp consumption'!P76</f>
        <v>10</v>
      </c>
      <c r="L36">
        <f>'Kelp consumption'!Q76</f>
        <v>0</v>
      </c>
      <c r="M36">
        <f>'Kelp consumption'!R76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consumption'!K77</f>
        <v>0</v>
      </c>
      <c r="I37">
        <f>'Kelp consumption'!L77</f>
        <v>0</v>
      </c>
      <c r="J37">
        <f>'Kelp consumption'!M77</f>
        <v>0</v>
      </c>
      <c r="K37">
        <f>'Kelp consumption'!P77</f>
        <v>10</v>
      </c>
      <c r="L37">
        <f>'Kelp consumption'!Q77</f>
        <v>0</v>
      </c>
      <c r="M37">
        <f>'Kelp consumption'!R77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2019-09-06T17:36:51Z</dcterms:modified>
</cp:coreProperties>
</file>