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D5B57B72-B19E-9B47-A5AC-362948029D72}" xr6:coauthVersionLast="36" xr6:coauthVersionMax="44" xr10:uidLastSave="{00000000-0000-0000-0000-000000000000}"/>
  <bookViews>
    <workbookView xWindow="1600" yWindow="1160" windowWidth="49600" windowHeight="17100" activeTab="1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1" l="1"/>
  <c r="AF68" i="1"/>
  <c r="AF70" i="1"/>
  <c r="AF72" i="1"/>
  <c r="AF73" i="1"/>
  <c r="AF77" i="1"/>
  <c r="AF66" i="1"/>
  <c r="AF46" i="1"/>
  <c r="AF48" i="1"/>
  <c r="AF49" i="1"/>
  <c r="AF33" i="1"/>
  <c r="AF35" i="1"/>
  <c r="AF18" i="1"/>
  <c r="AF19" i="1"/>
  <c r="AF21" i="1"/>
  <c r="AF16" i="1"/>
  <c r="AF3" i="1"/>
  <c r="AG7" i="1" l="1"/>
  <c r="AB7" i="1"/>
  <c r="W7" i="1"/>
  <c r="AG6" i="1"/>
  <c r="AH6" i="1" s="1"/>
  <c r="AB6" i="1"/>
  <c r="W6" i="1"/>
  <c r="AG5" i="1"/>
  <c r="W5" i="1"/>
  <c r="AG4" i="1"/>
  <c r="AH4" i="1" s="1"/>
  <c r="W4" i="1"/>
  <c r="AE4" i="1" s="1"/>
  <c r="AG3" i="1"/>
  <c r="AH3" i="1" s="1"/>
  <c r="AE3" i="1"/>
  <c r="AD3" i="1"/>
  <c r="AG2" i="1"/>
  <c r="AB2" i="1"/>
  <c r="W2" i="1"/>
  <c r="AG21" i="1"/>
  <c r="AH21" i="1" s="1"/>
  <c r="AE21" i="1"/>
  <c r="AD21" i="1"/>
  <c r="AG20" i="1"/>
  <c r="W20" i="1"/>
  <c r="AF20" i="1" s="1"/>
  <c r="AG19" i="1"/>
  <c r="AH19" i="1" s="1"/>
  <c r="AE19" i="1"/>
  <c r="AD19" i="1"/>
  <c r="AG18" i="1"/>
  <c r="AB18" i="1"/>
  <c r="W18" i="1"/>
  <c r="AE18" i="1" s="1"/>
  <c r="AG17" i="1"/>
  <c r="AH17" i="1" s="1"/>
  <c r="W17" i="1"/>
  <c r="AE17" i="1" s="1"/>
  <c r="AG16" i="1"/>
  <c r="AH16" i="1" s="1"/>
  <c r="AE16" i="1"/>
  <c r="AD16" i="1"/>
  <c r="AG35" i="1"/>
  <c r="W35" i="1"/>
  <c r="AE35" i="1" s="1"/>
  <c r="AG34" i="1"/>
  <c r="AH34" i="1" s="1"/>
  <c r="W34" i="1"/>
  <c r="V34" i="1"/>
  <c r="AG33" i="1"/>
  <c r="AH33" i="1" s="1"/>
  <c r="AE33" i="1"/>
  <c r="AD33" i="1"/>
  <c r="AG32" i="1"/>
  <c r="W32" i="1"/>
  <c r="AG31" i="1"/>
  <c r="AH31" i="1" s="1"/>
  <c r="W31" i="1"/>
  <c r="AG30" i="1"/>
  <c r="AH30" i="1" s="1"/>
  <c r="W30" i="1"/>
  <c r="AG49" i="1"/>
  <c r="AH49" i="1" s="1"/>
  <c r="AE49" i="1"/>
  <c r="AD49" i="1"/>
  <c r="AG48" i="1"/>
  <c r="AH48" i="1" s="1"/>
  <c r="W48" i="1"/>
  <c r="AD48" i="1" s="1"/>
  <c r="AG46" i="1"/>
  <c r="AH46" i="1" s="1"/>
  <c r="AE46" i="1"/>
  <c r="AD46" i="1"/>
  <c r="AG45" i="1"/>
  <c r="W45" i="1"/>
  <c r="AE45" i="1" s="1"/>
  <c r="AG44" i="1"/>
  <c r="AH44" i="1" s="1"/>
  <c r="W44" i="1"/>
  <c r="AF44" i="1" s="1"/>
  <c r="AG77" i="1"/>
  <c r="AH77" i="1" s="1"/>
  <c r="AE77" i="1"/>
  <c r="AD77" i="1"/>
  <c r="AG76" i="1"/>
  <c r="W76" i="1"/>
  <c r="V76" i="1"/>
  <c r="AG75" i="1"/>
  <c r="AH75" i="1" s="1"/>
  <c r="W75" i="1"/>
  <c r="AE75" i="1" s="1"/>
  <c r="V75" i="1"/>
  <c r="AG74" i="1"/>
  <c r="W74" i="1"/>
  <c r="AE74" i="1" s="1"/>
  <c r="V74" i="1"/>
  <c r="AG73" i="1"/>
  <c r="AH73" i="1" s="1"/>
  <c r="AE73" i="1"/>
  <c r="AD73" i="1"/>
  <c r="AG72" i="1"/>
  <c r="AH72" i="1" s="1"/>
  <c r="AE72" i="1"/>
  <c r="AD72" i="1"/>
  <c r="AG71" i="1"/>
  <c r="W71" i="1"/>
  <c r="AE71" i="1" s="1"/>
  <c r="V71" i="1"/>
  <c r="AG70" i="1"/>
  <c r="AH70" i="1" s="1"/>
  <c r="AE70" i="1"/>
  <c r="AD70" i="1"/>
  <c r="AG69" i="1"/>
  <c r="W69" i="1"/>
  <c r="V69" i="1"/>
  <c r="AG68" i="1"/>
  <c r="AH68" i="1" s="1"/>
  <c r="AE68" i="1"/>
  <c r="AD68" i="1"/>
  <c r="AG67" i="1"/>
  <c r="AH67" i="1" s="1"/>
  <c r="W67" i="1"/>
  <c r="AE67" i="1" s="1"/>
  <c r="AG66" i="1"/>
  <c r="AH66" i="1" s="1"/>
  <c r="AE66" i="1"/>
  <c r="AD66" i="1"/>
  <c r="AH76" i="1" l="1"/>
  <c r="AH20" i="1"/>
  <c r="AH74" i="1"/>
  <c r="AH18" i="1"/>
  <c r="AH71" i="1"/>
  <c r="AH32" i="1"/>
  <c r="AD20" i="1"/>
  <c r="AH2" i="1"/>
  <c r="AE48" i="1"/>
  <c r="AE20" i="1"/>
  <c r="AD76" i="1"/>
  <c r="AF76" i="1"/>
  <c r="AD44" i="1"/>
  <c r="AD30" i="1"/>
  <c r="AF30" i="1"/>
  <c r="AE31" i="1"/>
  <c r="AF31" i="1"/>
  <c r="AH5" i="1"/>
  <c r="AE7" i="1"/>
  <c r="AF7" i="1"/>
  <c r="AD67" i="1"/>
  <c r="AF67" i="1"/>
  <c r="AD69" i="1"/>
  <c r="AF69" i="1"/>
  <c r="AE5" i="1"/>
  <c r="AF5" i="1"/>
  <c r="AH69" i="1"/>
  <c r="AE76" i="1"/>
  <c r="AE44" i="1"/>
  <c r="AH45" i="1"/>
  <c r="AE30" i="1"/>
  <c r="AD34" i="1"/>
  <c r="AF34" i="1"/>
  <c r="AE2" i="1"/>
  <c r="AF2" i="1"/>
  <c r="AE6" i="1"/>
  <c r="AF6" i="1"/>
  <c r="AD75" i="1"/>
  <c r="AF75" i="1"/>
  <c r="AD45" i="1"/>
  <c r="AF45" i="1"/>
  <c r="AD4" i="1"/>
  <c r="AF4" i="1"/>
  <c r="AD71" i="1"/>
  <c r="AF71" i="1"/>
  <c r="AD74" i="1"/>
  <c r="AF74" i="1"/>
  <c r="AD32" i="1"/>
  <c r="AF32" i="1"/>
  <c r="AE34" i="1"/>
  <c r="AH35" i="1"/>
  <c r="AD17" i="1"/>
  <c r="AF17" i="1"/>
  <c r="AD18" i="1"/>
  <c r="AH7" i="1"/>
  <c r="AD2" i="1"/>
  <c r="AD5" i="1"/>
  <c r="AD6" i="1"/>
  <c r="AD7" i="1"/>
  <c r="AD31" i="1"/>
  <c r="AE32" i="1"/>
  <c r="AD35" i="1"/>
  <c r="AE69" i="1"/>
  <c r="W3" i="2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Z2" i="2" s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8" i="1"/>
  <c r="H2" i="1" l="1"/>
</calcChain>
</file>

<file path=xl/sharedStrings.xml><?xml version="1.0" encoding="utf-8"?>
<sst xmlns="http://schemas.openxmlformats.org/spreadsheetml/2006/main" count="467" uniqueCount="118">
  <si>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</si>
  <si>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</si>
  <si>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</si>
  <si>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</si>
  <si>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</si>
  <si>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</si>
  <si>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</si>
  <si>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</si>
  <si>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</si>
  <si>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</si>
  <si>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</si>
  <si>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</si>
  <si>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</si>
  <si>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</si>
  <si>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</si>
  <si>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</si>
  <si>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</si>
  <si>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</si>
  <si>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</si>
  <si>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</si>
  <si>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</si>
  <si>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</si>
  <si>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</si>
  <si>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</si>
  <si>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</si>
  <si>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</si>
  <si>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</si>
  <si>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</si>
  <si>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</si>
  <si>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</si>
  <si>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</si>
  <si>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</si>
  <si>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</si>
  <si>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</si>
  <si>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</si>
  <si>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</si>
  <si>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</si>
  <si>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</si>
  <si>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</si>
  <si>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</si>
  <si>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</si>
  <si>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</si>
  <si>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</si>
  <si>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</si>
  <si>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</si>
  <si>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</si>
  <si>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</si>
  <si>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</si>
  <si>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</si>
  <si>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</si>
  <si>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</si>
  <si>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</si>
  <si>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</si>
  <si>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</si>
  <si>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</si>
  <si>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</si>
  <si>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</si>
  <si>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</si>
  <si>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</si>
  <si>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</si>
  <si>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</si>
  <si>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</si>
  <si>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</si>
  <si>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</si>
  <si>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</si>
  <si>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</si>
  <si>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</si>
  <si>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</si>
  <si>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</si>
  <si>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</si>
  <si>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</si>
  <si>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</si>
  <si>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</si>
  <si>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</si>
  <si>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</si>
  <si>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</si>
  <si>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</si>
  <si>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</si>
  <si>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</si>
  <si>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</si>
  <si>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</si>
  <si>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</si>
  <si>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</si>
  <si>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</si>
  <si>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</si>
  <si>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</si>
  <si>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</si>
  <si>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</si>
  <si>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</si>
  <si>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</si>
  <si>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</si>
  <si>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</si>
  <si>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</si>
  <si>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</si>
  <si>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</si>
  <si>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</si>
  <si>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</si>
  <si>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</si>
  <si>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</si>
  <si>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</si>
  <si>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</si>
  <si>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</si>
  <si>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</si>
  <si>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</si>
  <si>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</si>
  <si>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</si>
  <si>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</si>
  <si>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</si>
  <si>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</si>
  <si>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</si>
  <si>
    <t>Video comments</t>
  </si>
  <si>
    <t>Kelp comments</t>
  </si>
  <si>
    <t>Time to cross tile, first (min)</t>
  </si>
  <si>
    <t>Times in contact with tile</t>
  </si>
  <si>
    <t>Times deterred from tile</t>
  </si>
  <si>
    <t>Time to cross tile, average (min)</t>
  </si>
  <si>
    <t>Times crossing tile</t>
  </si>
  <si>
    <t>no video, GoPro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</si>
</sst>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A41" sqref="A41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  <col min="5" max="5" width="22.6640625" bestFit="1" customWidth="1"/>
    <col min="7" max="7" width="20.33203125" bestFit="1" customWidth="1"/>
  </cols>
  <sheetData>
    <row r="1" spans="1:2" x14ac:dyDescent="0.2">
      <c r="A1" t="s">
        <v>32</v>
      </c>
    </row>
    <row r="3" spans="1:2" x14ac:dyDescent="0.2">
      <c r="A3" s="16" t="s">
        <v>26</v>
      </c>
      <c r="B3" s="16"/>
    </row>
    <row r="4" spans="1:2" x14ac:dyDescent="0.2">
      <c r="A4" s="2" t="s">
        <v>1</v>
      </c>
      <c r="B4" s="8" t="s">
        <v>42</v>
      </c>
    </row>
    <row r="5" spans="1:2" x14ac:dyDescent="0.2">
      <c r="A5" s="2" t="s">
        <v>30</v>
      </c>
      <c r="B5" t="s">
        <v>93</v>
      </c>
    </row>
    <row r="6" spans="1:2" x14ac:dyDescent="0.2">
      <c r="A6" s="2" t="s">
        <v>31</v>
      </c>
      <c r="B6" t="s">
        <v>92</v>
      </c>
    </row>
    <row r="7" spans="1:2" x14ac:dyDescent="0.2">
      <c r="A7" s="2" t="s">
        <v>64</v>
      </c>
      <c r="B7" t="s">
        <v>91</v>
      </c>
    </row>
    <row r="8" spans="1:2" x14ac:dyDescent="0.2">
      <c r="A8" s="2" t="s">
        <v>0</v>
      </c>
      <c r="B8" t="s">
        <v>37</v>
      </c>
    </row>
    <row r="9" spans="1:2" x14ac:dyDescent="0.2">
      <c r="A9" s="2" t="s">
        <v>2</v>
      </c>
      <c r="B9" t="s">
        <v>38</v>
      </c>
    </row>
    <row r="10" spans="1:2" x14ac:dyDescent="0.2">
      <c r="A10" s="2" t="s">
        <v>18</v>
      </c>
      <c r="B10" t="s">
        <v>41</v>
      </c>
    </row>
    <row r="11" spans="1:2" x14ac:dyDescent="0.2">
      <c r="A11" s="2" t="s">
        <v>3</v>
      </c>
      <c r="B11" t="s">
        <v>40</v>
      </c>
    </row>
    <row r="12" spans="1:2" x14ac:dyDescent="0.2">
      <c r="A12" s="2" t="s">
        <v>4</v>
      </c>
      <c r="B12" t="s">
        <v>39</v>
      </c>
    </row>
    <row r="13" spans="1:2" x14ac:dyDescent="0.2">
      <c r="A13" s="2" t="s">
        <v>9</v>
      </c>
      <c r="B13" t="s">
        <v>22</v>
      </c>
    </row>
    <row r="14" spans="1:2" x14ac:dyDescent="0.2">
      <c r="A14" s="2" t="s">
        <v>5</v>
      </c>
      <c r="B14" t="s">
        <v>79</v>
      </c>
    </row>
    <row r="15" spans="1:2" x14ac:dyDescent="0.2">
      <c r="A15" s="2" t="s">
        <v>44</v>
      </c>
      <c r="B15" t="s">
        <v>80</v>
      </c>
    </row>
    <row r="16" spans="1:2" x14ac:dyDescent="0.2">
      <c r="A16" s="2" t="s">
        <v>43</v>
      </c>
      <c r="B16" t="s">
        <v>81</v>
      </c>
    </row>
    <row r="17" spans="1:4" x14ac:dyDescent="0.2">
      <c r="A17" s="2" t="s">
        <v>65</v>
      </c>
      <c r="B17" t="s">
        <v>82</v>
      </c>
    </row>
    <row r="18" spans="1:4" x14ac:dyDescent="0.2">
      <c r="A18" s="2" t="s">
        <v>8</v>
      </c>
      <c r="B18" t="s">
        <v>21</v>
      </c>
    </row>
    <row r="19" spans="1:4" x14ac:dyDescent="0.2">
      <c r="A19" s="2" t="s">
        <v>6</v>
      </c>
      <c r="B19" t="s">
        <v>19</v>
      </c>
    </row>
    <row r="20" spans="1:4" x14ac:dyDescent="0.2">
      <c r="A20" s="2" t="s">
        <v>7</v>
      </c>
      <c r="B20" t="s">
        <v>20</v>
      </c>
    </row>
    <row r="21" spans="1:4" x14ac:dyDescent="0.2">
      <c r="A21" s="2" t="s">
        <v>10</v>
      </c>
      <c r="B21" t="s">
        <v>23</v>
      </c>
    </row>
    <row r="22" spans="1:4" x14ac:dyDescent="0.2">
      <c r="A22" s="2" t="s">
        <v>11</v>
      </c>
      <c r="B22" t="s">
        <v>24</v>
      </c>
    </row>
    <row r="23" spans="1:4" x14ac:dyDescent="0.2">
      <c r="A23" s="2" t="s">
        <v>56</v>
      </c>
      <c r="B23" t="s">
        <v>83</v>
      </c>
    </row>
    <row r="24" spans="1:4" x14ac:dyDescent="0.2">
      <c r="A24" s="2" t="s">
        <v>17</v>
      </c>
      <c r="B24" t="s">
        <v>25</v>
      </c>
    </row>
    <row r="25" spans="1:4" x14ac:dyDescent="0.2">
      <c r="A25" s="2" t="s">
        <v>16</v>
      </c>
      <c r="B25" t="s">
        <v>34</v>
      </c>
    </row>
    <row r="26" spans="1:4" x14ac:dyDescent="0.2">
      <c r="A26" s="2"/>
    </row>
    <row r="27" spans="1:4" x14ac:dyDescent="0.2">
      <c r="A27" s="16" t="s">
        <v>27</v>
      </c>
      <c r="B27" s="16"/>
    </row>
    <row r="28" spans="1:4" x14ac:dyDescent="0.2">
      <c r="A28" s="2" t="s">
        <v>13</v>
      </c>
      <c r="B28" t="s">
        <v>28</v>
      </c>
    </row>
    <row r="29" spans="1:4" x14ac:dyDescent="0.2">
      <c r="A29" s="2" t="s">
        <v>84</v>
      </c>
      <c r="B29" t="s">
        <v>86</v>
      </c>
      <c r="D29" s="2"/>
    </row>
    <row r="30" spans="1:4" x14ac:dyDescent="0.2">
      <c r="A30" s="2" t="s">
        <v>48</v>
      </c>
      <c r="B30" t="s">
        <v>87</v>
      </c>
      <c r="D30" s="2"/>
    </row>
    <row r="31" spans="1:4" x14ac:dyDescent="0.2">
      <c r="A31" s="2" t="s">
        <v>49</v>
      </c>
      <c r="B31" t="s">
        <v>88</v>
      </c>
      <c r="D31" s="2"/>
    </row>
    <row r="32" spans="1:4" x14ac:dyDescent="0.2">
      <c r="A32" s="2" t="s">
        <v>12</v>
      </c>
      <c r="B32" t="s">
        <v>33</v>
      </c>
      <c r="D32" s="2"/>
    </row>
    <row r="33" spans="1:4" x14ac:dyDescent="0.2">
      <c r="A33" s="2" t="s">
        <v>74</v>
      </c>
      <c r="B33" t="s">
        <v>89</v>
      </c>
      <c r="D33" s="2"/>
    </row>
    <row r="34" spans="1:4" x14ac:dyDescent="0.2">
      <c r="A34" s="2" t="s">
        <v>75</v>
      </c>
      <c r="B34" t="s">
        <v>90</v>
      </c>
      <c r="D34" s="2"/>
    </row>
    <row r="35" spans="1:4" x14ac:dyDescent="0.2">
      <c r="A35" s="2" t="s">
        <v>73</v>
      </c>
      <c r="B35" t="s">
        <v>85</v>
      </c>
      <c r="D35" s="2"/>
    </row>
    <row r="36" spans="1:4" x14ac:dyDescent="0.2">
      <c r="A36" s="2" t="s">
        <v>14</v>
      </c>
      <c r="B36" t="s">
        <v>104</v>
      </c>
      <c r="D36" s="2"/>
    </row>
    <row r="37" spans="1:4" x14ac:dyDescent="0.2">
      <c r="A37" s="2" t="s">
        <v>103</v>
      </c>
      <c r="B37" s="1" t="s">
        <v>29</v>
      </c>
      <c r="D37" s="2"/>
    </row>
    <row r="38" spans="1:4" x14ac:dyDescent="0.2">
      <c r="A38" s="2" t="s">
        <v>95</v>
      </c>
      <c r="B38" t="s">
        <v>105</v>
      </c>
      <c r="D38" s="2"/>
    </row>
    <row r="39" spans="1:4" x14ac:dyDescent="0.2">
      <c r="A39" s="2" t="s">
        <v>109</v>
      </c>
      <c r="B39" t="s">
        <v>106</v>
      </c>
      <c r="D39" s="2"/>
    </row>
    <row r="40" spans="1:4" x14ac:dyDescent="0.2">
      <c r="A40" s="2" t="s">
        <v>108</v>
      </c>
      <c r="B40" t="s">
        <v>107</v>
      </c>
      <c r="D40" s="6"/>
    </row>
    <row r="41" spans="1:4" x14ac:dyDescent="0.2">
      <c r="A41" s="2" t="s">
        <v>16</v>
      </c>
      <c r="B41" t="s">
        <v>34</v>
      </c>
      <c r="D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J77"/>
  <sheetViews>
    <sheetView tabSelected="1" zoomScaleNormal="100" workbookViewId="0">
      <pane ySplit="1" topLeftCell="A34" activePane="bottomLeft" state="frozen"/>
      <selection pane="bottomLeft" activeCell="A47" sqref="A47"/>
    </sheetView>
  </sheetViews>
  <sheetFormatPr baseColWidth="10" defaultColWidth="8.83203125" defaultRowHeight="15" x14ac:dyDescent="0.2"/>
  <cols>
    <col min="1" max="1" width="11" bestFit="1" customWidth="1"/>
    <col min="2" max="2" width="9" bestFit="1" customWidth="1"/>
    <col min="3" max="3" width="10.1640625" customWidth="1"/>
    <col min="4" max="4" width="19.6640625" bestFit="1" customWidth="1"/>
    <col min="5" max="5" width="12.1640625" bestFit="1" customWidth="1"/>
    <col min="6" max="6" width="11.6640625" bestFit="1" customWidth="1"/>
    <col min="7" max="7" width="10" bestFit="1" customWidth="1"/>
    <col min="8" max="8" width="16" bestFit="1" customWidth="1"/>
    <col min="9" max="9" width="16.1640625" style="5" bestFit="1" customWidth="1"/>
    <col min="10" max="10" width="7.33203125" bestFit="1" customWidth="1"/>
    <col min="11" max="11" width="15.83203125" customWidth="1"/>
    <col min="12" max="12" width="19.83203125" bestFit="1" customWidth="1"/>
    <col min="13" max="13" width="16" customWidth="1"/>
    <col min="14" max="14" width="11.83203125" bestFit="1" customWidth="1"/>
    <col min="15" max="15" width="23.6640625" bestFit="1" customWidth="1"/>
    <col min="16" max="16" width="9" bestFit="1" customWidth="1"/>
    <col min="17" max="17" width="8.83203125" bestFit="1" customWidth="1"/>
    <col min="18" max="18" width="17.83203125" customWidth="1"/>
    <col min="19" max="19" width="14.5" bestFit="1" customWidth="1"/>
    <col min="20" max="20" width="19.1640625" bestFit="1" customWidth="1"/>
    <col min="21" max="21" width="6.6640625" bestFit="1" customWidth="1"/>
    <col min="22" max="22" width="19.83203125" bestFit="1" customWidth="1"/>
    <col min="23" max="23" width="22" bestFit="1" customWidth="1"/>
    <col min="24" max="24" width="20.6640625" bestFit="1" customWidth="1"/>
    <col min="25" max="25" width="20.1640625" bestFit="1" customWidth="1"/>
    <col min="26" max="26" width="15.33203125" bestFit="1" customWidth="1"/>
    <col min="27" max="27" width="13.33203125" customWidth="1"/>
    <col min="28" max="28" width="16" customWidth="1"/>
    <col min="30" max="30" width="16.5" bestFit="1" customWidth="1"/>
    <col min="31" max="31" width="19.1640625" bestFit="1" customWidth="1"/>
    <col min="32" max="32" width="22.1640625" bestFit="1" customWidth="1"/>
    <col min="33" max="33" width="22.5" customWidth="1"/>
    <col min="34" max="34" width="23" customWidth="1"/>
    <col min="35" max="35" width="10.1640625" bestFit="1" customWidth="1"/>
  </cols>
  <sheetData>
    <row r="1" spans="1:36" s="2" customFormat="1" x14ac:dyDescent="0.2">
      <c r="A1" s="2" t="s">
        <v>1</v>
      </c>
      <c r="B1" s="2" t="s">
        <v>30</v>
      </c>
      <c r="C1" s="2" t="s">
        <v>31</v>
      </c>
      <c r="D1" s="2" t="s">
        <v>64</v>
      </c>
      <c r="E1" s="2" t="s">
        <v>0</v>
      </c>
      <c r="F1" s="2" t="s">
        <v>2</v>
      </c>
      <c r="G1" s="2" t="s">
        <v>18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44</v>
      </c>
      <c r="M1" s="2" t="s">
        <v>43</v>
      </c>
      <c r="N1" s="2" t="s">
        <v>65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56</v>
      </c>
      <c r="U1" s="2" t="s">
        <v>17</v>
      </c>
      <c r="V1" s="2" t="s">
        <v>13</v>
      </c>
      <c r="W1" s="2" t="s">
        <v>72</v>
      </c>
      <c r="X1" s="2" t="s">
        <v>113</v>
      </c>
      <c r="Y1" s="2" t="s">
        <v>114</v>
      </c>
      <c r="Z1" s="2" t="s">
        <v>116</v>
      </c>
      <c r="AA1" s="2" t="s">
        <v>112</v>
      </c>
      <c r="AB1" s="2" t="s">
        <v>115</v>
      </c>
      <c r="AC1" s="6" t="s">
        <v>73</v>
      </c>
      <c r="AD1" s="2" t="s">
        <v>14</v>
      </c>
      <c r="AE1" s="2" t="s">
        <v>103</v>
      </c>
      <c r="AF1" s="2" t="s">
        <v>95</v>
      </c>
      <c r="AG1" s="2" t="s">
        <v>109</v>
      </c>
      <c r="AH1" s="2" t="s">
        <v>108</v>
      </c>
      <c r="AI1" s="2" t="s">
        <v>111</v>
      </c>
      <c r="AJ1" s="2" t="s">
        <v>110</v>
      </c>
    </row>
    <row r="2" spans="1:36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36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66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53</v>
      </c>
      <c r="U2" t="str">
        <f t="shared" ref="U2:U46" si="1">IF(E2&gt;6,"no","yes")</f>
        <v>yes</v>
      </c>
      <c r="V2">
        <v>70</v>
      </c>
      <c r="W2">
        <f>127+(1208-1060)</f>
        <v>275</v>
      </c>
      <c r="X2">
        <v>6</v>
      </c>
      <c r="Y2">
        <v>1</v>
      </c>
      <c r="Z2">
        <v>5</v>
      </c>
      <c r="AA2">
        <v>58</v>
      </c>
      <c r="AB2">
        <f>(34+17+11+13)/(Z2-1)</f>
        <v>18.75</v>
      </c>
      <c r="AC2">
        <v>532</v>
      </c>
      <c r="AD2">
        <f>(AC2-W2-AA2-(AB2*4))/AC2</f>
        <v>0.23308270676691728</v>
      </c>
      <c r="AE2">
        <f t="shared" ref="AE2:AE7" si="2">W2/AC2</f>
        <v>0.51691729323308266</v>
      </c>
      <c r="AF2" s="4" t="str">
        <f>IF(T2="yes",IF(W2&gt;0,"kelp consumed during video","kelp consumed AFTER video"),"urchin never ate kelp")</f>
        <v>kelp consumed during video</v>
      </c>
      <c r="AG2" s="4" t="str">
        <f>IF(X2=0, "urchin never tried",IF(Y2&gt;0, "Yes", "No"))</f>
        <v>Yes</v>
      </c>
      <c r="AH2" s="4" t="str">
        <f>IF(AG2="yes",IF(W2&gt;0,"Corynactis was so close","Corynactis was a monster"),IF(X2&gt;0,"Urchin was a beast","Urchin didn't even try"))</f>
        <v>Corynactis was so close</v>
      </c>
    </row>
    <row r="3" spans="1:36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35</v>
      </c>
      <c r="G3" t="str">
        <f t="shared" ref="G3:G57" si="3">IF(I3&lt;=0, "Control", IF(I3&lt;=10, "Red", IF(I3&gt;=21, "Pink", "Orange")))</f>
        <v>Orange</v>
      </c>
      <c r="H3">
        <f t="shared" ref="H3:H57" si="4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66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54</v>
      </c>
      <c r="U3" t="str">
        <f t="shared" si="1"/>
        <v>yes</v>
      </c>
      <c r="X3">
        <v>4</v>
      </c>
      <c r="Y3">
        <v>4</v>
      </c>
      <c r="Z3">
        <v>0</v>
      </c>
      <c r="AC3">
        <v>576</v>
      </c>
      <c r="AD3">
        <f>(AC3-W3-AA3-AB3)/AC3</f>
        <v>1</v>
      </c>
      <c r="AE3">
        <f t="shared" si="2"/>
        <v>0</v>
      </c>
      <c r="AF3" s="4" t="str">
        <f>IF(T3="yes",IF(W3&gt;0,"kelp consumed during video","kelp consumed AFTER video"),"urchin never ate kelp")</f>
        <v>urchin never ate kelp</v>
      </c>
      <c r="AG3" s="4" t="str">
        <f>IF(X3=0, "urchin never tried",IF(Y3&gt;0, "Yes", "No"))</f>
        <v>Yes</v>
      </c>
      <c r="AH3" s="4" t="str">
        <f>IF(AG3="yes",IF(W3&gt;0,"Corynactis was so close","Corynactis was a monster"),IF(X3&gt;0,"Urchin was a beast","Urchin didn't even try"))</f>
        <v>Corynactis was a monster</v>
      </c>
      <c r="AI3" t="s">
        <v>59</v>
      </c>
    </row>
    <row r="4" spans="1:36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36</v>
      </c>
      <c r="G4" t="str">
        <f t="shared" si="3"/>
        <v>Control</v>
      </c>
      <c r="H4">
        <f t="shared" si="4"/>
        <v>1</v>
      </c>
      <c r="I4" s="7">
        <v>0</v>
      </c>
      <c r="K4" s="5">
        <v>44</v>
      </c>
      <c r="L4">
        <v>43</v>
      </c>
      <c r="M4">
        <v>43</v>
      </c>
      <c r="N4" t="s">
        <v>66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53</v>
      </c>
      <c r="U4" t="str">
        <f t="shared" si="1"/>
        <v>yes</v>
      </c>
      <c r="V4">
        <v>7</v>
      </c>
      <c r="W4">
        <f>11999-11693</f>
        <v>306</v>
      </c>
      <c r="X4">
        <v>1</v>
      </c>
      <c r="Y4">
        <v>0</v>
      </c>
      <c r="Z4">
        <v>1</v>
      </c>
      <c r="AA4">
        <v>3</v>
      </c>
      <c r="AC4">
        <v>326</v>
      </c>
      <c r="AD4">
        <f>(AC4-W4-AA4-AB4)/AC4</f>
        <v>5.2147239263803678E-2</v>
      </c>
      <c r="AE4">
        <f t="shared" si="2"/>
        <v>0.93865030674846628</v>
      </c>
      <c r="AF4" s="4" t="str">
        <f>IF(T4="yes",IF(W4&gt;0,"kelp consumed during video","kelp consumed AFTER video"),"urchin never ate kelp")</f>
        <v>kelp consumed during video</v>
      </c>
      <c r="AG4" s="4" t="str">
        <f>IF(X4=0, "urchin never tried",IF(Y4&gt;0, "Yes", "No"))</f>
        <v>No</v>
      </c>
      <c r="AH4" s="4" t="str">
        <f>IF(AG4="yes",IF(W4&gt;0,"Corynactis was so close","Corynactis was a monster"),IF(X4&gt;0,"Urchin was a beast","Urchin didn't even try"))</f>
        <v>Urchin was a beast</v>
      </c>
      <c r="AJ4" t="s">
        <v>45</v>
      </c>
    </row>
    <row r="5" spans="1:36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35</v>
      </c>
      <c r="G5" t="str">
        <f t="shared" si="3"/>
        <v>Red</v>
      </c>
      <c r="H5">
        <f t="shared" si="4"/>
        <v>2</v>
      </c>
      <c r="I5" s="7">
        <v>7</v>
      </c>
      <c r="K5" s="5">
        <v>49</v>
      </c>
      <c r="L5">
        <v>53</v>
      </c>
      <c r="M5">
        <v>52</v>
      </c>
      <c r="N5" t="s">
        <v>66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53</v>
      </c>
      <c r="U5" t="str">
        <f t="shared" si="1"/>
        <v>yes</v>
      </c>
      <c r="V5">
        <v>41</v>
      </c>
      <c r="W5">
        <f>12873-12410</f>
        <v>463</v>
      </c>
      <c r="X5">
        <v>2</v>
      </c>
      <c r="Y5">
        <v>1</v>
      </c>
      <c r="Z5">
        <v>1</v>
      </c>
      <c r="AA5">
        <v>15</v>
      </c>
      <c r="AC5">
        <v>561</v>
      </c>
      <c r="AD5">
        <f>(AC5-W5-AA5-AB5)/AC5</f>
        <v>0.14795008912655971</v>
      </c>
      <c r="AE5">
        <f t="shared" si="2"/>
        <v>0.82531194295900179</v>
      </c>
      <c r="AF5" s="4" t="str">
        <f>IF(T5="yes",IF(W5&gt;0,"kelp consumed during video","kelp consumed AFTER video"),"urchin never ate kelp")</f>
        <v>kelp consumed during video</v>
      </c>
      <c r="AG5" s="4" t="str">
        <f>IF(X5=0, "urchin never tried",IF(Y5&gt;0, "Yes", "No"))</f>
        <v>Yes</v>
      </c>
      <c r="AH5" s="4" t="str">
        <f>IF(AG5="yes",IF(W5&gt;0,"Corynactis was so close","Corynactis was a monster"),IF(X5&gt;0,"Urchin was a beast","Urchin didn't even try"))</f>
        <v>Corynactis was so close</v>
      </c>
    </row>
    <row r="6" spans="1:36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35</v>
      </c>
      <c r="G6" t="str">
        <f t="shared" si="3"/>
        <v>Pink</v>
      </c>
      <c r="H6">
        <f t="shared" si="4"/>
        <v>4</v>
      </c>
      <c r="I6" s="7">
        <v>21</v>
      </c>
      <c r="K6" s="5">
        <v>50</v>
      </c>
      <c r="L6">
        <v>58</v>
      </c>
      <c r="M6">
        <v>58</v>
      </c>
      <c r="N6" t="s">
        <v>66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53</v>
      </c>
      <c r="U6" t="str">
        <f t="shared" si="1"/>
        <v>yes</v>
      </c>
      <c r="V6">
        <v>32</v>
      </c>
      <c r="W6">
        <f>(12950-12811)+(12747-12463)</f>
        <v>423</v>
      </c>
      <c r="X6">
        <v>3</v>
      </c>
      <c r="Y6">
        <v>0</v>
      </c>
      <c r="Z6">
        <v>3</v>
      </c>
      <c r="AA6">
        <v>11</v>
      </c>
      <c r="AB6">
        <f>(20+14)/Z6-1</f>
        <v>10.333333333333334</v>
      </c>
      <c r="AC6">
        <v>576</v>
      </c>
      <c r="AD6">
        <f>(AC6-W6-AA6-(AB6*2))/AC6</f>
        <v>0.21064814814814814</v>
      </c>
      <c r="AE6">
        <f t="shared" si="2"/>
        <v>0.734375</v>
      </c>
      <c r="AF6" s="4" t="str">
        <f>IF(T6="yes",IF(W6&gt;0,"kelp consumed during video","kelp consumed AFTER video"),"urchin never ate kelp")</f>
        <v>kelp consumed during video</v>
      </c>
      <c r="AG6" s="4" t="str">
        <f>IF(X6=0, "urchin never tried",IF(Y6&gt;0, "Yes", "No"))</f>
        <v>No</v>
      </c>
      <c r="AH6" s="4" t="str">
        <f>IF(AG6="yes",IF(W6&gt;0,"Corynactis was so close","Corynactis was a monster"),IF(X6&gt;0,"Urchin was a beast","Urchin didn't even try"))</f>
        <v>Urchin was a beast</v>
      </c>
      <c r="AI6" t="s">
        <v>58</v>
      </c>
    </row>
    <row r="7" spans="1:36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35</v>
      </c>
      <c r="G7" t="str">
        <f t="shared" si="3"/>
        <v>Orange</v>
      </c>
      <c r="H7">
        <f t="shared" si="4"/>
        <v>3</v>
      </c>
      <c r="I7" s="7">
        <v>19</v>
      </c>
      <c r="K7" s="5">
        <v>44</v>
      </c>
      <c r="L7">
        <v>41</v>
      </c>
      <c r="M7">
        <v>41</v>
      </c>
      <c r="N7" t="s">
        <v>66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53</v>
      </c>
      <c r="U7" t="str">
        <f t="shared" si="1"/>
        <v>yes</v>
      </c>
      <c r="V7">
        <v>39</v>
      </c>
      <c r="W7">
        <f>(2044-1738)</f>
        <v>306</v>
      </c>
      <c r="X7">
        <v>10</v>
      </c>
      <c r="Y7">
        <v>1</v>
      </c>
      <c r="Z7">
        <v>9</v>
      </c>
      <c r="AA7">
        <v>20</v>
      </c>
      <c r="AB7">
        <f>(12+13+9+12+8+11+8)/7</f>
        <v>10.428571428571429</v>
      </c>
      <c r="AC7">
        <v>622</v>
      </c>
      <c r="AD7">
        <f>(AC7-W7-AA7-(AB7*7))/AC7</f>
        <v>0.35852090032154343</v>
      </c>
      <c r="AE7">
        <f t="shared" si="2"/>
        <v>0.49196141479099681</v>
      </c>
      <c r="AF7" s="4" t="str">
        <f>IF(T7="yes",IF(W7&gt;0,"kelp consumed during video","kelp consumed AFTER video"),"urchin never ate kelp")</f>
        <v>kelp consumed during video</v>
      </c>
      <c r="AG7" s="4" t="str">
        <f>IF(X7=0, "urchin never tried",IF(Y7&gt;0, "Yes", "No"))</f>
        <v>Yes</v>
      </c>
      <c r="AH7" s="4" t="str">
        <f>IF(AG7="yes",IF(W7&gt;0,"Corynactis was so close","Corynactis was a monster"),IF(X7&gt;0,"Urchin was a beast","Urchin didn't even try"))</f>
        <v>Corynactis was so close</v>
      </c>
    </row>
    <row r="8" spans="1:36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35</v>
      </c>
      <c r="G8" t="str">
        <f t="shared" si="3"/>
        <v>Orange</v>
      </c>
      <c r="H8">
        <f t="shared" si="4"/>
        <v>3</v>
      </c>
      <c r="I8" s="5">
        <v>15</v>
      </c>
      <c r="K8" s="5">
        <v>57</v>
      </c>
      <c r="L8">
        <v>80</v>
      </c>
      <c r="M8">
        <v>78</v>
      </c>
      <c r="N8" t="s">
        <v>66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54</v>
      </c>
      <c r="U8" t="str">
        <f t="shared" si="1"/>
        <v>no</v>
      </c>
    </row>
    <row r="9" spans="1:36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36</v>
      </c>
      <c r="G9" t="str">
        <f t="shared" si="3"/>
        <v>Pink</v>
      </c>
      <c r="H9">
        <f t="shared" si="4"/>
        <v>4</v>
      </c>
      <c r="I9" s="7">
        <v>30</v>
      </c>
      <c r="K9" s="5">
        <v>62</v>
      </c>
      <c r="L9">
        <v>97</v>
      </c>
      <c r="M9">
        <v>95</v>
      </c>
      <c r="N9" t="s">
        <v>66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54</v>
      </c>
      <c r="U9" t="str">
        <f t="shared" si="1"/>
        <v>no</v>
      </c>
    </row>
    <row r="10" spans="1:36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35</v>
      </c>
      <c r="G10" t="str">
        <f t="shared" si="3"/>
        <v>Red</v>
      </c>
      <c r="H10">
        <f t="shared" si="4"/>
        <v>2</v>
      </c>
      <c r="I10" s="5">
        <v>3</v>
      </c>
      <c r="K10" s="5">
        <v>48</v>
      </c>
      <c r="L10">
        <v>53</v>
      </c>
      <c r="M10">
        <v>50</v>
      </c>
      <c r="N10" t="s">
        <v>66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54</v>
      </c>
      <c r="U10" t="str">
        <f t="shared" si="1"/>
        <v>no</v>
      </c>
      <c r="AI10" t="s">
        <v>59</v>
      </c>
    </row>
    <row r="11" spans="1:36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36</v>
      </c>
      <c r="G11" t="str">
        <f t="shared" si="3"/>
        <v>Red</v>
      </c>
      <c r="H11">
        <f t="shared" si="4"/>
        <v>2</v>
      </c>
      <c r="I11" s="5">
        <v>8</v>
      </c>
      <c r="K11" s="5">
        <v>49</v>
      </c>
      <c r="L11">
        <v>64</v>
      </c>
      <c r="M11">
        <v>62</v>
      </c>
      <c r="N11" t="s">
        <v>66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54</v>
      </c>
      <c r="U11" t="str">
        <f t="shared" si="1"/>
        <v>no</v>
      </c>
      <c r="AI11" t="s">
        <v>60</v>
      </c>
    </row>
    <row r="12" spans="1:36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35</v>
      </c>
      <c r="G12" t="str">
        <f t="shared" si="3"/>
        <v>Control</v>
      </c>
      <c r="H12">
        <f t="shared" si="4"/>
        <v>1</v>
      </c>
      <c r="I12" s="5">
        <v>0</v>
      </c>
      <c r="K12" s="5">
        <v>60</v>
      </c>
      <c r="L12">
        <v>91</v>
      </c>
      <c r="M12">
        <v>89</v>
      </c>
      <c r="N12" t="s">
        <v>66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53</v>
      </c>
      <c r="U12" t="str">
        <f t="shared" si="1"/>
        <v>no</v>
      </c>
      <c r="AI12" t="s">
        <v>59</v>
      </c>
    </row>
    <row r="13" spans="1:36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35</v>
      </c>
      <c r="G13" t="str">
        <f t="shared" si="3"/>
        <v>Orange</v>
      </c>
      <c r="H13">
        <f t="shared" si="4"/>
        <v>3</v>
      </c>
      <c r="I13" s="5">
        <v>16</v>
      </c>
      <c r="K13" s="5">
        <v>42</v>
      </c>
      <c r="L13">
        <v>42</v>
      </c>
      <c r="M13">
        <v>43</v>
      </c>
      <c r="N13" t="s">
        <v>66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53</v>
      </c>
      <c r="U13" t="str">
        <f t="shared" si="1"/>
        <v>no</v>
      </c>
      <c r="AI13" t="s">
        <v>58</v>
      </c>
    </row>
    <row r="14" spans="1:36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36</v>
      </c>
      <c r="G14" t="str">
        <f t="shared" si="3"/>
        <v>Control</v>
      </c>
      <c r="H14">
        <f t="shared" si="4"/>
        <v>1</v>
      </c>
      <c r="I14" s="5">
        <v>0</v>
      </c>
      <c r="K14" s="5">
        <v>49</v>
      </c>
      <c r="L14">
        <v>53</v>
      </c>
      <c r="M14">
        <v>53</v>
      </c>
      <c r="N14" t="s">
        <v>66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53</v>
      </c>
      <c r="U14" t="str">
        <f t="shared" si="1"/>
        <v>no</v>
      </c>
      <c r="AI14" t="s">
        <v>60</v>
      </c>
    </row>
    <row r="15" spans="1:36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36</v>
      </c>
      <c r="G15" t="str">
        <f t="shared" si="3"/>
        <v>Pink</v>
      </c>
      <c r="H15">
        <f t="shared" si="4"/>
        <v>4</v>
      </c>
      <c r="I15" s="5">
        <v>25</v>
      </c>
      <c r="K15" s="5">
        <v>54</v>
      </c>
      <c r="L15">
        <v>62</v>
      </c>
      <c r="M15">
        <v>60</v>
      </c>
      <c r="N15" t="s">
        <v>66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54</v>
      </c>
      <c r="U15" t="str">
        <f t="shared" si="1"/>
        <v>no</v>
      </c>
      <c r="AI15" t="s">
        <v>58</v>
      </c>
    </row>
    <row r="16" spans="1:36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35</v>
      </c>
      <c r="G16" t="str">
        <f t="shared" si="3"/>
        <v>Red</v>
      </c>
      <c r="H16">
        <f t="shared" si="4"/>
        <v>2</v>
      </c>
      <c r="I16" s="7">
        <v>8</v>
      </c>
      <c r="K16" s="4">
        <v>45</v>
      </c>
      <c r="L16">
        <v>45</v>
      </c>
      <c r="M16">
        <v>45</v>
      </c>
      <c r="N16" t="s">
        <v>66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54</v>
      </c>
      <c r="U16" t="str">
        <f t="shared" si="1"/>
        <v>yes</v>
      </c>
      <c r="X16">
        <v>0</v>
      </c>
      <c r="Y16">
        <v>0</v>
      </c>
      <c r="Z16">
        <v>0</v>
      </c>
      <c r="AC16">
        <v>620</v>
      </c>
      <c r="AD16">
        <f>(AC16-W16-AA16-AB16)/AC16</f>
        <v>1</v>
      </c>
      <c r="AE16">
        <f t="shared" ref="AE16:AE21" si="5">W16/AC16</f>
        <v>0</v>
      </c>
      <c r="AF16" s="4" t="str">
        <f>IF(T16="yes",IF(W16&gt;0,"kelp consumed during video","kelp consumed AFTER video"),"urchin never ate kelp")</f>
        <v>urchin never ate kelp</v>
      </c>
      <c r="AG16" s="4" t="str">
        <f>IF(X16=0, "urchin never tried",IF(Y16&gt;0, "Yes", "No"))</f>
        <v>urchin never tried</v>
      </c>
      <c r="AH16" s="4" t="str">
        <f>IF(AG16="yes",IF(W16&gt;0,"Corynactis was so close","Corynactis was a monster"),IF(X16&gt;0,"Urchin was a beast","Urchin didn't even try"))</f>
        <v>Urchin didn't even try</v>
      </c>
      <c r="AJ16" t="s">
        <v>47</v>
      </c>
    </row>
    <row r="17" spans="1:36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36</v>
      </c>
      <c r="G17" t="str">
        <f t="shared" si="3"/>
        <v>Orange</v>
      </c>
      <c r="H17">
        <f t="shared" si="4"/>
        <v>3</v>
      </c>
      <c r="I17" s="7">
        <v>12</v>
      </c>
      <c r="K17">
        <v>43</v>
      </c>
      <c r="L17">
        <v>40</v>
      </c>
      <c r="M17">
        <v>41</v>
      </c>
      <c r="N17" t="s">
        <v>66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53</v>
      </c>
      <c r="U17" t="str">
        <f t="shared" si="1"/>
        <v>yes</v>
      </c>
      <c r="V17">
        <v>14</v>
      </c>
      <c r="W17">
        <f>12906-12389</f>
        <v>517</v>
      </c>
      <c r="X17">
        <v>1</v>
      </c>
      <c r="Y17">
        <v>0</v>
      </c>
      <c r="Z17">
        <v>1</v>
      </c>
      <c r="AA17">
        <v>8</v>
      </c>
      <c r="AC17">
        <v>594</v>
      </c>
      <c r="AD17">
        <f>(AC17-W17-AA17-AB17)/AC17</f>
        <v>0.11616161616161616</v>
      </c>
      <c r="AE17">
        <f t="shared" si="5"/>
        <v>0.87037037037037035</v>
      </c>
      <c r="AF17" s="4" t="str">
        <f>IF(T17="yes",IF(W17&gt;0,"kelp consumed during video","kelp consumed AFTER video"),"urchin never ate kelp")</f>
        <v>kelp consumed during video</v>
      </c>
      <c r="AG17" s="4" t="str">
        <f>IF(X17=0, "urchin never tried",IF(Y17&gt;0, "Yes", "No"))</f>
        <v>No</v>
      </c>
      <c r="AH17" s="4" t="str">
        <f>IF(AG17="yes",IF(W17&gt;0,"Corynactis was so close","Corynactis was a monster"),IF(X17&gt;0,"Urchin was a beast","Urchin didn't even try"))</f>
        <v>Urchin was a beast</v>
      </c>
      <c r="AI17" t="s">
        <v>50</v>
      </c>
    </row>
    <row r="18" spans="1:36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35</v>
      </c>
      <c r="G18" t="str">
        <f t="shared" si="3"/>
        <v>Orange</v>
      </c>
      <c r="H18">
        <f t="shared" si="4"/>
        <v>3</v>
      </c>
      <c r="I18" s="7">
        <v>16</v>
      </c>
      <c r="K18">
        <v>58</v>
      </c>
      <c r="L18">
        <v>85</v>
      </c>
      <c r="M18">
        <v>85</v>
      </c>
      <c r="N18" t="s">
        <v>66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54</v>
      </c>
      <c r="U18" t="str">
        <f t="shared" si="1"/>
        <v>yes</v>
      </c>
      <c r="V18">
        <v>32</v>
      </c>
      <c r="W18">
        <f>26+32+(10817-10744)</f>
        <v>131</v>
      </c>
      <c r="X18">
        <v>9</v>
      </c>
      <c r="Y18">
        <v>4</v>
      </c>
      <c r="Z18">
        <v>5</v>
      </c>
      <c r="AA18">
        <v>23</v>
      </c>
      <c r="AB18">
        <f>(16+9+12+9+13)/5</f>
        <v>11.8</v>
      </c>
      <c r="AC18">
        <v>608</v>
      </c>
      <c r="AD18">
        <f>(AC18-W18-AA18-(AB18*5))/(AC18)</f>
        <v>0.64967105263157898</v>
      </c>
      <c r="AE18">
        <f t="shared" si="5"/>
        <v>0.21546052631578946</v>
      </c>
      <c r="AF18" s="4" t="str">
        <f>IF(T18="yes",IF(W18&gt;0,"kelp consumed during video","kelp consumed AFTER video"),"urchin never ate kelp")</f>
        <v>urchin never ate kelp</v>
      </c>
      <c r="AG18" s="4" t="str">
        <f>IF(X18=0, "urchin never tried",IF(Y18&gt;0, "Yes", "No"))</f>
        <v>Yes</v>
      </c>
      <c r="AH18" s="4" t="str">
        <f>IF(AG18="yes",IF(W18&gt;0,"Corynactis was so close","Corynactis was a monster"),IF(X18&gt;0,"Urchin was a beast","Urchin didn't even try"))</f>
        <v>Corynactis was so close</v>
      </c>
      <c r="AI18" t="s">
        <v>51</v>
      </c>
      <c r="AJ18" t="s">
        <v>94</v>
      </c>
    </row>
    <row r="19" spans="1:36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36</v>
      </c>
      <c r="G19" t="str">
        <f t="shared" si="3"/>
        <v>Control</v>
      </c>
      <c r="H19">
        <f t="shared" si="4"/>
        <v>1</v>
      </c>
      <c r="I19" s="7">
        <v>0</v>
      </c>
      <c r="K19">
        <v>48</v>
      </c>
      <c r="L19">
        <v>51</v>
      </c>
      <c r="M19">
        <v>51</v>
      </c>
      <c r="N19" t="s">
        <v>66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54</v>
      </c>
      <c r="U19" t="str">
        <f t="shared" si="1"/>
        <v>yes</v>
      </c>
      <c r="X19">
        <v>0</v>
      </c>
      <c r="Y19">
        <v>0</v>
      </c>
      <c r="Z19">
        <v>0</v>
      </c>
      <c r="AC19">
        <v>605</v>
      </c>
      <c r="AD19">
        <f t="shared" ref="AD19:AD21" si="6">(AC19-W19-AA19-AB19)/AC19</f>
        <v>1</v>
      </c>
      <c r="AE19">
        <f t="shared" si="5"/>
        <v>0</v>
      </c>
      <c r="AF19" s="4" t="str">
        <f>IF(T19="yes",IF(W19&gt;0,"kelp consumed during video","kelp consumed AFTER video"),"urchin never ate kelp")</f>
        <v>urchin never ate kelp</v>
      </c>
      <c r="AG19" s="4" t="str">
        <f>IF(X19=0, "urchin never tried",IF(Y19&gt;0, "Yes", "No"))</f>
        <v>urchin never tried</v>
      </c>
      <c r="AH19" s="4" t="str">
        <f>IF(AG19="yes",IF(W19&gt;0,"Corynactis was so close","Corynactis was a monster"),IF(X19&gt;0,"Urchin was a beast","Urchin didn't even try"))</f>
        <v>Urchin didn't even try</v>
      </c>
      <c r="AJ19" t="s">
        <v>47</v>
      </c>
    </row>
    <row r="20" spans="1:36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35</v>
      </c>
      <c r="G20" t="str">
        <f t="shared" si="3"/>
        <v>Pink</v>
      </c>
      <c r="H20">
        <f t="shared" si="4"/>
        <v>4</v>
      </c>
      <c r="I20" s="7">
        <v>25</v>
      </c>
      <c r="K20">
        <v>50</v>
      </c>
      <c r="L20">
        <v>60</v>
      </c>
      <c r="M20">
        <v>61</v>
      </c>
      <c r="N20" t="s">
        <v>66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53</v>
      </c>
      <c r="U20" t="str">
        <f t="shared" si="1"/>
        <v>yes</v>
      </c>
      <c r="V20">
        <v>15</v>
      </c>
      <c r="W20">
        <f>(12810-12513)+24+14</f>
        <v>335</v>
      </c>
      <c r="X20">
        <v>3</v>
      </c>
      <c r="Y20">
        <v>2</v>
      </c>
      <c r="Z20">
        <v>1</v>
      </c>
      <c r="AA20">
        <v>8</v>
      </c>
      <c r="AC20">
        <v>558</v>
      </c>
      <c r="AD20">
        <f t="shared" si="6"/>
        <v>0.38530465949820786</v>
      </c>
      <c r="AE20">
        <f t="shared" si="5"/>
        <v>0.60035842293906805</v>
      </c>
      <c r="AF20" s="4" t="str">
        <f>IF(T20="yes",IF(W20&gt;0,"kelp consumed during video","kelp consumed AFTER video"),"urchin never ate kelp")</f>
        <v>kelp consumed during video</v>
      </c>
      <c r="AG20" s="4" t="str">
        <f>IF(X20=0, "urchin never tried",IF(Y20&gt;0, "Yes", "No"))</f>
        <v>Yes</v>
      </c>
      <c r="AH20" s="4" t="str">
        <f>IF(AG20="yes",IF(W20&gt;0,"Corynactis was so close","Corynactis was a monster"),IF(X20&gt;0,"Urchin was a beast","Urchin didn't even try"))</f>
        <v>Corynactis was so close</v>
      </c>
    </row>
    <row r="21" spans="1:36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35</v>
      </c>
      <c r="G21" t="str">
        <f t="shared" si="3"/>
        <v>Red</v>
      </c>
      <c r="H21">
        <f t="shared" si="4"/>
        <v>2</v>
      </c>
      <c r="I21" s="7">
        <v>9</v>
      </c>
      <c r="K21">
        <v>49</v>
      </c>
      <c r="L21">
        <v>46</v>
      </c>
      <c r="M21">
        <v>45</v>
      </c>
      <c r="N21" t="s">
        <v>66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54</v>
      </c>
      <c r="U21" t="str">
        <f t="shared" si="1"/>
        <v>yes</v>
      </c>
      <c r="X21">
        <v>3</v>
      </c>
      <c r="Y21">
        <v>3</v>
      </c>
      <c r="Z21">
        <v>0</v>
      </c>
      <c r="AC21">
        <v>617</v>
      </c>
      <c r="AD21">
        <f t="shared" si="6"/>
        <v>1</v>
      </c>
      <c r="AE21">
        <f t="shared" si="5"/>
        <v>0</v>
      </c>
      <c r="AF21" s="4" t="str">
        <f>IF(T21="yes",IF(W21&gt;0,"kelp consumed during video","kelp consumed AFTER video"),"urchin never ate kelp")</f>
        <v>urchin never ate kelp</v>
      </c>
      <c r="AG21" s="4" t="str">
        <f>IF(X21=0, "urchin never tried",IF(Y21&gt;0, "Yes", "No"))</f>
        <v>Yes</v>
      </c>
      <c r="AH21" s="4" t="str">
        <f>IF(AG21="yes",IF(W21&gt;0,"Corynactis was so close","Corynactis was a monster"),IF(X21&gt;0,"Urchin was a beast","Urchin didn't even try"))</f>
        <v>Corynactis was a monster</v>
      </c>
    </row>
    <row r="22" spans="1:36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35</v>
      </c>
      <c r="G22" t="str">
        <f t="shared" si="3"/>
        <v>Pink</v>
      </c>
      <c r="H22">
        <f t="shared" si="4"/>
        <v>4</v>
      </c>
      <c r="I22" s="7">
        <v>21</v>
      </c>
      <c r="K22">
        <v>48</v>
      </c>
      <c r="L22">
        <v>54</v>
      </c>
      <c r="M22">
        <v>53</v>
      </c>
      <c r="N22" t="s">
        <v>66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54</v>
      </c>
      <c r="U22" t="str">
        <f t="shared" si="1"/>
        <v>no</v>
      </c>
    </row>
    <row r="23" spans="1:36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36</v>
      </c>
      <c r="G23" t="str">
        <f t="shared" si="3"/>
        <v>Red</v>
      </c>
      <c r="H23">
        <f t="shared" si="4"/>
        <v>2</v>
      </c>
      <c r="I23" s="7">
        <v>5</v>
      </c>
      <c r="K23">
        <v>57</v>
      </c>
      <c r="L23">
        <v>79</v>
      </c>
      <c r="M23">
        <v>79</v>
      </c>
      <c r="N23" t="s">
        <v>66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54</v>
      </c>
      <c r="U23" t="str">
        <f t="shared" si="1"/>
        <v>no</v>
      </c>
    </row>
    <row r="24" spans="1:36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35</v>
      </c>
      <c r="G24" t="str">
        <f t="shared" si="3"/>
        <v>Red</v>
      </c>
      <c r="H24">
        <f t="shared" si="4"/>
        <v>2</v>
      </c>
      <c r="I24" s="7">
        <v>7</v>
      </c>
      <c r="K24">
        <v>50</v>
      </c>
      <c r="L24">
        <v>50</v>
      </c>
      <c r="M24">
        <v>51</v>
      </c>
      <c r="N24" t="s">
        <v>66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54</v>
      </c>
      <c r="U24" t="str">
        <f t="shared" si="1"/>
        <v>no</v>
      </c>
    </row>
    <row r="25" spans="1:36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35</v>
      </c>
      <c r="G25" t="str">
        <f t="shared" si="3"/>
        <v>Red</v>
      </c>
      <c r="H25">
        <f t="shared" si="4"/>
        <v>2</v>
      </c>
      <c r="I25" s="7">
        <v>4</v>
      </c>
      <c r="K25">
        <v>50</v>
      </c>
      <c r="L25">
        <v>55</v>
      </c>
      <c r="M25">
        <v>56</v>
      </c>
      <c r="N25" t="s">
        <v>66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54</v>
      </c>
      <c r="U25" t="str">
        <f t="shared" si="1"/>
        <v>no</v>
      </c>
    </row>
    <row r="26" spans="1:36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36</v>
      </c>
      <c r="G26" t="str">
        <f t="shared" si="3"/>
        <v>Control</v>
      </c>
      <c r="H26">
        <f t="shared" si="4"/>
        <v>1</v>
      </c>
      <c r="I26" s="7">
        <v>0</v>
      </c>
      <c r="K26">
        <v>61</v>
      </c>
      <c r="L26">
        <v>92</v>
      </c>
      <c r="M26">
        <v>94</v>
      </c>
      <c r="N26" t="s">
        <v>66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53</v>
      </c>
      <c r="U26" t="str">
        <f t="shared" si="1"/>
        <v>no</v>
      </c>
    </row>
    <row r="27" spans="1:36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35</v>
      </c>
      <c r="G27" t="str">
        <f t="shared" si="3"/>
        <v>Pink</v>
      </c>
      <c r="H27">
        <f t="shared" si="4"/>
        <v>4</v>
      </c>
      <c r="I27" s="7">
        <v>24</v>
      </c>
      <c r="K27">
        <v>44</v>
      </c>
      <c r="L27">
        <v>34</v>
      </c>
      <c r="M27">
        <v>35</v>
      </c>
      <c r="N27" t="s">
        <v>66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54</v>
      </c>
      <c r="U27" t="str">
        <f t="shared" si="1"/>
        <v>no</v>
      </c>
    </row>
    <row r="28" spans="1:36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35</v>
      </c>
      <c r="G28" t="str">
        <f t="shared" si="3"/>
        <v>Orange</v>
      </c>
      <c r="H28">
        <f t="shared" si="4"/>
        <v>3</v>
      </c>
      <c r="I28" s="7">
        <v>13</v>
      </c>
      <c r="K28">
        <v>45</v>
      </c>
      <c r="L28">
        <v>44</v>
      </c>
      <c r="M28">
        <v>45</v>
      </c>
      <c r="N28" t="s">
        <v>66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54</v>
      </c>
      <c r="U28" t="str">
        <f t="shared" si="1"/>
        <v>no</v>
      </c>
    </row>
    <row r="29" spans="1:36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36</v>
      </c>
      <c r="G29" t="str">
        <f t="shared" si="3"/>
        <v>Control</v>
      </c>
      <c r="H29">
        <f t="shared" si="4"/>
        <v>1</v>
      </c>
      <c r="I29" s="7">
        <v>0</v>
      </c>
      <c r="K29">
        <v>47</v>
      </c>
      <c r="L29">
        <v>40</v>
      </c>
      <c r="M29">
        <v>41</v>
      </c>
      <c r="N29" t="s">
        <v>66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54</v>
      </c>
      <c r="U29" t="str">
        <f t="shared" si="1"/>
        <v>no</v>
      </c>
    </row>
    <row r="30" spans="1:36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36</v>
      </c>
      <c r="G30" t="str">
        <f t="shared" si="3"/>
        <v>Control</v>
      </c>
      <c r="H30">
        <f t="shared" si="4"/>
        <v>1</v>
      </c>
      <c r="I30" s="7">
        <v>0</v>
      </c>
      <c r="K30" s="7">
        <v>59</v>
      </c>
      <c r="L30" s="4">
        <v>96</v>
      </c>
      <c r="M30" s="4">
        <v>98</v>
      </c>
      <c r="N30" t="s">
        <v>66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53</v>
      </c>
      <c r="U30" t="str">
        <f t="shared" si="1"/>
        <v>yes</v>
      </c>
      <c r="V30">
        <v>15</v>
      </c>
      <c r="W30">
        <f>10346-10074</f>
        <v>272</v>
      </c>
      <c r="X30">
        <v>1</v>
      </c>
      <c r="Y30">
        <v>0</v>
      </c>
      <c r="Z30">
        <v>1</v>
      </c>
      <c r="AA30">
        <v>7</v>
      </c>
      <c r="AC30">
        <v>327</v>
      </c>
      <c r="AD30">
        <f t="shared" ref="AD30:AD35" si="7">(AC30-W30-AA30-AB30)/AC30</f>
        <v>0.14678899082568808</v>
      </c>
      <c r="AE30">
        <f t="shared" ref="AE30:AE35" si="8">W30/AC30</f>
        <v>0.83180428134556572</v>
      </c>
      <c r="AF30" s="4" t="str">
        <f>IF(T30="yes",IF(W30&gt;0,"kelp consumed during video","kelp consumed AFTER video"),"urchin never ate kelp")</f>
        <v>kelp consumed during video</v>
      </c>
      <c r="AG30" s="4" t="str">
        <f>IF(X30=0, "urchin never tried",IF(Y30&gt;0, "Yes", "No"))</f>
        <v>No</v>
      </c>
      <c r="AH30" s="4" t="str">
        <f>IF(AG30="yes",IF(W30&gt;0,"Corynactis was so close","Corynactis was a monster"),IF(X30&gt;0,"Urchin was a beast","Urchin didn't even try"))</f>
        <v>Urchin was a beast</v>
      </c>
      <c r="AJ30" t="s">
        <v>46</v>
      </c>
    </row>
    <row r="31" spans="1:36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36</v>
      </c>
      <c r="G31" t="str">
        <f t="shared" si="3"/>
        <v>Pink</v>
      </c>
      <c r="H31">
        <f t="shared" si="4"/>
        <v>4</v>
      </c>
      <c r="I31" s="7">
        <v>23</v>
      </c>
      <c r="K31" s="7">
        <v>45</v>
      </c>
      <c r="L31" s="4">
        <v>40</v>
      </c>
      <c r="M31" s="4">
        <v>42</v>
      </c>
      <c r="N31" t="s">
        <v>66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53</v>
      </c>
      <c r="U31" t="str">
        <f t="shared" si="1"/>
        <v>yes</v>
      </c>
      <c r="V31">
        <v>32</v>
      </c>
      <c r="W31">
        <f>12283-11704</f>
        <v>579</v>
      </c>
      <c r="X31">
        <v>1</v>
      </c>
      <c r="Y31">
        <v>0</v>
      </c>
      <c r="Z31">
        <v>1</v>
      </c>
      <c r="AA31">
        <v>23</v>
      </c>
      <c r="AC31">
        <v>642</v>
      </c>
      <c r="AD31">
        <f t="shared" si="7"/>
        <v>6.2305295950155763E-2</v>
      </c>
      <c r="AE31">
        <f t="shared" si="8"/>
        <v>0.90186915887850472</v>
      </c>
      <c r="AF31" s="4" t="str">
        <f>IF(T31="yes",IF(W31&gt;0,"kelp consumed during video","kelp consumed AFTER video"),"urchin never ate kelp")</f>
        <v>kelp consumed during video</v>
      </c>
      <c r="AG31" s="4" t="str">
        <f>IF(X31=0, "urchin never tried",IF(Y31&gt;0, "Yes", "No"))</f>
        <v>No</v>
      </c>
      <c r="AH31" s="4" t="str">
        <f>IF(AG31="yes",IF(W31&gt;0,"Corynactis was so close","Corynactis was a monster"),IF(X31&gt;0,"Urchin was a beast","Urchin didn't even try"))</f>
        <v>Urchin was a beast</v>
      </c>
    </row>
    <row r="32" spans="1:36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36</v>
      </c>
      <c r="G32" t="str">
        <f t="shared" si="3"/>
        <v>Red</v>
      </c>
      <c r="H32">
        <f t="shared" si="4"/>
        <v>2</v>
      </c>
      <c r="I32" s="7">
        <v>2</v>
      </c>
      <c r="K32" s="7">
        <v>49</v>
      </c>
      <c r="L32" s="4">
        <v>62</v>
      </c>
      <c r="M32" s="4">
        <v>63</v>
      </c>
      <c r="N32" t="s">
        <v>66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53</v>
      </c>
      <c r="U32" t="str">
        <f t="shared" si="1"/>
        <v>yes</v>
      </c>
      <c r="V32">
        <v>25</v>
      </c>
      <c r="W32">
        <f>(12094-12041)+54+26+103+74</f>
        <v>310</v>
      </c>
      <c r="X32">
        <v>12</v>
      </c>
      <c r="Y32">
        <v>11</v>
      </c>
      <c r="Z32">
        <v>1</v>
      </c>
      <c r="AA32">
        <v>17</v>
      </c>
      <c r="AC32">
        <v>621</v>
      </c>
      <c r="AD32">
        <f t="shared" si="7"/>
        <v>0.47342995169082125</v>
      </c>
      <c r="AE32">
        <f t="shared" si="8"/>
        <v>0.49919484702093397</v>
      </c>
      <c r="AF32" s="4" t="str">
        <f>IF(T32="yes",IF(W32&gt;0,"kelp consumed during video","kelp consumed AFTER video"),"urchin never ate kelp")</f>
        <v>kelp consumed during video</v>
      </c>
      <c r="AG32" s="4" t="str">
        <f>IF(X32=0, "urchin never tried",IF(Y32&gt;0, "Yes", "No"))</f>
        <v>Yes</v>
      </c>
      <c r="AH32" s="4" t="str">
        <f>IF(AG32="yes",IF(W32&gt;0,"Corynactis was so close","Corynactis was a monster"),IF(X32&gt;0,"Urchin was a beast","Urchin didn't even try"))</f>
        <v>Corynactis was so close</v>
      </c>
      <c r="AJ32" t="s">
        <v>96</v>
      </c>
    </row>
    <row r="33" spans="1:36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36</v>
      </c>
      <c r="G33" t="str">
        <f t="shared" si="3"/>
        <v>Orange</v>
      </c>
      <c r="H33">
        <f t="shared" si="4"/>
        <v>3</v>
      </c>
      <c r="I33" s="7">
        <v>14</v>
      </c>
      <c r="K33" s="7">
        <v>48</v>
      </c>
      <c r="L33" s="4">
        <v>47</v>
      </c>
      <c r="M33" s="4">
        <v>47</v>
      </c>
      <c r="N33" t="s">
        <v>66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54</v>
      </c>
      <c r="U33" t="str">
        <f t="shared" si="1"/>
        <v>yes</v>
      </c>
      <c r="X33">
        <v>0</v>
      </c>
      <c r="Y33">
        <v>0</v>
      </c>
      <c r="Z33">
        <v>0</v>
      </c>
      <c r="AC33">
        <v>544</v>
      </c>
      <c r="AD33">
        <f t="shared" si="7"/>
        <v>1</v>
      </c>
      <c r="AE33">
        <f t="shared" si="8"/>
        <v>0</v>
      </c>
      <c r="AF33" s="4" t="str">
        <f>IF(T33="yes",IF(W33&gt;0,"kelp consumed during video","kelp consumed AFTER video"),"urchin never ate kelp")</f>
        <v>urchin never ate kelp</v>
      </c>
      <c r="AG33" s="4" t="str">
        <f>IF(X33=0, "urchin never tried",IF(Y33&gt;0, "Yes", "No"))</f>
        <v>urchin never tried</v>
      </c>
      <c r="AH33" s="4" t="str">
        <f>IF(AG33="yes",IF(W33&gt;0,"Corynactis was so close","Corynactis was a monster"),IF(X33&gt;0,"Urchin was a beast","Urchin didn't even try"))</f>
        <v>Urchin didn't even try</v>
      </c>
      <c r="AJ33" t="s">
        <v>47</v>
      </c>
    </row>
    <row r="34" spans="1:36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35</v>
      </c>
      <c r="G34" t="str">
        <f t="shared" si="3"/>
        <v>Orange</v>
      </c>
      <c r="H34">
        <f t="shared" si="4"/>
        <v>3</v>
      </c>
      <c r="I34" s="7">
        <v>15</v>
      </c>
      <c r="K34" s="7">
        <v>53</v>
      </c>
      <c r="L34" s="4">
        <v>76</v>
      </c>
      <c r="M34" s="4">
        <v>75</v>
      </c>
      <c r="N34" t="s">
        <v>66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53</v>
      </c>
      <c r="U34" t="str">
        <f t="shared" si="1"/>
        <v>yes</v>
      </c>
      <c r="V34">
        <f>120+10+5</f>
        <v>135</v>
      </c>
      <c r="W34">
        <f>11896-11421</f>
        <v>475</v>
      </c>
      <c r="X34">
        <v>1</v>
      </c>
      <c r="Y34">
        <v>0</v>
      </c>
      <c r="Z34">
        <v>1</v>
      </c>
      <c r="AA34">
        <v>120</v>
      </c>
      <c r="AC34">
        <v>613</v>
      </c>
      <c r="AD34">
        <f t="shared" si="7"/>
        <v>2.936378466557912E-2</v>
      </c>
      <c r="AE34">
        <f t="shared" si="8"/>
        <v>0.77487765089722671</v>
      </c>
      <c r="AF34" s="4" t="str">
        <f>IF(T34="yes",IF(W34&gt;0,"kelp consumed during video","kelp consumed AFTER video"),"urchin never ate kelp")</f>
        <v>kelp consumed during video</v>
      </c>
      <c r="AG34" s="4" t="str">
        <f>IF(X34=0, "urchin never tried",IF(Y34&gt;0, "Yes", "No"))</f>
        <v>No</v>
      </c>
      <c r="AH34" s="4" t="str">
        <f>IF(AG34="yes",IF(W34&gt;0,"Corynactis was so close","Corynactis was a monster"),IF(X34&gt;0,"Urchin was a beast","Urchin didn't even try"))</f>
        <v>Urchin was a beast</v>
      </c>
    </row>
    <row r="35" spans="1:36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35</v>
      </c>
      <c r="G35" t="str">
        <f t="shared" si="3"/>
        <v>Red</v>
      </c>
      <c r="H35">
        <f t="shared" si="4"/>
        <v>2</v>
      </c>
      <c r="I35" s="7">
        <v>1</v>
      </c>
      <c r="K35" s="7">
        <v>47</v>
      </c>
      <c r="L35" s="4">
        <v>47</v>
      </c>
      <c r="M35" s="4">
        <v>47</v>
      </c>
      <c r="N35" t="s">
        <v>66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54</v>
      </c>
      <c r="U35" t="str">
        <f t="shared" si="1"/>
        <v>yes</v>
      </c>
      <c r="V35">
        <v>14</v>
      </c>
      <c r="W35">
        <f>12895-12338</f>
        <v>557</v>
      </c>
      <c r="X35">
        <v>3</v>
      </c>
      <c r="Y35">
        <v>1</v>
      </c>
      <c r="Z35">
        <v>2</v>
      </c>
      <c r="AA35">
        <v>10</v>
      </c>
      <c r="AC35">
        <v>583</v>
      </c>
      <c r="AD35">
        <f t="shared" si="7"/>
        <v>2.7444253859348199E-2</v>
      </c>
      <c r="AE35">
        <f t="shared" si="8"/>
        <v>0.95540308747855918</v>
      </c>
      <c r="AF35" s="4" t="str">
        <f>IF(T35="yes",IF(W35&gt;0,"kelp consumed during video","kelp consumed AFTER video"),"urchin never ate kelp")</f>
        <v>urchin never ate kelp</v>
      </c>
      <c r="AG35" s="4" t="str">
        <f>IF(X35=0, "urchin never tried",IF(Y35&gt;0, "Yes", "No"))</f>
        <v>Yes</v>
      </c>
      <c r="AH35" s="4" t="str">
        <f>IF(AG35="yes",IF(W35&gt;0,"Corynactis was so close","Corynactis was a monster"),IF(X35&gt;0,"Urchin was a beast","Urchin didn't even try"))</f>
        <v>Corynactis was so close</v>
      </c>
      <c r="AJ35" t="s">
        <v>97</v>
      </c>
    </row>
    <row r="36" spans="1:36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36</v>
      </c>
      <c r="G36" t="str">
        <f t="shared" si="3"/>
        <v>Control</v>
      </c>
      <c r="H36">
        <f t="shared" si="4"/>
        <v>1</v>
      </c>
      <c r="I36" s="7">
        <v>0</v>
      </c>
      <c r="K36" s="7">
        <v>52</v>
      </c>
      <c r="L36" s="4">
        <v>63</v>
      </c>
      <c r="M36" s="4">
        <v>63</v>
      </c>
      <c r="N36" t="s">
        <v>66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53</v>
      </c>
      <c r="U36" t="str">
        <f t="shared" si="1"/>
        <v>no</v>
      </c>
    </row>
    <row r="37" spans="1:36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36</v>
      </c>
      <c r="G37" t="str">
        <f t="shared" si="3"/>
        <v>Control</v>
      </c>
      <c r="H37">
        <f t="shared" si="4"/>
        <v>1</v>
      </c>
      <c r="I37" s="7">
        <v>0</v>
      </c>
      <c r="K37" s="7">
        <v>47</v>
      </c>
      <c r="L37" s="4">
        <v>49</v>
      </c>
      <c r="M37" s="4">
        <v>50</v>
      </c>
      <c r="N37" t="s">
        <v>66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54</v>
      </c>
      <c r="U37" t="str">
        <f t="shared" si="1"/>
        <v>no</v>
      </c>
    </row>
    <row r="38" spans="1:36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36</v>
      </c>
      <c r="G38" t="str">
        <f t="shared" si="3"/>
        <v>Orange</v>
      </c>
      <c r="H38">
        <f t="shared" si="4"/>
        <v>3</v>
      </c>
      <c r="I38" s="7">
        <v>19</v>
      </c>
      <c r="K38" s="7">
        <v>45</v>
      </c>
      <c r="L38" s="4">
        <v>46</v>
      </c>
      <c r="M38" s="4">
        <v>47</v>
      </c>
      <c r="N38" t="s">
        <v>66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53</v>
      </c>
      <c r="U38" t="str">
        <f t="shared" si="1"/>
        <v>no</v>
      </c>
    </row>
    <row r="39" spans="1:36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36</v>
      </c>
      <c r="G39" t="str">
        <f t="shared" si="3"/>
        <v>Orange</v>
      </c>
      <c r="H39">
        <f t="shared" si="4"/>
        <v>3</v>
      </c>
      <c r="I39" s="7">
        <v>11</v>
      </c>
      <c r="K39" s="7">
        <v>54</v>
      </c>
      <c r="L39" s="4">
        <v>72</v>
      </c>
      <c r="M39" s="4">
        <v>73</v>
      </c>
      <c r="N39" t="s">
        <v>66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53</v>
      </c>
      <c r="U39" t="str">
        <f t="shared" si="1"/>
        <v>no</v>
      </c>
    </row>
    <row r="40" spans="1:36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35</v>
      </c>
      <c r="G40" t="str">
        <f t="shared" si="3"/>
        <v>Pink</v>
      </c>
      <c r="H40">
        <f t="shared" si="4"/>
        <v>4</v>
      </c>
      <c r="I40" s="7">
        <v>22</v>
      </c>
      <c r="K40" s="7">
        <v>53</v>
      </c>
      <c r="L40" s="4">
        <v>68</v>
      </c>
      <c r="M40" s="4">
        <v>70</v>
      </c>
      <c r="N40" t="s">
        <v>66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53</v>
      </c>
      <c r="U40" t="str">
        <f t="shared" si="1"/>
        <v>no</v>
      </c>
    </row>
    <row r="41" spans="1:36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35</v>
      </c>
      <c r="G41" t="str">
        <f t="shared" si="3"/>
        <v>Red</v>
      </c>
      <c r="H41">
        <f t="shared" si="4"/>
        <v>2</v>
      </c>
      <c r="I41" s="7">
        <v>6</v>
      </c>
      <c r="K41" s="7">
        <v>58</v>
      </c>
      <c r="L41" s="4">
        <v>90</v>
      </c>
      <c r="M41" s="4">
        <v>89</v>
      </c>
      <c r="N41" t="s">
        <v>66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53</v>
      </c>
      <c r="U41" t="str">
        <f t="shared" si="1"/>
        <v>no</v>
      </c>
    </row>
    <row r="42" spans="1:36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36</v>
      </c>
      <c r="G42" t="str">
        <f t="shared" si="3"/>
        <v>Pink</v>
      </c>
      <c r="H42">
        <f t="shared" si="4"/>
        <v>4</v>
      </c>
      <c r="I42" s="7">
        <v>27</v>
      </c>
      <c r="K42" s="7">
        <v>59</v>
      </c>
      <c r="L42" s="4">
        <v>83</v>
      </c>
      <c r="M42" s="4">
        <v>83</v>
      </c>
      <c r="N42" t="s">
        <v>66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53</v>
      </c>
      <c r="U42" t="str">
        <f t="shared" si="1"/>
        <v>no</v>
      </c>
    </row>
    <row r="43" spans="1:36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35</v>
      </c>
      <c r="G43" t="str">
        <f t="shared" si="3"/>
        <v>Orange</v>
      </c>
      <c r="H43">
        <f t="shared" si="4"/>
        <v>3</v>
      </c>
      <c r="I43" s="7">
        <v>20</v>
      </c>
      <c r="K43" s="7">
        <v>50</v>
      </c>
      <c r="L43" s="4">
        <v>57</v>
      </c>
      <c r="M43" s="4">
        <v>57</v>
      </c>
      <c r="N43" t="s">
        <v>66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54</v>
      </c>
      <c r="U43" t="str">
        <f t="shared" si="1"/>
        <v>no</v>
      </c>
      <c r="AI43" t="s">
        <v>52</v>
      </c>
    </row>
    <row r="44" spans="1:36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36</v>
      </c>
      <c r="G44" t="str">
        <f t="shared" si="3"/>
        <v>Red</v>
      </c>
      <c r="H44">
        <f t="shared" si="4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67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53</v>
      </c>
      <c r="U44" t="str">
        <f t="shared" si="1"/>
        <v>yes</v>
      </c>
      <c r="V44">
        <v>43</v>
      </c>
      <c r="W44">
        <f>11882-11411</f>
        <v>471</v>
      </c>
      <c r="X44">
        <v>1</v>
      </c>
      <c r="Y44">
        <v>0</v>
      </c>
      <c r="Z44">
        <v>1</v>
      </c>
      <c r="AA44">
        <v>32</v>
      </c>
      <c r="AC44">
        <v>598</v>
      </c>
      <c r="AD44">
        <f t="shared" ref="AD44:AD46" si="9">(AC44-W44-AA44-AB44)/AC44</f>
        <v>0.15886287625418061</v>
      </c>
      <c r="AE44">
        <f t="shared" ref="AE44:AE46" si="10">W44/AC44</f>
        <v>0.7876254180602007</v>
      </c>
      <c r="AF44" s="4" t="str">
        <f>IF(T44="yes",IF(W44&gt;0,"kelp consumed during video","kelp consumed AFTER video"),"urchin never ate kelp")</f>
        <v>kelp consumed during video</v>
      </c>
      <c r="AG44" s="4" t="str">
        <f>IF(X44=0, "urchin never tried",IF(Y44&gt;0, "Yes", "No"))</f>
        <v>No</v>
      </c>
      <c r="AH44" s="4" t="str">
        <f>IF(AG44="yes",IF(W44&gt;0,"Corynactis was so close","Corynactis was a monster"),IF(X44&gt;0,"Urchin was a beast","Urchin didn't even try"))</f>
        <v>Urchin was a beast</v>
      </c>
    </row>
    <row r="45" spans="1:36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35</v>
      </c>
      <c r="G45" t="str">
        <f t="shared" si="3"/>
        <v>Pink</v>
      </c>
      <c r="H45">
        <f t="shared" si="4"/>
        <v>4</v>
      </c>
      <c r="I45" s="7">
        <v>29</v>
      </c>
      <c r="K45" s="7">
        <v>53</v>
      </c>
      <c r="L45" s="4">
        <v>69</v>
      </c>
      <c r="M45" s="4">
        <v>69</v>
      </c>
      <c r="N45" t="s">
        <v>66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53</v>
      </c>
      <c r="U45" t="str">
        <f t="shared" si="1"/>
        <v>yes</v>
      </c>
      <c r="V45">
        <v>46</v>
      </c>
      <c r="W45">
        <f>22+(12179-12048)</f>
        <v>153</v>
      </c>
      <c r="X45">
        <v>3</v>
      </c>
      <c r="Y45">
        <v>1</v>
      </c>
      <c r="Z45">
        <v>2</v>
      </c>
      <c r="AA45">
        <v>36</v>
      </c>
      <c r="AB45">
        <v>20</v>
      </c>
      <c r="AC45">
        <v>622</v>
      </c>
      <c r="AD45">
        <f t="shared" si="9"/>
        <v>0.66398713826366562</v>
      </c>
      <c r="AE45">
        <f t="shared" si="10"/>
        <v>0.2459807073954984</v>
      </c>
      <c r="AF45" s="4" t="str">
        <f>IF(T45="yes",IF(W45&gt;0,"kelp consumed during video","kelp consumed AFTER video"),"urchin never ate kelp")</f>
        <v>kelp consumed during video</v>
      </c>
      <c r="AG45" s="4" t="str">
        <f>IF(X45=0, "urchin never tried",IF(Y45&gt;0, "Yes", "No"))</f>
        <v>Yes</v>
      </c>
      <c r="AH45" s="4" t="str">
        <f>IF(AG45="yes",IF(W45&gt;0,"Corynactis was so close","Corynactis was a monster"),IF(X45&gt;0,"Urchin was a beast","Urchin didn't even try"))</f>
        <v>Corynactis was so close</v>
      </c>
    </row>
    <row r="46" spans="1:36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35</v>
      </c>
      <c r="G46" t="str">
        <f t="shared" si="3"/>
        <v>Red</v>
      </c>
      <c r="H46">
        <f t="shared" si="4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67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54</v>
      </c>
      <c r="U46" t="str">
        <f t="shared" si="1"/>
        <v>yes</v>
      </c>
      <c r="X46">
        <v>0</v>
      </c>
      <c r="Y46">
        <v>0</v>
      </c>
      <c r="Z46">
        <v>0</v>
      </c>
      <c r="AC46">
        <v>641</v>
      </c>
      <c r="AD46">
        <f t="shared" si="9"/>
        <v>1</v>
      </c>
      <c r="AE46">
        <f t="shared" si="10"/>
        <v>0</v>
      </c>
      <c r="AF46" s="4" t="str">
        <f>IF(T46="yes",IF(W46&gt;0,"kelp consumed during video","kelp consumed AFTER video"),"urchin never ate kelp")</f>
        <v>urchin never ate kelp</v>
      </c>
      <c r="AG46" s="4" t="str">
        <f>IF(X46=0, "urchin never tried",IF(Y46&gt;0, "Yes", "No"))</f>
        <v>urchin never tried</v>
      </c>
      <c r="AH46" s="4" t="str">
        <f>IF(AG46="yes",IF(W46&gt;0,"Corynactis was so close","Corynactis was a monster"),IF(X46&gt;0,"Urchin was a beast","Urchin didn't even try"))</f>
        <v>Urchin didn't even try</v>
      </c>
      <c r="AJ46" t="s">
        <v>47</v>
      </c>
    </row>
    <row r="47" spans="1:36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36</v>
      </c>
      <c r="G47" t="str">
        <f t="shared" si="3"/>
        <v>Orange</v>
      </c>
      <c r="H47">
        <f t="shared" si="4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67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54</v>
      </c>
      <c r="U47" t="s">
        <v>54</v>
      </c>
      <c r="AF47" s="4"/>
      <c r="AI47" t="s">
        <v>117</v>
      </c>
    </row>
    <row r="48" spans="1:36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35</v>
      </c>
      <c r="G48" t="str">
        <f t="shared" si="3"/>
        <v>Control</v>
      </c>
      <c r="H48">
        <f t="shared" si="4"/>
        <v>1</v>
      </c>
      <c r="I48" s="7">
        <v>0</v>
      </c>
      <c r="K48" s="7">
        <v>55</v>
      </c>
      <c r="L48" s="4">
        <v>82</v>
      </c>
      <c r="M48" s="4">
        <v>82</v>
      </c>
      <c r="N48" t="s">
        <v>66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54</v>
      </c>
      <c r="U48" t="str">
        <f t="shared" ref="U48:U77" si="11">IF(E48&gt;6,"no","yes")</f>
        <v>yes</v>
      </c>
      <c r="V48">
        <v>9</v>
      </c>
      <c r="W48">
        <f>10260-10148</f>
        <v>112</v>
      </c>
      <c r="X48">
        <v>1</v>
      </c>
      <c r="Y48">
        <v>0</v>
      </c>
      <c r="Z48">
        <v>1</v>
      </c>
      <c r="AA48">
        <v>2</v>
      </c>
      <c r="AC48">
        <v>260</v>
      </c>
      <c r="AD48">
        <f>(AC48-W48-AA48-AB48)/AC48</f>
        <v>0.56153846153846154</v>
      </c>
      <c r="AE48">
        <f>W48/AC48</f>
        <v>0.43076923076923079</v>
      </c>
      <c r="AF48" s="4" t="str">
        <f>IF(T48="yes",IF(W48&gt;0,"kelp consumed during video","kelp consumed AFTER video"),"urchin never ate kelp")</f>
        <v>urchin never ate kelp</v>
      </c>
      <c r="AG48" s="4" t="str">
        <f>IF(X48=0, "urchin never tried",IF(Y48&gt;0, "Yes", "No"))</f>
        <v>No</v>
      </c>
      <c r="AH48" s="4" t="str">
        <f>IF(AG48="yes",IF(W48&gt;0,"Corynactis was so close","Corynactis was a monster"),IF(X48&gt;0,"Urchin was a beast","Urchin didn't even try"))</f>
        <v>Urchin was a beast</v>
      </c>
      <c r="AI48" t="s">
        <v>69</v>
      </c>
      <c r="AJ48" t="s">
        <v>61</v>
      </c>
    </row>
    <row r="49" spans="1:36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35</v>
      </c>
      <c r="G49" t="str">
        <f t="shared" si="3"/>
        <v>Pink</v>
      </c>
      <c r="H49">
        <f t="shared" si="4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67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54</v>
      </c>
      <c r="U49" t="str">
        <f t="shared" si="11"/>
        <v>yes</v>
      </c>
      <c r="X49">
        <v>0</v>
      </c>
      <c r="Y49">
        <v>0</v>
      </c>
      <c r="Z49">
        <v>0</v>
      </c>
      <c r="AC49">
        <v>588</v>
      </c>
      <c r="AD49">
        <f>(AC49-W49-AA49-AB49)/AC49</f>
        <v>1</v>
      </c>
      <c r="AE49">
        <f>W49/AC49</f>
        <v>0</v>
      </c>
      <c r="AF49" s="4" t="str">
        <f>IF(T49="yes",IF(W49&gt;0,"kelp consumed during video","kelp consumed AFTER video"),"urchin never ate kelp")</f>
        <v>urchin never ate kelp</v>
      </c>
      <c r="AG49" s="4" t="str">
        <f>IF(X49=0, "urchin never tried",IF(Y49&gt;0, "Yes", "No"))</f>
        <v>urchin never tried</v>
      </c>
      <c r="AH49" s="4" t="str">
        <f>IF(AG49="yes",IF(W49&gt;0,"Corynactis was so close","Corynactis was a monster"),IF(X49&gt;0,"Urchin was a beast","Urchin didn't even try"))</f>
        <v>Urchin didn't even try</v>
      </c>
      <c r="AJ49" t="s">
        <v>98</v>
      </c>
    </row>
    <row r="50" spans="1:36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35</v>
      </c>
      <c r="G50" t="str">
        <f t="shared" si="3"/>
        <v>Pink</v>
      </c>
      <c r="H50">
        <f t="shared" si="4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67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53</v>
      </c>
      <c r="U50" t="str">
        <f t="shared" si="11"/>
        <v>no</v>
      </c>
      <c r="AI50" t="s">
        <v>55</v>
      </c>
    </row>
    <row r="51" spans="1:36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36</v>
      </c>
      <c r="G51" t="str">
        <f t="shared" si="3"/>
        <v>Pink</v>
      </c>
      <c r="H51">
        <f t="shared" si="4"/>
        <v>4</v>
      </c>
      <c r="I51" s="7">
        <v>26</v>
      </c>
      <c r="K51" s="7">
        <v>45</v>
      </c>
      <c r="L51" s="4">
        <v>41</v>
      </c>
      <c r="M51" s="4">
        <v>40</v>
      </c>
      <c r="N51" t="s">
        <v>66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54</v>
      </c>
      <c r="U51" t="str">
        <f t="shared" si="11"/>
        <v>no</v>
      </c>
    </row>
    <row r="52" spans="1:36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35</v>
      </c>
      <c r="G52" t="str">
        <f t="shared" si="3"/>
        <v>Orange</v>
      </c>
      <c r="H52">
        <f t="shared" si="4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67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53</v>
      </c>
      <c r="U52" t="str">
        <f t="shared" si="11"/>
        <v>no</v>
      </c>
    </row>
    <row r="53" spans="1:36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36</v>
      </c>
      <c r="G53" t="str">
        <f t="shared" si="3"/>
        <v>Orange</v>
      </c>
      <c r="H53">
        <f t="shared" si="4"/>
        <v>3</v>
      </c>
      <c r="I53" s="7">
        <v>17</v>
      </c>
      <c r="K53" s="7">
        <v>52</v>
      </c>
      <c r="L53" s="4">
        <v>62</v>
      </c>
      <c r="M53" s="4">
        <v>61</v>
      </c>
      <c r="N53" t="s">
        <v>66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54</v>
      </c>
      <c r="U53" t="str">
        <f t="shared" si="11"/>
        <v>no</v>
      </c>
    </row>
    <row r="54" spans="1:36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35</v>
      </c>
      <c r="G54" t="str">
        <f t="shared" si="3"/>
        <v>Pink</v>
      </c>
      <c r="H54">
        <f t="shared" si="4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67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53</v>
      </c>
      <c r="U54" t="str">
        <f t="shared" si="11"/>
        <v>no</v>
      </c>
    </row>
    <row r="55" spans="1:36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35</v>
      </c>
      <c r="G55" t="str">
        <f t="shared" si="3"/>
        <v>Control</v>
      </c>
      <c r="H55">
        <f t="shared" si="4"/>
        <v>1</v>
      </c>
      <c r="I55" s="7">
        <v>0</v>
      </c>
      <c r="K55" s="7">
        <v>46</v>
      </c>
      <c r="L55" s="4">
        <v>51</v>
      </c>
      <c r="M55" s="4">
        <v>51</v>
      </c>
      <c r="N55" t="s">
        <v>66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53</v>
      </c>
      <c r="U55" t="str">
        <f t="shared" si="11"/>
        <v>no</v>
      </c>
    </row>
    <row r="56" spans="1:36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35</v>
      </c>
      <c r="G56" t="str">
        <f t="shared" si="3"/>
        <v>Control</v>
      </c>
      <c r="H56">
        <f t="shared" si="4"/>
        <v>1</v>
      </c>
      <c r="I56" s="7">
        <v>0</v>
      </c>
      <c r="K56" s="7">
        <v>45</v>
      </c>
      <c r="L56" s="4">
        <v>41</v>
      </c>
      <c r="M56" s="4">
        <v>42</v>
      </c>
      <c r="N56" t="s">
        <v>66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53</v>
      </c>
      <c r="U56" t="str">
        <f t="shared" si="11"/>
        <v>no</v>
      </c>
    </row>
    <row r="57" spans="1:36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35</v>
      </c>
      <c r="G57" t="str">
        <f t="shared" si="3"/>
        <v>Red</v>
      </c>
      <c r="H57">
        <f t="shared" si="4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67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53</v>
      </c>
      <c r="U57" t="str">
        <f t="shared" si="11"/>
        <v>no</v>
      </c>
    </row>
    <row r="58" spans="1:36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36</v>
      </c>
      <c r="G58" t="str">
        <f t="shared" ref="G58:G71" si="12">IF(I58&lt;=0, "Control", IF(I58&lt;=10, "Red", IF(I58&gt;=21, "Pink", "Orange")))</f>
        <v>Red</v>
      </c>
      <c r="H58">
        <f t="shared" ref="H58:H71" si="13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67</v>
      </c>
      <c r="O58">
        <f t="shared" ref="O58:O77" si="14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54</v>
      </c>
      <c r="U58" t="str">
        <f t="shared" si="11"/>
        <v>no</v>
      </c>
    </row>
    <row r="59" spans="1:36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35</v>
      </c>
      <c r="G59" t="str">
        <f t="shared" si="12"/>
        <v>Control</v>
      </c>
      <c r="H59">
        <f t="shared" si="13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67</v>
      </c>
      <c r="O59">
        <f t="shared" si="14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53</v>
      </c>
      <c r="U59" t="str">
        <f t="shared" si="11"/>
        <v>no</v>
      </c>
    </row>
    <row r="60" spans="1:36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36</v>
      </c>
      <c r="G60" t="str">
        <f t="shared" si="12"/>
        <v>Pink</v>
      </c>
      <c r="H60">
        <f t="shared" si="13"/>
        <v>4</v>
      </c>
      <c r="I60" s="5">
        <v>29</v>
      </c>
      <c r="K60">
        <v>46</v>
      </c>
      <c r="L60" s="4">
        <v>38</v>
      </c>
      <c r="M60" s="4">
        <v>37</v>
      </c>
      <c r="N60" s="4" t="s">
        <v>67</v>
      </c>
      <c r="O60">
        <f t="shared" si="14"/>
        <v>8</v>
      </c>
      <c r="P60">
        <v>1920</v>
      </c>
      <c r="Q60">
        <v>720</v>
      </c>
      <c r="R60">
        <v>62.996000000000002</v>
      </c>
      <c r="S60">
        <v>63.26</v>
      </c>
      <c r="T60" t="s">
        <v>54</v>
      </c>
      <c r="U60" t="str">
        <f t="shared" si="11"/>
        <v>no</v>
      </c>
    </row>
    <row r="61" spans="1:36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35</v>
      </c>
      <c r="G61" t="str">
        <f t="shared" si="12"/>
        <v>Red</v>
      </c>
      <c r="H61">
        <f t="shared" si="13"/>
        <v>2</v>
      </c>
      <c r="I61" s="5">
        <v>9</v>
      </c>
      <c r="K61">
        <v>55</v>
      </c>
      <c r="L61" s="4">
        <v>73</v>
      </c>
      <c r="M61" s="4">
        <v>74</v>
      </c>
      <c r="N61" s="4" t="s">
        <v>67</v>
      </c>
      <c r="O61">
        <f t="shared" si="14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54</v>
      </c>
      <c r="U61" t="str">
        <f t="shared" si="11"/>
        <v>no</v>
      </c>
    </row>
    <row r="62" spans="1:36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35</v>
      </c>
      <c r="G62" t="str">
        <f t="shared" si="12"/>
        <v>Orange</v>
      </c>
      <c r="H62">
        <f t="shared" si="13"/>
        <v>3</v>
      </c>
      <c r="I62" s="5">
        <v>18</v>
      </c>
      <c r="K62">
        <v>47</v>
      </c>
      <c r="L62" s="4">
        <v>47</v>
      </c>
      <c r="M62" s="4">
        <v>49</v>
      </c>
      <c r="N62" s="4" t="s">
        <v>67</v>
      </c>
      <c r="O62">
        <f t="shared" si="14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53</v>
      </c>
      <c r="U62" t="str">
        <f t="shared" si="11"/>
        <v>no</v>
      </c>
    </row>
    <row r="63" spans="1:36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36</v>
      </c>
      <c r="G63" t="str">
        <f t="shared" si="12"/>
        <v>Orange</v>
      </c>
      <c r="H63">
        <f t="shared" si="13"/>
        <v>3</v>
      </c>
      <c r="I63" s="5">
        <v>12</v>
      </c>
      <c r="K63">
        <v>42</v>
      </c>
      <c r="L63" s="4">
        <v>32</v>
      </c>
      <c r="M63" s="4">
        <v>34</v>
      </c>
      <c r="N63" s="4" t="s">
        <v>67</v>
      </c>
      <c r="O63">
        <f t="shared" si="14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53</v>
      </c>
      <c r="U63" t="str">
        <f t="shared" si="11"/>
        <v>no</v>
      </c>
    </row>
    <row r="64" spans="1:36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35</v>
      </c>
      <c r="G64" t="str">
        <f t="shared" si="12"/>
        <v>Control</v>
      </c>
      <c r="H64">
        <f t="shared" si="13"/>
        <v>1</v>
      </c>
      <c r="I64" s="5">
        <v>0</v>
      </c>
      <c r="K64">
        <v>46</v>
      </c>
      <c r="L64" s="4">
        <v>44</v>
      </c>
      <c r="M64" s="4">
        <v>44</v>
      </c>
      <c r="N64" s="4" t="s">
        <v>67</v>
      </c>
      <c r="O64">
        <f t="shared" si="14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53</v>
      </c>
      <c r="U64" t="str">
        <f t="shared" si="11"/>
        <v>no</v>
      </c>
    </row>
    <row r="65" spans="1:36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35</v>
      </c>
      <c r="G65" t="str">
        <f t="shared" si="12"/>
        <v>Red</v>
      </c>
      <c r="H65">
        <f t="shared" si="13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67</v>
      </c>
      <c r="O65">
        <f t="shared" si="14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54</v>
      </c>
      <c r="U65" t="str">
        <f t="shared" si="11"/>
        <v>no</v>
      </c>
      <c r="AI65" t="s">
        <v>57</v>
      </c>
    </row>
    <row r="66" spans="1:36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35</v>
      </c>
      <c r="G66" t="str">
        <f t="shared" si="12"/>
        <v>Control</v>
      </c>
      <c r="H66">
        <f t="shared" si="13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67</v>
      </c>
      <c r="O66">
        <f t="shared" si="14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53</v>
      </c>
      <c r="U66" t="str">
        <f t="shared" si="11"/>
        <v>yes</v>
      </c>
      <c r="X66">
        <v>0</v>
      </c>
      <c r="Y66">
        <v>0</v>
      </c>
      <c r="Z66">
        <v>0</v>
      </c>
      <c r="AC66">
        <v>241</v>
      </c>
      <c r="AD66">
        <f t="shared" ref="AD66:AD77" si="15">(AC66-W66-AA66-AB66)/AC66</f>
        <v>1</v>
      </c>
      <c r="AE66">
        <f t="shared" ref="AE66:AE77" si="16">W66/AC66</f>
        <v>0</v>
      </c>
      <c r="AF66" s="4" t="str">
        <f>IF(T66="yes",IF(W66&gt;0,"kelp consumed during video","kelp consumed AFTER video"),"urchin never ate kelp")</f>
        <v>kelp consumed AFTER video</v>
      </c>
      <c r="AG66" s="4" t="str">
        <f>IF(X66=0, "urchin never tried",IF(Y66&gt;0, "Yes", "No"))</f>
        <v>urchin never tried</v>
      </c>
      <c r="AH66" s="4" t="str">
        <f>IF(AG66="yes",IF(W66&gt;0,"Corynactis was so close","Corynactis was a monster"),IF(X66&gt;0,"Urchin was a beast","Urchin didn't even try"))</f>
        <v>Urchin didn't even try</v>
      </c>
      <c r="AJ66" t="s">
        <v>99</v>
      </c>
    </row>
    <row r="67" spans="1:36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35</v>
      </c>
      <c r="G67" t="str">
        <f t="shared" si="12"/>
        <v>Orange</v>
      </c>
      <c r="H67">
        <f t="shared" si="13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67</v>
      </c>
      <c r="O67">
        <f t="shared" si="14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53</v>
      </c>
      <c r="U67" t="str">
        <f t="shared" si="11"/>
        <v>yes</v>
      </c>
      <c r="V67">
        <v>21</v>
      </c>
      <c r="W67">
        <f>12924-12418</f>
        <v>506</v>
      </c>
      <c r="X67">
        <v>1</v>
      </c>
      <c r="Y67">
        <v>0</v>
      </c>
      <c r="Z67">
        <v>1</v>
      </c>
      <c r="AA67">
        <v>14</v>
      </c>
      <c r="AC67">
        <v>550</v>
      </c>
      <c r="AD67">
        <f t="shared" si="15"/>
        <v>5.4545454545454543E-2</v>
      </c>
      <c r="AE67">
        <f t="shared" si="16"/>
        <v>0.92</v>
      </c>
      <c r="AF67" s="4" t="str">
        <f>IF(T67="yes",IF(W67&gt;0,"kelp consumed during video","kelp consumed AFTER video"),"urchin never ate kelp")</f>
        <v>kelp consumed during video</v>
      </c>
      <c r="AG67" s="4" t="str">
        <f>IF(X67=0, "urchin never tried",IF(Y67&gt;0, "Yes", "No"))</f>
        <v>No</v>
      </c>
      <c r="AH67" s="4" t="str">
        <f>IF(AG67="yes",IF(W67&gt;0,"Corynactis was so close","Corynactis was a monster"),IF(X67&gt;0,"Urchin was a beast","Urchin didn't even try"))</f>
        <v>Urchin was a beast</v>
      </c>
      <c r="AJ67" t="s">
        <v>70</v>
      </c>
    </row>
    <row r="68" spans="1:36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35</v>
      </c>
      <c r="G68" t="str">
        <f t="shared" si="12"/>
        <v>Pink</v>
      </c>
      <c r="H68">
        <f t="shared" si="13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67</v>
      </c>
      <c r="O68">
        <f t="shared" si="14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54</v>
      </c>
      <c r="U68" t="str">
        <f t="shared" si="11"/>
        <v>yes</v>
      </c>
      <c r="X68">
        <v>12</v>
      </c>
      <c r="Y68">
        <v>12</v>
      </c>
      <c r="Z68">
        <v>0</v>
      </c>
      <c r="AC68">
        <v>609</v>
      </c>
      <c r="AD68">
        <f t="shared" si="15"/>
        <v>1</v>
      </c>
      <c r="AE68">
        <f t="shared" si="16"/>
        <v>0</v>
      </c>
      <c r="AF68" s="4" t="str">
        <f>IF(T68="yes",IF(W68&gt;0,"kelp consumed during video","kelp consumed AFTER video"),"urchin never ate kelp")</f>
        <v>urchin never ate kelp</v>
      </c>
      <c r="AG68" s="4" t="str">
        <f>IF(X68=0, "urchin never tried",IF(Y68&gt;0, "Yes", "No"))</f>
        <v>Yes</v>
      </c>
      <c r="AH68" s="4" t="str">
        <f>IF(AG68="yes",IF(W68&gt;0,"Corynactis was so close","Corynactis was a monster"),IF(X68&gt;0,"Urchin was a beast","Urchin didn't even try"))</f>
        <v>Corynactis was a monster</v>
      </c>
      <c r="AI68" t="s">
        <v>68</v>
      </c>
      <c r="AJ68" t="s">
        <v>71</v>
      </c>
    </row>
    <row r="69" spans="1:36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36</v>
      </c>
      <c r="G69" t="str">
        <f t="shared" si="12"/>
        <v>Pink</v>
      </c>
      <c r="H69">
        <f t="shared" si="13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67</v>
      </c>
      <c r="O69">
        <f t="shared" si="14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53</v>
      </c>
      <c r="U69" t="str">
        <f t="shared" si="11"/>
        <v>yes</v>
      </c>
      <c r="V69">
        <f>11574-11520</f>
        <v>54</v>
      </c>
      <c r="W69">
        <f>11894-11574</f>
        <v>320</v>
      </c>
      <c r="X69">
        <v>3</v>
      </c>
      <c r="Y69">
        <v>2</v>
      </c>
      <c r="Z69">
        <v>1</v>
      </c>
      <c r="AA69">
        <v>15</v>
      </c>
      <c r="AC69">
        <v>610</v>
      </c>
      <c r="AD69">
        <f t="shared" si="15"/>
        <v>0.45081967213114754</v>
      </c>
      <c r="AE69">
        <f t="shared" si="16"/>
        <v>0.52459016393442626</v>
      </c>
      <c r="AF69" s="4" t="str">
        <f>IF(T69="yes",IF(W69&gt;0,"kelp consumed during video","kelp consumed AFTER video"),"urchin never ate kelp")</f>
        <v>kelp consumed during video</v>
      </c>
      <c r="AG69" s="4" t="str">
        <f>IF(X69=0, "urchin never tried",IF(Y69&gt;0, "Yes", "No"))</f>
        <v>Yes</v>
      </c>
      <c r="AH69" s="4" t="str">
        <f>IF(AG69="yes",IF(W69&gt;0,"Corynactis was so close","Corynactis was a monster"),IF(X69&gt;0,"Urchin was a beast","Urchin didn't even try"))</f>
        <v>Corynactis was so close</v>
      </c>
    </row>
    <row r="70" spans="1:36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36</v>
      </c>
      <c r="G70" t="str">
        <f t="shared" si="12"/>
        <v>Pink</v>
      </c>
      <c r="H70">
        <f t="shared" si="13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67</v>
      </c>
      <c r="O70">
        <f t="shared" si="14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54</v>
      </c>
      <c r="U70" t="str">
        <f t="shared" si="11"/>
        <v>yes</v>
      </c>
      <c r="X70">
        <v>0</v>
      </c>
      <c r="Y70">
        <v>0</v>
      </c>
      <c r="Z70">
        <v>0</v>
      </c>
      <c r="AC70">
        <v>600</v>
      </c>
      <c r="AD70">
        <f t="shared" si="15"/>
        <v>1</v>
      </c>
      <c r="AE70">
        <f t="shared" si="16"/>
        <v>0</v>
      </c>
      <c r="AF70" s="4" t="str">
        <f>IF(T70="yes",IF(W70&gt;0,"kelp consumed during video","kelp consumed AFTER video"),"urchin never ate kelp")</f>
        <v>urchin never ate kelp</v>
      </c>
      <c r="AG70" s="4" t="str">
        <f>IF(X70=0, "urchin never tried",IF(Y70&gt;0, "Yes", "No"))</f>
        <v>urchin never tried</v>
      </c>
      <c r="AH70" s="4" t="str">
        <f>IF(AG70="yes",IF(W70&gt;0,"Corynactis was so close","Corynactis was a monster"),IF(X70&gt;0,"Urchin was a beast","Urchin didn't even try"))</f>
        <v>Urchin didn't even try</v>
      </c>
      <c r="AJ70" t="s">
        <v>100</v>
      </c>
    </row>
    <row r="71" spans="1:36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35</v>
      </c>
      <c r="G71" t="str">
        <f t="shared" si="12"/>
        <v>Red</v>
      </c>
      <c r="H71">
        <f t="shared" si="13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67</v>
      </c>
      <c r="O71">
        <f t="shared" si="14"/>
        <v>9</v>
      </c>
      <c r="P71">
        <v>1920</v>
      </c>
      <c r="Q71">
        <v>720</v>
      </c>
      <c r="R71">
        <v>73.046999999999997</v>
      </c>
      <c r="S71">
        <v>45.68</v>
      </c>
      <c r="T71" t="s">
        <v>53</v>
      </c>
      <c r="U71" t="str">
        <f t="shared" si="11"/>
        <v>yes</v>
      </c>
      <c r="V71">
        <f>11715-11685</f>
        <v>30</v>
      </c>
      <c r="W71">
        <f>(11963-11715)-1+(12267-12105)</f>
        <v>409</v>
      </c>
      <c r="X71">
        <v>2</v>
      </c>
      <c r="Y71">
        <v>1</v>
      </c>
      <c r="Z71">
        <v>1</v>
      </c>
      <c r="AA71">
        <v>21</v>
      </c>
      <c r="AC71">
        <v>627</v>
      </c>
      <c r="AD71">
        <f t="shared" si="15"/>
        <v>0.31419457735247208</v>
      </c>
      <c r="AE71">
        <f t="shared" si="16"/>
        <v>0.65231259968102073</v>
      </c>
      <c r="AF71" s="4" t="str">
        <f>IF(T71="yes",IF(W71&gt;0,"kelp consumed during video","kelp consumed AFTER video"),"urchin never ate kelp")</f>
        <v>kelp consumed during video</v>
      </c>
      <c r="AG71" s="4" t="str">
        <f>IF(X71=0, "urchin never tried",IF(Y71&gt;0, "Yes", "No"))</f>
        <v>Yes</v>
      </c>
      <c r="AH71" s="4" t="str">
        <f>IF(AG71="yes",IF(W71&gt;0,"Corynactis was so close","Corynactis was a monster"),IF(X71&gt;0,"Urchin was a beast","Urchin didn't even try"))</f>
        <v>Corynactis was so close</v>
      </c>
    </row>
    <row r="72" spans="1:36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35</v>
      </c>
      <c r="G72" t="str">
        <f t="shared" ref="G72:G77" si="17">IF(I72&lt;=0, "Control", IF(I72&lt;=10, "Red", IF(I72&gt;=21, "Pink", "Orange")))</f>
        <v>Control</v>
      </c>
      <c r="H72">
        <f t="shared" ref="H72:H77" si="18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67</v>
      </c>
      <c r="O72">
        <f t="shared" si="14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53</v>
      </c>
      <c r="U72" t="str">
        <f t="shared" si="11"/>
        <v>yes</v>
      </c>
      <c r="X72">
        <v>0</v>
      </c>
      <c r="Y72">
        <v>0</v>
      </c>
      <c r="Z72">
        <v>0</v>
      </c>
      <c r="AC72">
        <v>328</v>
      </c>
      <c r="AD72">
        <f t="shared" si="15"/>
        <v>1</v>
      </c>
      <c r="AE72">
        <f t="shared" si="16"/>
        <v>0</v>
      </c>
      <c r="AF72" s="4" t="str">
        <f>IF(T72="yes",IF(W72&gt;0,"kelp consumed during video","kelp consumed AFTER video"),"urchin never ate kelp")</f>
        <v>kelp consumed AFTER video</v>
      </c>
      <c r="AG72" s="4" t="str">
        <f>IF(X72=0, "urchin never tried",IF(Y72&gt;0, "Yes", "No"))</f>
        <v>urchin never tried</v>
      </c>
      <c r="AH72" s="4" t="str">
        <f>IF(AG72="yes",IF(W72&gt;0,"Corynactis was so close","Corynactis was a monster"),IF(X72&gt;0,"Urchin was a beast","Urchin didn't even try"))</f>
        <v>Urchin didn't even try</v>
      </c>
      <c r="AJ72" t="s">
        <v>101</v>
      </c>
    </row>
    <row r="73" spans="1:36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36</v>
      </c>
      <c r="G73" t="str">
        <f t="shared" si="17"/>
        <v>Pink</v>
      </c>
      <c r="H73">
        <f t="shared" si="18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67</v>
      </c>
      <c r="O73">
        <f t="shared" si="14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53</v>
      </c>
      <c r="U73" t="str">
        <f t="shared" si="11"/>
        <v>yes</v>
      </c>
      <c r="X73">
        <v>5</v>
      </c>
      <c r="Y73">
        <v>5</v>
      </c>
      <c r="Z73">
        <v>0</v>
      </c>
      <c r="AC73">
        <v>612</v>
      </c>
      <c r="AD73">
        <f t="shared" si="15"/>
        <v>1</v>
      </c>
      <c r="AE73">
        <f t="shared" si="16"/>
        <v>0</v>
      </c>
      <c r="AF73" s="4" t="str">
        <f>IF(T73="yes",IF(W73&gt;0,"kelp consumed during video","kelp consumed AFTER video"),"urchin never ate kelp")</f>
        <v>kelp consumed AFTER video</v>
      </c>
      <c r="AG73" s="4" t="str">
        <f>IF(X73=0, "urchin never tried",IF(Y73&gt;0, "Yes", "No"))</f>
        <v>Yes</v>
      </c>
      <c r="AH73" s="4" t="str">
        <f>IF(AG73="yes",IF(W73&gt;0,"Corynactis was so close","Corynactis was a monster"),IF(X73&gt;0,"Urchin was a beast","Urchin didn't even try"))</f>
        <v>Corynactis was a monster</v>
      </c>
    </row>
    <row r="74" spans="1:36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36</v>
      </c>
      <c r="G74" t="str">
        <f t="shared" si="17"/>
        <v>Orange</v>
      </c>
      <c r="H74">
        <f t="shared" si="18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67</v>
      </c>
      <c r="O74">
        <f t="shared" si="14"/>
        <v>10</v>
      </c>
      <c r="P74">
        <v>1910</v>
      </c>
      <c r="Q74">
        <v>715</v>
      </c>
      <c r="R74">
        <v>70.614999999999995</v>
      </c>
      <c r="S74">
        <v>49.372</v>
      </c>
      <c r="T74" t="s">
        <v>53</v>
      </c>
      <c r="U74" t="str">
        <f t="shared" si="11"/>
        <v>yes</v>
      </c>
      <c r="V74">
        <f>12455-12437</f>
        <v>18</v>
      </c>
      <c r="W74">
        <f>12872-12455</f>
        <v>417</v>
      </c>
      <c r="X74">
        <v>2</v>
      </c>
      <c r="Y74">
        <v>1</v>
      </c>
      <c r="Z74">
        <v>1</v>
      </c>
      <c r="AA74">
        <v>13</v>
      </c>
      <c r="AC74">
        <v>560</v>
      </c>
      <c r="AD74">
        <f t="shared" si="15"/>
        <v>0.23214285714285715</v>
      </c>
      <c r="AE74">
        <f t="shared" si="16"/>
        <v>0.74464285714285716</v>
      </c>
      <c r="AF74" s="4" t="str">
        <f>IF(T74="yes",IF(W74&gt;0,"kelp consumed during video","kelp consumed AFTER video"),"urchin never ate kelp")</f>
        <v>kelp consumed during video</v>
      </c>
      <c r="AG74" s="4" t="str">
        <f>IF(X74=0, "urchin never tried",IF(Y74&gt;0, "Yes", "No"))</f>
        <v>Yes</v>
      </c>
      <c r="AH74" s="4" t="str">
        <f>IF(AG74="yes",IF(W74&gt;0,"Corynactis was so close","Corynactis was a monster"),IF(X74&gt;0,"Urchin was a beast","Urchin didn't even try"))</f>
        <v>Corynactis was so close</v>
      </c>
      <c r="AI74" t="s">
        <v>77</v>
      </c>
      <c r="AJ74" t="s">
        <v>102</v>
      </c>
    </row>
    <row r="75" spans="1:36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36</v>
      </c>
      <c r="G75" t="str">
        <f t="shared" si="17"/>
        <v>Red</v>
      </c>
      <c r="H75">
        <f t="shared" si="18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67</v>
      </c>
      <c r="O75">
        <f t="shared" si="14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53</v>
      </c>
      <c r="U75" t="str">
        <f t="shared" si="11"/>
        <v>yes</v>
      </c>
      <c r="V75">
        <f>12811-12793</f>
        <v>18</v>
      </c>
      <c r="W75">
        <f>12890-12811</f>
        <v>79</v>
      </c>
      <c r="X75">
        <v>1</v>
      </c>
      <c r="Y75">
        <v>0</v>
      </c>
      <c r="Z75">
        <v>1</v>
      </c>
      <c r="AA75">
        <v>12</v>
      </c>
      <c r="AC75">
        <v>516</v>
      </c>
      <c r="AD75">
        <f t="shared" si="15"/>
        <v>0.8236434108527132</v>
      </c>
      <c r="AE75">
        <f t="shared" si="16"/>
        <v>0.15310077519379844</v>
      </c>
      <c r="AF75" s="4" t="str">
        <f>IF(T75="yes",IF(W75&gt;0,"kelp consumed during video","kelp consumed AFTER video"),"urchin never ate kelp")</f>
        <v>kelp consumed during video</v>
      </c>
      <c r="AG75" s="4" t="str">
        <f>IF(X75=0, "urchin never tried",IF(Y75&gt;0, "Yes", "No"))</f>
        <v>No</v>
      </c>
      <c r="AH75" s="4" t="str">
        <f>IF(AG75="yes",IF(W75&gt;0,"Corynactis was so close","Corynactis was a monster"),IF(X75&gt;0,"Urchin was a beast","Urchin didn't even try"))</f>
        <v>Urchin was a beast</v>
      </c>
    </row>
    <row r="76" spans="1:36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35</v>
      </c>
      <c r="G76" t="str">
        <f t="shared" si="17"/>
        <v>Pink</v>
      </c>
      <c r="H76">
        <f t="shared" si="18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67</v>
      </c>
      <c r="O76">
        <f t="shared" si="14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53</v>
      </c>
      <c r="U76" t="str">
        <f t="shared" si="11"/>
        <v>yes</v>
      </c>
      <c r="V76">
        <f>11697-11576</f>
        <v>121</v>
      </c>
      <c r="W76">
        <f>11777-11697</f>
        <v>80</v>
      </c>
      <c r="X76">
        <v>5</v>
      </c>
      <c r="Y76">
        <v>4</v>
      </c>
      <c r="Z76">
        <v>1</v>
      </c>
      <c r="AA76">
        <v>12</v>
      </c>
      <c r="AC76">
        <v>493</v>
      </c>
      <c r="AD76">
        <f t="shared" si="15"/>
        <v>0.81338742393509122</v>
      </c>
      <c r="AE76">
        <f t="shared" si="16"/>
        <v>0.16227180527383367</v>
      </c>
      <c r="AF76" s="4" t="str">
        <f>IF(T76="yes",IF(W76&gt;0,"kelp consumed during video","kelp consumed AFTER video"),"urchin never ate kelp")</f>
        <v>kelp consumed during video</v>
      </c>
      <c r="AG76" s="4" t="str">
        <f>IF(X76=0, "urchin never tried",IF(Y76&gt;0, "Yes", "No"))</f>
        <v>Yes</v>
      </c>
      <c r="AH76" s="4" t="str">
        <f>IF(AG76="yes",IF(W76&gt;0,"Corynactis was so close","Corynactis was a monster"),IF(X76&gt;0,"Urchin was a beast","Urchin didn't even try"))</f>
        <v>Corynactis was so close</v>
      </c>
      <c r="AJ76" t="s">
        <v>102</v>
      </c>
    </row>
    <row r="77" spans="1:36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35</v>
      </c>
      <c r="G77" t="str">
        <f t="shared" si="17"/>
        <v>Red</v>
      </c>
      <c r="H77">
        <f t="shared" si="18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67</v>
      </c>
      <c r="O77">
        <f t="shared" si="14"/>
        <v>10</v>
      </c>
      <c r="P77">
        <v>1930</v>
      </c>
      <c r="Q77">
        <v>725</v>
      </c>
      <c r="R77">
        <v>60.064999999999998</v>
      </c>
      <c r="S77">
        <v>60.03</v>
      </c>
      <c r="T77" t="s">
        <v>54</v>
      </c>
      <c r="U77" t="str">
        <f t="shared" si="11"/>
        <v>yes</v>
      </c>
      <c r="X77">
        <v>3</v>
      </c>
      <c r="Y77">
        <v>3</v>
      </c>
      <c r="Z77">
        <v>0</v>
      </c>
      <c r="AC77">
        <v>569</v>
      </c>
      <c r="AD77">
        <f t="shared" si="15"/>
        <v>1</v>
      </c>
      <c r="AE77">
        <f t="shared" si="16"/>
        <v>0</v>
      </c>
      <c r="AF77" s="4" t="str">
        <f>IF(T77="yes",IF(W77&gt;0,"kelp consumed during video","kelp consumed AFTER video"),"urchin never ate kelp")</f>
        <v>urchin never ate kelp</v>
      </c>
      <c r="AG77" s="4" t="str">
        <f>IF(X77=0, "urchin never tried",IF(Y77&gt;0, "Yes", "No"))</f>
        <v>Yes</v>
      </c>
      <c r="AH77" s="4" t="str">
        <f>IF(AG77="yes",IF(W77&gt;0,"Corynactis was so close","Corynactis was a monster"),IF(X77&gt;0,"Urchin was a beast","Urchin didn't even try"))</f>
        <v>Corynactis was a monster</v>
      </c>
      <c r="AI77" t="s">
        <v>76</v>
      </c>
      <c r="AJ77" t="s">
        <v>78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R1" zoomScaleNormal="100" workbookViewId="0">
      <pane ySplit="1" topLeftCell="A2" activePane="bottomLeft" state="frozen"/>
      <selection activeCell="G1" sqref="G1"/>
      <selection pane="bottomLeft" activeCell="X1" sqref="X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5" bestFit="1" customWidth="1"/>
    <col min="22" max="22" width="18.5" bestFit="1" customWidth="1"/>
    <col min="23" max="23" width="17.83203125" bestFit="1" customWidth="1"/>
    <col min="24" max="24" width="17.1640625" bestFit="1" customWidth="1"/>
    <col min="25" max="25" width="9.5" customWidth="1"/>
    <col min="26" max="26" width="22.6640625" bestFit="1" customWidth="1"/>
    <col min="27" max="28" width="30.1640625" customWidth="1"/>
    <col min="29" max="29" width="10.1640625" bestFit="1" customWidth="1"/>
  </cols>
  <sheetData>
    <row r="1" spans="1:29" s="2" customFormat="1" x14ac:dyDescent="0.2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'Kelp consumption'!T1</f>
        <v>Kelp visibly consumed?</v>
      </c>
      <c r="Z1" s="2" t="s">
        <v>95</v>
      </c>
      <c r="AA1" s="2" t="s">
        <v>109</v>
      </c>
      <c r="AB1" s="2" t="s">
        <v>108</v>
      </c>
      <c r="AC1" s="2" t="s">
        <v>16</v>
      </c>
    </row>
    <row r="2" spans="1:29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'Kelp consumption'!T2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'Kelp consumption'!T3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'Kelp consumption'!T4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'Kelp consumption'!T5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'Kelp consumption'!T6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'Kelp consumption'!T7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'Kelp consumption'!T16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'Kelp consumption'!T17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'Kelp consumption'!T18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'Kelp consumption'!T19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'Kelp consumption'!T20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'Kelp consumption'!T21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'Kelp consumption'!T30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'Kelp consumption'!T31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'Kelp consumption'!T32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'Kelp consumption'!T33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'Kelp consumption'!T34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'Kelp consumption'!T35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'Kelp consumption'!T44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'Kelp consumption'!T45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'Kelp consumption'!T46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 x14ac:dyDescent="0.2">
      <c r="A23">
        <v>47</v>
      </c>
      <c r="B23" s="3">
        <v>43711</v>
      </c>
      <c r="C23">
        <f>'Kelp consumption'!D48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'Kelp consumption'!J48</f>
        <v>0</v>
      </c>
      <c r="J23">
        <f>'Kelp consumption'!K48</f>
        <v>55</v>
      </c>
      <c r="K23">
        <f>'Kelp consumption'!L48</f>
        <v>82</v>
      </c>
      <c r="L23">
        <f>'Kelp consumption'!O48</f>
        <v>10</v>
      </c>
      <c r="M23">
        <f>'Kelp consumption'!P48</f>
        <v>1930</v>
      </c>
      <c r="N23">
        <f>'Kelp consumption'!Q48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'Kelp consumption'!T48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 x14ac:dyDescent="0.2">
      <c r="A24">
        <v>48</v>
      </c>
      <c r="B24" s="3">
        <v>43711</v>
      </c>
      <c r="C24">
        <f>'Kelp consumption'!D49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'Kelp consumption'!J49</f>
        <v>0</v>
      </c>
      <c r="J24">
        <f>'Kelp consumption'!K49</f>
        <v>43</v>
      </c>
      <c r="K24">
        <f>'Kelp consumption'!L49</f>
        <v>35</v>
      </c>
      <c r="L24">
        <f>'Kelp consumption'!O49</f>
        <v>7</v>
      </c>
      <c r="M24">
        <f>'Kelp consumption'!P49</f>
        <v>1930</v>
      </c>
      <c r="N24">
        <f>'Kelp consumption'!Q49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'Kelp consumption'!T49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 x14ac:dyDescent="0.2">
      <c r="A25">
        <v>65</v>
      </c>
      <c r="B25" s="3">
        <v>43713</v>
      </c>
      <c r="C25">
        <f>'Kelp consumption'!D66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'Kelp consumption'!J66</f>
        <v>0</v>
      </c>
      <c r="J25">
        <f>'Kelp consumption'!K66</f>
        <v>56</v>
      </c>
      <c r="K25">
        <f>'Kelp consumption'!L66</f>
        <v>82</v>
      </c>
      <c r="L25">
        <f>'Kelp consumption'!O66</f>
        <v>9</v>
      </c>
      <c r="M25">
        <f>'Kelp consumption'!P66</f>
        <v>1920</v>
      </c>
      <c r="N25">
        <f>'Kelp consumption'!Q66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'Kelp consumption'!T66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 x14ac:dyDescent="0.2">
      <c r="A26">
        <v>66</v>
      </c>
      <c r="B26" s="3">
        <v>43713</v>
      </c>
      <c r="C26">
        <f>'Kelp consumption'!D67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'Kelp consumption'!J67</f>
        <v>0</v>
      </c>
      <c r="J26">
        <f>'Kelp consumption'!K67</f>
        <v>43</v>
      </c>
      <c r="K26">
        <f>'Kelp consumption'!L67</f>
        <v>36</v>
      </c>
      <c r="L26">
        <f>'Kelp consumption'!O67</f>
        <v>9</v>
      </c>
      <c r="M26">
        <f>'Kelp consumption'!P67</f>
        <v>1920</v>
      </c>
      <c r="N26">
        <f>'Kelp consumption'!Q67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'Kelp consumption'!T67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 x14ac:dyDescent="0.2">
      <c r="A27">
        <v>67</v>
      </c>
      <c r="B27" s="3">
        <v>43713</v>
      </c>
      <c r="C27">
        <f>'Kelp consumption'!D68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'Kelp consumption'!J68</f>
        <v>0</v>
      </c>
      <c r="J27">
        <f>'Kelp consumption'!K68</f>
        <v>56</v>
      </c>
      <c r="K27">
        <f>'Kelp consumption'!L68</f>
        <v>88</v>
      </c>
      <c r="L27">
        <f>'Kelp consumption'!O68</f>
        <v>9</v>
      </c>
      <c r="M27">
        <f>'Kelp consumption'!P68</f>
        <v>1920</v>
      </c>
      <c r="N27">
        <f>'Kelp consumption'!Q68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'Kelp consumption'!T68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 x14ac:dyDescent="0.2">
      <c r="A28">
        <v>68</v>
      </c>
      <c r="B28" s="3">
        <v>43713</v>
      </c>
      <c r="C28">
        <f>'Kelp consumption'!D69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'Kelp consumption'!J69</f>
        <v>0</v>
      </c>
      <c r="J28">
        <f>'Kelp consumption'!K69</f>
        <v>58</v>
      </c>
      <c r="K28">
        <f>'Kelp consumption'!L69</f>
        <v>84</v>
      </c>
      <c r="L28">
        <f>'Kelp consumption'!O69</f>
        <v>9</v>
      </c>
      <c r="M28">
        <f>'Kelp consumption'!P69</f>
        <v>1920</v>
      </c>
      <c r="N28">
        <f>'Kelp consumption'!Q69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'Kelp consumption'!T69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 x14ac:dyDescent="0.2">
      <c r="A29">
        <v>69</v>
      </c>
      <c r="B29" s="3">
        <v>43713</v>
      </c>
      <c r="C29">
        <f>'Kelp consumption'!D70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'Kelp consumption'!J70</f>
        <v>0</v>
      </c>
      <c r="J29">
        <f>'Kelp consumption'!K70</f>
        <v>60</v>
      </c>
      <c r="K29">
        <f>'Kelp consumption'!L70</f>
        <v>101</v>
      </c>
      <c r="L29">
        <f>'Kelp consumption'!O70</f>
        <v>9</v>
      </c>
      <c r="M29">
        <f>'Kelp consumption'!P70</f>
        <v>1920</v>
      </c>
      <c r="N29">
        <f>'Kelp consumption'!Q70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'Kelp consumption'!T70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 x14ac:dyDescent="0.2">
      <c r="A30">
        <v>70</v>
      </c>
      <c r="B30" s="3">
        <v>43713</v>
      </c>
      <c r="C30">
        <f>'Kelp consumption'!D71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'Kelp consumption'!J71</f>
        <v>0</v>
      </c>
      <c r="J30">
        <f>'Kelp consumption'!K71</f>
        <v>42</v>
      </c>
      <c r="K30">
        <f>'Kelp consumption'!L71</f>
        <v>36</v>
      </c>
      <c r="L30">
        <f>'Kelp consumption'!O71</f>
        <v>9</v>
      </c>
      <c r="M30">
        <f>'Kelp consumption'!P71</f>
        <v>1920</v>
      </c>
      <c r="N30">
        <f>'Kelp consumption'!Q71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'Kelp consumption'!T71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 x14ac:dyDescent="0.2">
      <c r="A31">
        <v>71</v>
      </c>
      <c r="B31" s="3">
        <v>43714</v>
      </c>
      <c r="C31">
        <f>'Kelp consumption'!D72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'Kelp consumption'!J72</f>
        <v>0</v>
      </c>
      <c r="J31">
        <f>'Kelp consumption'!K72</f>
        <v>60</v>
      </c>
      <c r="K31">
        <f>'Kelp consumption'!L72</f>
        <v>103</v>
      </c>
      <c r="L31">
        <f>'Kelp consumption'!O72</f>
        <v>10</v>
      </c>
      <c r="M31">
        <f>'Kelp consumption'!P72</f>
        <v>1910</v>
      </c>
      <c r="N31">
        <f>'Kelp consumption'!Q72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'Kelp consumption'!T72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 x14ac:dyDescent="0.2">
      <c r="A32">
        <v>72</v>
      </c>
      <c r="B32" s="3">
        <v>43714</v>
      </c>
      <c r="C32">
        <f>'Kelp consumption'!D73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'Kelp consumption'!J73</f>
        <v>0</v>
      </c>
      <c r="J32">
        <f>'Kelp consumption'!K73</f>
        <v>58</v>
      </c>
      <c r="K32">
        <f>'Kelp consumption'!L73</f>
        <v>87</v>
      </c>
      <c r="L32">
        <f>'Kelp consumption'!O73</f>
        <v>10</v>
      </c>
      <c r="M32">
        <f>'Kelp consumption'!P73</f>
        <v>1910</v>
      </c>
      <c r="N32">
        <f>'Kelp consumption'!Q73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'Kelp consumption'!T73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 x14ac:dyDescent="0.2">
      <c r="A33">
        <v>73</v>
      </c>
      <c r="B33" s="3">
        <v>43714</v>
      </c>
      <c r="C33">
        <f>'Kelp consumption'!D74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'Kelp consumption'!J74</f>
        <v>0</v>
      </c>
      <c r="J33">
        <f>'Kelp consumption'!K74</f>
        <v>43</v>
      </c>
      <c r="K33">
        <f>'Kelp consumption'!L74</f>
        <v>36</v>
      </c>
      <c r="L33">
        <f>'Kelp consumption'!O74</f>
        <v>10</v>
      </c>
      <c r="M33">
        <f>'Kelp consumption'!P74</f>
        <v>1910</v>
      </c>
      <c r="N33">
        <f>'Kelp consumption'!Q74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'Kelp consumption'!T74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 x14ac:dyDescent="0.2">
      <c r="A34">
        <v>74</v>
      </c>
      <c r="B34" s="3">
        <v>43714</v>
      </c>
      <c r="C34">
        <f>'Kelp consumption'!D75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'Kelp consumption'!J75</f>
        <v>0</v>
      </c>
      <c r="J34">
        <f>'Kelp consumption'!K75</f>
        <v>59</v>
      </c>
      <c r="K34">
        <f>'Kelp consumption'!L75</f>
        <v>92</v>
      </c>
      <c r="L34">
        <f>'Kelp consumption'!O75</f>
        <v>10</v>
      </c>
      <c r="M34">
        <f>'Kelp consumption'!P75</f>
        <v>1910</v>
      </c>
      <c r="N34">
        <f>'Kelp consumption'!Q75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'Kelp consumption'!T75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 x14ac:dyDescent="0.2">
      <c r="A35">
        <v>75</v>
      </c>
      <c r="B35" s="3">
        <v>43714</v>
      </c>
      <c r="C35">
        <f>'Kelp consumption'!D76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'Kelp consumption'!J76</f>
        <v>0</v>
      </c>
      <c r="J35">
        <f>'Kelp consumption'!K76</f>
        <v>56</v>
      </c>
      <c r="K35">
        <f>'Kelp consumption'!L76</f>
        <v>72</v>
      </c>
      <c r="L35">
        <f>'Kelp consumption'!O76</f>
        <v>10</v>
      </c>
      <c r="M35">
        <f>'Kelp consumption'!P76</f>
        <v>1910</v>
      </c>
      <c r="N35">
        <f>'Kelp consumption'!Q76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'Kelp consumption'!T76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 x14ac:dyDescent="0.2">
      <c r="A36">
        <v>76</v>
      </c>
      <c r="B36" s="3">
        <v>43714</v>
      </c>
      <c r="C36">
        <f>'Kelp consumption'!D77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'Kelp consumption'!J77</f>
        <v>0</v>
      </c>
      <c r="J36">
        <f>'Kelp consumption'!K77</f>
        <v>60</v>
      </c>
      <c r="K36">
        <f>'Kelp consumption'!L77</f>
        <v>91</v>
      </c>
      <c r="L36">
        <f>'Kelp consumption'!O77</f>
        <v>10</v>
      </c>
      <c r="M36">
        <f>'Kelp consumption'!P77</f>
        <v>1930</v>
      </c>
      <c r="N36">
        <f>'Kelp consumption'!Q77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'Kelp consumption'!T77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ColWidth="11.5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ColWidth="11.5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30</v>
      </c>
      <c r="B1" s="15" t="s">
        <v>63</v>
      </c>
      <c r="C1" s="2" t="s">
        <v>62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2019-09-10T16:58:14Z</dcterms:modified>
</cp:coreProperties>
</file>