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7D6CD2E0-8B16-8543-B243-5AD459DFDAA4}" xr6:coauthVersionLast="36" xr6:coauthVersionMax="44" xr10:uidLastSave="{00000000-0000-0000-0000-000000000000}"/>
  <bookViews>
    <workbookView xWindow="2160" yWindow="5760" windowWidth="47980" windowHeight="18500" activeTab="2" xr2:uid="{58E670A5-634C-427F-960F-9DA76C64E810}"/>
  </bookViews>
  <sheets>
    <sheet name="Metadata" sheetId="3" r:id="rId1"/>
    <sheet name="Kelp consumption" sheetId="1" r:id="rId2"/>
    <sheet name="Videos" sheetId="2" r:id="rId3"/>
    <sheet name="WetLab temp" sheetId="5" r:id="rId4"/>
    <sheet name="Balcony tem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2" l="1"/>
  <c r="T18" i="2"/>
  <c r="S18" i="2"/>
  <c r="T16" i="2"/>
  <c r="Z27" i="2"/>
  <c r="Z28" i="2"/>
  <c r="Z29" i="2"/>
  <c r="Z30" i="2"/>
  <c r="Z31" i="2"/>
  <c r="Z32" i="2"/>
  <c r="Z33" i="2"/>
  <c r="Z34" i="2"/>
  <c r="Z35" i="2"/>
  <c r="Z36" i="2"/>
  <c r="Z37" i="2"/>
  <c r="Z26" i="2"/>
  <c r="Z21" i="2"/>
  <c r="Z22" i="2"/>
  <c r="Z23" i="2"/>
  <c r="Z24" i="2"/>
  <c r="Z25" i="2"/>
  <c r="Z20" i="2"/>
  <c r="Z15" i="2"/>
  <c r="Z16" i="2"/>
  <c r="Z17" i="2"/>
  <c r="Z18" i="2"/>
  <c r="Z19" i="2"/>
  <c r="Z14" i="2"/>
  <c r="Z9" i="2"/>
  <c r="Z10" i="2"/>
  <c r="Z11" i="2"/>
  <c r="Z12" i="2"/>
  <c r="Z13" i="2"/>
  <c r="Z8" i="2"/>
  <c r="T15" i="2"/>
  <c r="T14" i="2"/>
  <c r="T12" i="2"/>
  <c r="Y10" i="2"/>
  <c r="T10" i="2"/>
  <c r="T9" i="2"/>
  <c r="Y7" i="2"/>
  <c r="T7" i="2"/>
  <c r="T6" i="2"/>
  <c r="Y6" i="2"/>
  <c r="Y2" i="2"/>
  <c r="T5" i="2"/>
  <c r="T4" i="2"/>
  <c r="T2" i="2"/>
  <c r="Z2" i="2" l="1"/>
  <c r="AA2" i="2" s="1"/>
  <c r="Z3" i="2"/>
  <c r="AA3" i="2" s="1"/>
  <c r="Z4" i="2"/>
  <c r="AA4" i="2" s="1"/>
  <c r="Z5" i="2"/>
  <c r="AA5" i="2" s="1"/>
  <c r="Z6" i="2"/>
  <c r="AA6" i="2" s="1"/>
  <c r="Z7" i="2"/>
  <c r="AA7" i="2" s="1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Z1" i="2"/>
  <c r="S73" i="1"/>
  <c r="S72" i="1"/>
  <c r="D59" i="1"/>
  <c r="D60" i="1"/>
  <c r="D61" i="1"/>
  <c r="D62" i="1"/>
  <c r="D63" i="1"/>
  <c r="D64" i="1"/>
  <c r="D65" i="1"/>
  <c r="D58" i="1"/>
  <c r="D51" i="1"/>
  <c r="D52" i="1"/>
  <c r="D53" i="1"/>
  <c r="D54" i="1"/>
  <c r="D55" i="1"/>
  <c r="D56" i="1"/>
  <c r="D57" i="1"/>
  <c r="D50" i="1"/>
  <c r="D37" i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9" i="1"/>
  <c r="D10" i="1"/>
  <c r="D11" i="1"/>
  <c r="D12" i="1"/>
  <c r="D13" i="1"/>
  <c r="D14" i="1"/>
  <c r="D15" i="1"/>
  <c r="D8" i="1"/>
  <c r="D73" i="1"/>
  <c r="D74" i="1"/>
  <c r="D75" i="1"/>
  <c r="D76" i="1"/>
  <c r="D77" i="1"/>
  <c r="D72" i="1"/>
  <c r="D67" i="1"/>
  <c r="D68" i="1"/>
  <c r="D69" i="1"/>
  <c r="D70" i="1"/>
  <c r="D71" i="1"/>
  <c r="D66" i="1"/>
  <c r="D45" i="1"/>
  <c r="D46" i="1"/>
  <c r="D47" i="1"/>
  <c r="D48" i="1"/>
  <c r="D49" i="1"/>
  <c r="D44" i="1"/>
  <c r="D31" i="1"/>
  <c r="D32" i="1"/>
  <c r="D33" i="1"/>
  <c r="D34" i="1"/>
  <c r="D35" i="1"/>
  <c r="D30" i="1"/>
  <c r="D17" i="1"/>
  <c r="D18" i="1"/>
  <c r="D19" i="1"/>
  <c r="D20" i="1"/>
  <c r="D21" i="1"/>
  <c r="D16" i="1"/>
  <c r="D3" i="1"/>
  <c r="D4" i="1"/>
  <c r="D5" i="1"/>
  <c r="D6" i="1"/>
  <c r="D7" i="1"/>
  <c r="D2" i="1"/>
  <c r="R3" i="2" l="1"/>
  <c r="Q4" i="2"/>
  <c r="P5" i="2"/>
  <c r="R6" i="2"/>
  <c r="R7" i="2"/>
  <c r="Q8" i="2"/>
  <c r="P9" i="2"/>
  <c r="Q10" i="2"/>
  <c r="R11" i="2"/>
  <c r="Q12" i="2"/>
  <c r="P13" i="2"/>
  <c r="R14" i="2"/>
  <c r="R15" i="2"/>
  <c r="Q16" i="2"/>
  <c r="P17" i="2"/>
  <c r="Q18" i="2"/>
  <c r="R19" i="2"/>
  <c r="Q20" i="2"/>
  <c r="P21" i="2"/>
  <c r="R22" i="2"/>
  <c r="R24" i="2"/>
  <c r="Q25" i="2"/>
  <c r="P26" i="2"/>
  <c r="Q27" i="2"/>
  <c r="R28" i="2"/>
  <c r="Q29" i="2"/>
  <c r="P30" i="2"/>
  <c r="R31" i="2"/>
  <c r="R32" i="2"/>
  <c r="Q33" i="2"/>
  <c r="P34" i="2"/>
  <c r="Q35" i="2"/>
  <c r="R36" i="2"/>
  <c r="Q37" i="2"/>
  <c r="P3" i="2" l="1"/>
  <c r="P14" i="2"/>
  <c r="P36" i="2"/>
  <c r="Q7" i="2"/>
  <c r="Q15" i="2"/>
  <c r="P31" i="2"/>
  <c r="Q32" i="2"/>
  <c r="R35" i="2"/>
  <c r="P19" i="2"/>
  <c r="Q24" i="2"/>
  <c r="R18" i="2"/>
  <c r="P35" i="2"/>
  <c r="P29" i="2"/>
  <c r="P24" i="2"/>
  <c r="P18" i="2"/>
  <c r="P12" i="2"/>
  <c r="P7" i="2"/>
  <c r="Q31" i="2"/>
  <c r="Q22" i="2"/>
  <c r="Q14" i="2"/>
  <c r="Q6" i="2"/>
  <c r="P25" i="2"/>
  <c r="P8" i="2"/>
  <c r="P33" i="2"/>
  <c r="P28" i="2"/>
  <c r="P22" i="2"/>
  <c r="P16" i="2"/>
  <c r="P11" i="2"/>
  <c r="P6" i="2"/>
  <c r="Q36" i="2"/>
  <c r="Q28" i="2"/>
  <c r="Q19" i="2"/>
  <c r="Q11" i="2"/>
  <c r="Q3" i="2"/>
  <c r="R27" i="2"/>
  <c r="R10" i="2"/>
  <c r="P37" i="2"/>
  <c r="P32" i="2"/>
  <c r="P27" i="2"/>
  <c r="P20" i="2"/>
  <c r="P15" i="2"/>
  <c r="P10" i="2"/>
  <c r="P4" i="2"/>
  <c r="R34" i="2"/>
  <c r="R30" i="2"/>
  <c r="R26" i="2"/>
  <c r="R21" i="2"/>
  <c r="R17" i="2"/>
  <c r="R13" i="2"/>
  <c r="R9" i="2"/>
  <c r="R5" i="2"/>
  <c r="Q34" i="2"/>
  <c r="Q30" i="2"/>
  <c r="Q26" i="2"/>
  <c r="Q21" i="2"/>
  <c r="Q17" i="2"/>
  <c r="Q13" i="2"/>
  <c r="Q9" i="2"/>
  <c r="Q5" i="2"/>
  <c r="R37" i="2"/>
  <c r="R33" i="2"/>
  <c r="R29" i="2"/>
  <c r="R25" i="2"/>
  <c r="R20" i="2"/>
  <c r="R16" i="2"/>
  <c r="R12" i="2"/>
  <c r="R8" i="2"/>
  <c r="R4" i="2"/>
  <c r="C33" i="2"/>
  <c r="C34" i="2"/>
  <c r="C35" i="2"/>
  <c r="C36" i="2"/>
  <c r="C37" i="2"/>
  <c r="C27" i="2"/>
  <c r="C28" i="2"/>
  <c r="C29" i="2"/>
  <c r="C30" i="2"/>
  <c r="C31" i="2"/>
  <c r="C21" i="2"/>
  <c r="C22" i="2"/>
  <c r="C23" i="2"/>
  <c r="C24" i="2"/>
  <c r="C25" i="2"/>
  <c r="C15" i="2"/>
  <c r="C16" i="2"/>
  <c r="C17" i="2"/>
  <c r="C18" i="2"/>
  <c r="C19" i="2"/>
  <c r="C9" i="2"/>
  <c r="C10" i="2"/>
  <c r="C11" i="2"/>
  <c r="C12" i="2"/>
  <c r="C13" i="2"/>
  <c r="C32" i="2"/>
  <c r="C26" i="2"/>
  <c r="C20" i="2"/>
  <c r="C14" i="2"/>
  <c r="C8" i="2"/>
  <c r="C7" i="2"/>
  <c r="C3" i="2"/>
  <c r="C4" i="2"/>
  <c r="C5" i="2"/>
  <c r="C6" i="2"/>
  <c r="C2" i="2"/>
  <c r="N29" i="2"/>
  <c r="N30" i="2"/>
  <c r="N31" i="2"/>
  <c r="N32" i="2"/>
  <c r="N33" i="2"/>
  <c r="N34" i="2"/>
  <c r="N35" i="2"/>
  <c r="N36" i="2"/>
  <c r="N37" i="2"/>
  <c r="M28" i="2"/>
  <c r="M29" i="2"/>
  <c r="M30" i="2"/>
  <c r="M31" i="2"/>
  <c r="M32" i="2"/>
  <c r="M33" i="2"/>
  <c r="M34" i="2"/>
  <c r="M35" i="2"/>
  <c r="M36" i="2"/>
  <c r="M37" i="2"/>
  <c r="R2" i="2" l="1"/>
  <c r="P2" i="2"/>
  <c r="Q2" i="2"/>
  <c r="S64" i="1"/>
  <c r="S63" i="1"/>
  <c r="S56" i="1"/>
  <c r="S54" i="1"/>
  <c r="R53" i="1"/>
  <c r="S48" i="1"/>
  <c r="S38" i="1"/>
  <c r="S34" i="1"/>
  <c r="S26" i="1"/>
  <c r="S7" i="1"/>
  <c r="S5" i="1"/>
  <c r="S66" i="1"/>
  <c r="S62" i="1" l="1"/>
  <c r="S59" i="1"/>
  <c r="S45" i="1" l="1"/>
  <c r="S57" i="1"/>
  <c r="S52" i="1"/>
  <c r="S50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3" i="1"/>
  <c r="U4" i="1"/>
  <c r="U5" i="1"/>
  <c r="U6" i="1"/>
  <c r="U7" i="1"/>
  <c r="U2" i="1"/>
  <c r="S41" i="1"/>
  <c r="S30" i="1"/>
  <c r="S17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L2" i="2"/>
  <c r="I2" i="2"/>
  <c r="N2" i="2"/>
  <c r="M2" i="2"/>
  <c r="K2" i="2"/>
  <c r="J2" i="2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G3" i="1" l="1"/>
  <c r="H3" i="1" s="1"/>
  <c r="G4" i="1"/>
  <c r="H4" i="1" s="1"/>
  <c r="G5" i="1"/>
  <c r="H5" i="1" s="1"/>
  <c r="G6" i="1"/>
  <c r="H6" i="1" s="1"/>
  <c r="G7" i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2" i="1"/>
  <c r="H7" i="1"/>
  <c r="H24" i="1"/>
  <c r="H47" i="1"/>
  <c r="H8" i="1"/>
  <c r="H2" i="1" l="1"/>
</calcChain>
</file>

<file path=xl/sharedStrings.xml><?xml version="1.0" encoding="utf-8"?>
<sst xmlns="http://schemas.openxmlformats.org/spreadsheetml/2006/main" count="443" uniqueCount="114">
  <si>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</si>
  <si>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</si>
  <si>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</si>
  <si>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</si>
  <si>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</si>
  <si>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</si>
  <si>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</si>
  <si>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</si>
  <si>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</si>
  <si>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</si>
  <si>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</si>
  <si>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</si>
  <si>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Time Alone (min)</t>
  </si>
  <si>
    <t>Times Crossing Cory</t>
  </si>
  <si>
    <t>Time to reach kelp (min)</t>
  </si>
  <si>
    <t>Percent time Alone</t>
  </si>
  <si>
    <t>Urchin weight (g)</t>
  </si>
  <si>
    <t>Comments</t>
  </si>
  <si>
    <t>Video?</t>
  </si>
  <si>
    <t>Treatment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</si>
  <si>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</si>
  <si>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</si>
  <si>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</si>
  <si>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</si>
  <si>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</si>
  <si>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</si>
  <si>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</si>
  <si>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</si>
  <si>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</si>
  <si>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</si>
  <si>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</si>
  <si>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</si>
  <si>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Time from when urchin initiates movement towards kelp into Corynactis zone until it makes contact with kelp</t>
  </si>
  <si>
    <t>Time Alone'/'Total Time'</t>
  </si>
  <si>
    <t>Time with Kelp'/'Total Time'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</si>
  <si>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</si>
  <si>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</si>
  <si>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</si>
  <si>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</si>
  <si>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</si>
  <si>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</si>
  <si>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</si>
  <si>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</si>
  <si>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</si>
  <si>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</si>
  <si>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</si>
  <si>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</si>
  <si>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</si>
  <si>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</si>
  <si>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</si>
  <si>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</si>
  <si>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</si>
  <si>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</si>
  <si>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</si>
  <si>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</si>
  <si>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</si>
  <si>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Times in contact with Cory</t>
  </si>
  <si>
    <t>Times deterred from Cory</t>
  </si>
  <si>
    <t>Time in Kelp zone (min)</t>
  </si>
  <si>
    <t>Time in Cory zone (min)</t>
  </si>
  <si>
    <t>N/A</t>
  </si>
  <si>
    <t xml:space="preserve">too much measured on "after" </t>
  </si>
  <si>
    <t>shade =&gt; guesstimate</t>
  </si>
  <si>
    <t>"before" and "after" included some shadow</t>
  </si>
  <si>
    <t>yes</t>
  </si>
  <si>
    <t>no</t>
  </si>
  <si>
    <t>NO</t>
  </si>
  <si>
    <t>"before" included some shadow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</si>
  <si>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</si>
  <si>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</si>
  <si>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</si>
  <si>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</si>
  <si>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</si>
  <si>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4 hours video</t>
  </si>
  <si>
    <t>Temp, °C</t>
  </si>
  <si>
    <t>Time</t>
  </si>
  <si>
    <t>Water Temperature (°C)</t>
  </si>
  <si>
    <t>Urchin "type"</t>
  </si>
  <si>
    <t>Old</t>
  </si>
  <si>
    <t>New</t>
  </si>
  <si>
    <t>rip in "after", includes shadows, "before" is also a mess</t>
  </si>
  <si>
    <t>"after" has hole (-0.264), doesn't look like consumption</t>
  </si>
  <si>
    <t>polyps not out</t>
  </si>
  <si>
    <t>really good deterrence video</t>
  </si>
  <si>
    <t>urchin tried crossing</t>
  </si>
  <si>
    <t>Time spent with Kelp (min)</t>
  </si>
  <si>
    <t>Total video time (min)</t>
  </si>
  <si>
    <t>Percent time in Kelp zone</t>
  </si>
  <si>
    <t>Time to cross Cory, first (min)</t>
  </si>
  <si>
    <t>Time to cross Cory, average (min)</t>
  </si>
  <si>
    <t>old urchin dropped on Corynactis tile</t>
  </si>
  <si>
    <t>urchin lost kelp blade across Corynactis tile</t>
  </si>
  <si>
    <t>5 hours video</t>
  </si>
  <si>
    <t>old urchin dropped on colony</t>
  </si>
  <si>
    <t>urchin test size</t>
  </si>
  <si>
    <t>urchin wet weight before trial</t>
  </si>
  <si>
    <t>urchin wet weight after trial</t>
  </si>
  <si>
    <t>"old" = used in experiments 1 month prior, "new" fed ad lib 1 month prior + collected from Naples 2 weeks before experiment</t>
  </si>
  <si>
    <t>Visible inspection - was kelp blade eaten by urchin? (Yes/No)</t>
  </si>
  <si>
    <t>Time spent with kelp (min)</t>
  </si>
  <si>
    <t>Total time of video recording</t>
  </si>
  <si>
    <t>Time urchin spent in contact with kelp</t>
  </si>
  <si>
    <t>Number of times urchin came in contact with Corynactis trial</t>
  </si>
  <si>
    <t>Number of times urchin did not cross Corynactis trial upon coming in contact with tile</t>
  </si>
  <si>
    <t>Elapsed time for urchin to fully cross Corynactis tile after first contact</t>
  </si>
  <si>
    <t>Elapsed time for urchin to fully cross Corynactis tile, averaged across all times urchin crossed Corynactis tile</t>
  </si>
  <si>
    <t>Average water temperature in Tank 1 (for Wet Lab location) or Tank 8 (for Balcony location) during each trial date</t>
  </si>
  <si>
    <t>Julian date trial was initiated</t>
  </si>
  <si>
    <t>Date trial was initiated</t>
  </si>
  <si>
    <t>Urchin with personality</t>
  </si>
  <si>
    <t>When was kelp consumed?</t>
  </si>
  <si>
    <t>urchin loses kelp blade at 3am</t>
  </si>
  <si>
    <t>urchin never moved</t>
  </si>
  <si>
    <t>urchin uses kelp as a shawl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</si>
</sst>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21" fontId="2" fillId="0" borderId="0" xfId="0" applyNumberFormat="1" applyFont="1"/>
    <xf numFmtId="164" fontId="3" fillId="0" borderId="0" xfId="0" applyNumberFormat="1" applyFon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51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39</v>
      </c>
    </row>
    <row r="3" spans="1:2" x14ac:dyDescent="0.2">
      <c r="A3" s="16" t="s">
        <v>30</v>
      </c>
      <c r="B3" s="16"/>
    </row>
    <row r="4" spans="1:2" x14ac:dyDescent="0.2">
      <c r="A4" s="2" t="s">
        <v>1</v>
      </c>
      <c r="B4" s="8" t="s">
        <v>49</v>
      </c>
    </row>
    <row r="5" spans="1:2" x14ac:dyDescent="0.2">
      <c r="A5" s="2" t="s">
        <v>37</v>
      </c>
      <c r="B5" t="s">
        <v>108</v>
      </c>
    </row>
    <row r="6" spans="1:2" x14ac:dyDescent="0.2">
      <c r="A6" s="2" t="s">
        <v>38</v>
      </c>
      <c r="B6" t="s">
        <v>107</v>
      </c>
    </row>
    <row r="7" spans="1:2" x14ac:dyDescent="0.2">
      <c r="A7" s="2" t="s">
        <v>76</v>
      </c>
      <c r="B7" t="s">
        <v>106</v>
      </c>
    </row>
    <row r="8" spans="1:2" x14ac:dyDescent="0.2">
      <c r="A8" s="2" t="s">
        <v>0</v>
      </c>
      <c r="B8" t="s">
        <v>44</v>
      </c>
    </row>
    <row r="9" spans="1:2" x14ac:dyDescent="0.2">
      <c r="A9" s="2" t="s">
        <v>2</v>
      </c>
      <c r="B9" t="s">
        <v>45</v>
      </c>
    </row>
    <row r="10" spans="1:2" x14ac:dyDescent="0.2">
      <c r="A10" s="2" t="s">
        <v>19</v>
      </c>
      <c r="B10" t="s">
        <v>48</v>
      </c>
    </row>
    <row r="11" spans="1:2" x14ac:dyDescent="0.2">
      <c r="A11" s="2" t="s">
        <v>3</v>
      </c>
      <c r="B11" t="s">
        <v>47</v>
      </c>
    </row>
    <row r="12" spans="1:2" x14ac:dyDescent="0.2">
      <c r="A12" s="2" t="s">
        <v>4</v>
      </c>
      <c r="B12" t="s">
        <v>46</v>
      </c>
    </row>
    <row r="13" spans="1:2" x14ac:dyDescent="0.2">
      <c r="A13" s="2" t="s">
        <v>9</v>
      </c>
      <c r="B13" t="s">
        <v>23</v>
      </c>
    </row>
    <row r="14" spans="1:2" x14ac:dyDescent="0.2">
      <c r="A14" s="2" t="s">
        <v>5</v>
      </c>
      <c r="B14" t="s">
        <v>94</v>
      </c>
    </row>
    <row r="15" spans="1:2" x14ac:dyDescent="0.2">
      <c r="A15" s="2" t="s">
        <v>51</v>
      </c>
      <c r="B15" t="s">
        <v>95</v>
      </c>
    </row>
    <row r="16" spans="1:2" x14ac:dyDescent="0.2">
      <c r="A16" s="2" t="s">
        <v>50</v>
      </c>
      <c r="B16" t="s">
        <v>96</v>
      </c>
    </row>
    <row r="17" spans="1:2" x14ac:dyDescent="0.2">
      <c r="A17" s="2" t="s">
        <v>77</v>
      </c>
      <c r="B17" t="s">
        <v>97</v>
      </c>
    </row>
    <row r="18" spans="1:2" x14ac:dyDescent="0.2">
      <c r="A18" s="2" t="s">
        <v>8</v>
      </c>
      <c r="B18" t="s">
        <v>22</v>
      </c>
    </row>
    <row r="19" spans="1:2" x14ac:dyDescent="0.2">
      <c r="A19" s="2" t="s">
        <v>6</v>
      </c>
      <c r="B19" t="s">
        <v>20</v>
      </c>
    </row>
    <row r="20" spans="1:2" x14ac:dyDescent="0.2">
      <c r="A20" s="2" t="s">
        <v>7</v>
      </c>
      <c r="B20" t="s">
        <v>21</v>
      </c>
    </row>
    <row r="21" spans="1:2" x14ac:dyDescent="0.2">
      <c r="A21" s="2" t="s">
        <v>10</v>
      </c>
      <c r="B21" t="s">
        <v>24</v>
      </c>
    </row>
    <row r="22" spans="1:2" x14ac:dyDescent="0.2">
      <c r="A22" s="2" t="s">
        <v>11</v>
      </c>
      <c r="B22" t="s">
        <v>25</v>
      </c>
    </row>
    <row r="23" spans="1:2" x14ac:dyDescent="0.2">
      <c r="A23" s="2" t="s">
        <v>68</v>
      </c>
      <c r="B23" t="s">
        <v>98</v>
      </c>
    </row>
    <row r="24" spans="1:2" x14ac:dyDescent="0.2">
      <c r="A24" s="2" t="s">
        <v>18</v>
      </c>
      <c r="B24" t="s">
        <v>26</v>
      </c>
    </row>
    <row r="25" spans="1:2" x14ac:dyDescent="0.2">
      <c r="A25" s="2" t="s">
        <v>17</v>
      </c>
      <c r="B25" t="s">
        <v>41</v>
      </c>
    </row>
    <row r="26" spans="1:2" x14ac:dyDescent="0.2">
      <c r="A26" s="2"/>
    </row>
    <row r="27" spans="1:2" x14ac:dyDescent="0.2">
      <c r="A27" s="16" t="s">
        <v>31</v>
      </c>
      <c r="B27" s="16"/>
    </row>
    <row r="28" spans="1:2" x14ac:dyDescent="0.2">
      <c r="A28" s="2" t="s">
        <v>12</v>
      </c>
      <c r="B28" t="s">
        <v>28</v>
      </c>
    </row>
    <row r="29" spans="1:2" x14ac:dyDescent="0.2">
      <c r="A29" s="2" t="s">
        <v>59</v>
      </c>
      <c r="B29" t="s">
        <v>27</v>
      </c>
    </row>
    <row r="30" spans="1:2" x14ac:dyDescent="0.2">
      <c r="A30" s="2" t="s">
        <v>58</v>
      </c>
      <c r="B30" t="s">
        <v>29</v>
      </c>
    </row>
    <row r="31" spans="1:2" x14ac:dyDescent="0.2">
      <c r="A31" s="2" t="s">
        <v>86</v>
      </c>
      <c r="B31" t="s">
        <v>100</v>
      </c>
    </row>
    <row r="32" spans="1:2" x14ac:dyDescent="0.2">
      <c r="A32" s="2" t="s">
        <v>15</v>
      </c>
      <c r="B32" s="1" t="s">
        <v>33</v>
      </c>
    </row>
    <row r="33" spans="1:2" x14ac:dyDescent="0.2">
      <c r="A33" s="2" t="s">
        <v>35</v>
      </c>
      <c r="B33" s="1" t="s">
        <v>36</v>
      </c>
    </row>
    <row r="34" spans="1:2" x14ac:dyDescent="0.2">
      <c r="A34" s="2" t="s">
        <v>87</v>
      </c>
      <c r="B34" s="1" t="s">
        <v>34</v>
      </c>
    </row>
    <row r="35" spans="1:2" x14ac:dyDescent="0.2">
      <c r="A35" s="2" t="s">
        <v>14</v>
      </c>
      <c r="B35" t="s">
        <v>32</v>
      </c>
    </row>
    <row r="36" spans="1:2" x14ac:dyDescent="0.2">
      <c r="A36" s="2" t="s">
        <v>99</v>
      </c>
      <c r="B36" t="s">
        <v>101</v>
      </c>
    </row>
    <row r="37" spans="1:2" x14ac:dyDescent="0.2">
      <c r="A37" s="2" t="s">
        <v>56</v>
      </c>
      <c r="B37" t="s">
        <v>102</v>
      </c>
    </row>
    <row r="38" spans="1:2" x14ac:dyDescent="0.2">
      <c r="A38" s="2" t="s">
        <v>13</v>
      </c>
      <c r="B38" t="s">
        <v>40</v>
      </c>
    </row>
    <row r="39" spans="1:2" x14ac:dyDescent="0.2">
      <c r="A39" s="2" t="s">
        <v>57</v>
      </c>
      <c r="B39" t="s">
        <v>103</v>
      </c>
    </row>
    <row r="40" spans="1:2" x14ac:dyDescent="0.2">
      <c r="A40" s="2" t="s">
        <v>88</v>
      </c>
      <c r="B40" t="s">
        <v>104</v>
      </c>
    </row>
    <row r="41" spans="1:2" x14ac:dyDescent="0.2">
      <c r="A41" s="2" t="s">
        <v>89</v>
      </c>
      <c r="B41" t="s">
        <v>105</v>
      </c>
    </row>
    <row r="42" spans="1:2" x14ac:dyDescent="0.2">
      <c r="A42" s="2" t="s">
        <v>17</v>
      </c>
      <c r="B42" t="s">
        <v>41</v>
      </c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  <row r="16245" spans="1:1" x14ac:dyDescent="0.2">
      <c r="A16245" s="2"/>
    </row>
    <row r="16246" spans="1:1" x14ac:dyDescent="0.2">
      <c r="A16246" s="2"/>
    </row>
    <row r="16247" spans="1:1" x14ac:dyDescent="0.2">
      <c r="A16247" s="2"/>
    </row>
    <row r="16248" spans="1:1" x14ac:dyDescent="0.2">
      <c r="A16248" s="2"/>
    </row>
    <row r="16249" spans="1:1" x14ac:dyDescent="0.2">
      <c r="A16249" s="2"/>
    </row>
    <row r="16250" spans="1:1" x14ac:dyDescent="0.2">
      <c r="A16250" s="2"/>
    </row>
    <row r="16251" spans="1:1" x14ac:dyDescent="0.2">
      <c r="A16251" s="2"/>
    </row>
  </sheetData>
  <mergeCells count="2">
    <mergeCell ref="A3:B3"/>
    <mergeCell ref="A2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zoomScaleNormal="100" workbookViewId="0">
      <pane ySplit="1" topLeftCell="A32" activePane="bottomLeft" state="frozen"/>
      <selection pane="bottomLeft" activeCell="T31" sqref="T31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4" width="16" customWidth="1"/>
    <col min="15" max="15" width="26.83203125" bestFit="1" customWidth="1"/>
    <col min="16" max="16" width="9.6640625" customWidth="1"/>
    <col min="17" max="17" width="9.5" bestFit="1" customWidth="1"/>
    <col min="18" max="18" width="17.6640625" bestFit="1" customWidth="1"/>
    <col min="19" max="19" width="16.1640625" bestFit="1" customWidth="1"/>
    <col min="20" max="20" width="24.1640625" customWidth="1"/>
    <col min="21" max="21" width="7.1640625" bestFit="1" customWidth="1"/>
    <col min="22" max="22" width="10.1640625" bestFit="1" customWidth="1"/>
  </cols>
  <sheetData>
    <row r="1" spans="1:22" s="2" customFormat="1" x14ac:dyDescent="0.2">
      <c r="A1" s="2" t="s">
        <v>1</v>
      </c>
      <c r="B1" s="2" t="s">
        <v>37</v>
      </c>
      <c r="C1" s="2" t="s">
        <v>38</v>
      </c>
      <c r="D1" s="2" t="s">
        <v>76</v>
      </c>
      <c r="E1" s="2" t="s">
        <v>0</v>
      </c>
      <c r="F1" s="2" t="s">
        <v>2</v>
      </c>
      <c r="G1" s="2" t="s">
        <v>19</v>
      </c>
      <c r="H1" s="2" t="s">
        <v>3</v>
      </c>
      <c r="I1" s="6" t="s">
        <v>4</v>
      </c>
      <c r="J1" s="2" t="s">
        <v>9</v>
      </c>
      <c r="K1" s="2" t="s">
        <v>5</v>
      </c>
      <c r="L1" s="2" t="s">
        <v>51</v>
      </c>
      <c r="M1" s="2" t="s">
        <v>50</v>
      </c>
      <c r="N1" s="2" t="s">
        <v>77</v>
      </c>
      <c r="O1" s="2" t="s">
        <v>8</v>
      </c>
      <c r="P1" s="2" t="s">
        <v>6</v>
      </c>
      <c r="Q1" s="2" t="s">
        <v>7</v>
      </c>
      <c r="R1" s="2" t="s">
        <v>10</v>
      </c>
      <c r="S1" s="2" t="s">
        <v>11</v>
      </c>
      <c r="T1" s="2" t="s">
        <v>68</v>
      </c>
      <c r="U1" s="2" t="s">
        <v>18</v>
      </c>
      <c r="V1" s="2" t="s">
        <v>17</v>
      </c>
    </row>
    <row r="2" spans="1:22" x14ac:dyDescent="0.2">
      <c r="A2">
        <v>1</v>
      </c>
      <c r="B2" s="3">
        <v>43708</v>
      </c>
      <c r="C2">
        <v>243</v>
      </c>
      <c r="D2">
        <f>AVERAGE('WetLab temp'!$C$2:$C$79)</f>
        <v>15.130256410256408</v>
      </c>
      <c r="E2">
        <v>1</v>
      </c>
      <c r="F2" t="s">
        <v>43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 t="s">
        <v>78</v>
      </c>
      <c r="O2">
        <f t="shared" ref="O2:O43" si="0">C2-236</f>
        <v>7</v>
      </c>
      <c r="P2">
        <v>1920</v>
      </c>
      <c r="Q2">
        <v>730</v>
      </c>
      <c r="R2">
        <v>129.304</v>
      </c>
      <c r="S2">
        <v>115.282</v>
      </c>
      <c r="T2" t="s">
        <v>64</v>
      </c>
      <c r="U2" t="str">
        <f t="shared" ref="U2:U46" si="1">IF(E2&gt;6,"no","yes")</f>
        <v>yes</v>
      </c>
    </row>
    <row r="3" spans="1:22" x14ac:dyDescent="0.2">
      <c r="A3">
        <v>2</v>
      </c>
      <c r="B3" s="3">
        <v>43708</v>
      </c>
      <c r="C3">
        <v>243</v>
      </c>
      <c r="D3">
        <f>AVERAGE('WetLab temp'!$C$2:$C$79)</f>
        <v>15.130256410256408</v>
      </c>
      <c r="E3">
        <v>2</v>
      </c>
      <c r="F3" t="s">
        <v>42</v>
      </c>
      <c r="G3" t="str">
        <f t="shared" ref="G3:G57" si="2">IF(I3&lt;=0, "Control", IF(I3&lt;=10, "Red", IF(I3&gt;=21, "Pink", "Orange")))</f>
        <v>Orange</v>
      </c>
      <c r="H3">
        <f t="shared" ref="H3:H57" si="3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 t="s">
        <v>78</v>
      </c>
      <c r="O3">
        <f t="shared" si="0"/>
        <v>7</v>
      </c>
      <c r="P3">
        <v>1920</v>
      </c>
      <c r="Q3">
        <v>730</v>
      </c>
      <c r="R3">
        <v>125.295</v>
      </c>
      <c r="S3">
        <v>123.61</v>
      </c>
      <c r="T3" t="s">
        <v>65</v>
      </c>
      <c r="U3" t="str">
        <f t="shared" si="1"/>
        <v>yes</v>
      </c>
      <c r="V3" t="s">
        <v>71</v>
      </c>
    </row>
    <row r="4" spans="1:22" x14ac:dyDescent="0.2">
      <c r="A4">
        <v>3</v>
      </c>
      <c r="B4" s="3">
        <v>43708</v>
      </c>
      <c r="C4">
        <v>243</v>
      </c>
      <c r="D4">
        <f>AVERAGE('WetLab temp'!$C$2:$C$79)</f>
        <v>15.130256410256408</v>
      </c>
      <c r="E4">
        <v>3</v>
      </c>
      <c r="F4" t="s">
        <v>43</v>
      </c>
      <c r="G4" t="str">
        <f t="shared" si="2"/>
        <v>Control</v>
      </c>
      <c r="H4">
        <f t="shared" si="3"/>
        <v>1</v>
      </c>
      <c r="I4" s="7">
        <v>0</v>
      </c>
      <c r="K4" s="5">
        <v>44</v>
      </c>
      <c r="L4">
        <v>43</v>
      </c>
      <c r="M4">
        <v>43</v>
      </c>
      <c r="N4" t="s">
        <v>78</v>
      </c>
      <c r="O4">
        <f t="shared" si="0"/>
        <v>7</v>
      </c>
      <c r="P4">
        <v>1920</v>
      </c>
      <c r="Q4">
        <v>730</v>
      </c>
      <c r="R4">
        <v>97.843000000000004</v>
      </c>
      <c r="S4">
        <v>70.075000000000003</v>
      </c>
      <c r="T4" t="s">
        <v>64</v>
      </c>
      <c r="U4" t="str">
        <f t="shared" si="1"/>
        <v>yes</v>
      </c>
    </row>
    <row r="5" spans="1:22" x14ac:dyDescent="0.2">
      <c r="A5">
        <v>4</v>
      </c>
      <c r="B5" s="3">
        <v>43708</v>
      </c>
      <c r="C5">
        <v>243</v>
      </c>
      <c r="D5">
        <f>AVERAGE('WetLab temp'!$C$2:$C$79)</f>
        <v>15.130256410256408</v>
      </c>
      <c r="E5">
        <v>4</v>
      </c>
      <c r="F5" t="s">
        <v>42</v>
      </c>
      <c r="G5" t="str">
        <f t="shared" si="2"/>
        <v>Red</v>
      </c>
      <c r="H5">
        <f t="shared" si="3"/>
        <v>2</v>
      </c>
      <c r="I5" s="7">
        <v>7</v>
      </c>
      <c r="K5" s="5">
        <v>49</v>
      </c>
      <c r="L5">
        <v>53</v>
      </c>
      <c r="M5">
        <v>52</v>
      </c>
      <c r="N5" t="s">
        <v>78</v>
      </c>
      <c r="O5">
        <f t="shared" si="0"/>
        <v>7</v>
      </c>
      <c r="P5">
        <v>1920</v>
      </c>
      <c r="Q5">
        <v>730</v>
      </c>
      <c r="R5">
        <v>122.58199999999999</v>
      </c>
      <c r="S5">
        <f>106.542-2.069</f>
        <v>104.473</v>
      </c>
      <c r="T5" t="s">
        <v>64</v>
      </c>
      <c r="U5" t="str">
        <f t="shared" si="1"/>
        <v>yes</v>
      </c>
    </row>
    <row r="6" spans="1:22" x14ac:dyDescent="0.2">
      <c r="A6">
        <v>5</v>
      </c>
      <c r="B6" s="3">
        <v>43708</v>
      </c>
      <c r="C6">
        <v>243</v>
      </c>
      <c r="D6">
        <f>AVERAGE('WetLab temp'!$C$2:$C$79)</f>
        <v>15.130256410256408</v>
      </c>
      <c r="E6">
        <v>5</v>
      </c>
      <c r="F6" t="s">
        <v>42</v>
      </c>
      <c r="G6" t="str">
        <f t="shared" si="2"/>
        <v>Pink</v>
      </c>
      <c r="H6">
        <f t="shared" si="3"/>
        <v>4</v>
      </c>
      <c r="I6" s="7">
        <v>21</v>
      </c>
      <c r="K6" s="5">
        <v>50</v>
      </c>
      <c r="L6">
        <v>58</v>
      </c>
      <c r="M6">
        <v>58</v>
      </c>
      <c r="N6" t="s">
        <v>78</v>
      </c>
      <c r="O6">
        <f t="shared" si="0"/>
        <v>7</v>
      </c>
      <c r="P6">
        <v>1920</v>
      </c>
      <c r="Q6">
        <v>730</v>
      </c>
      <c r="R6">
        <v>113.479</v>
      </c>
      <c r="S6">
        <v>84.423000000000002</v>
      </c>
      <c r="T6" t="s">
        <v>64</v>
      </c>
      <c r="U6" t="str">
        <f t="shared" si="1"/>
        <v>yes</v>
      </c>
      <c r="V6" t="s">
        <v>70</v>
      </c>
    </row>
    <row r="7" spans="1:22" x14ac:dyDescent="0.2">
      <c r="A7">
        <v>6</v>
      </c>
      <c r="B7" s="3">
        <v>43708</v>
      </c>
      <c r="C7">
        <v>243</v>
      </c>
      <c r="D7">
        <f>AVERAGE('WetLab temp'!$C$2:$C$79)</f>
        <v>15.130256410256408</v>
      </c>
      <c r="E7">
        <v>6</v>
      </c>
      <c r="F7" t="s">
        <v>42</v>
      </c>
      <c r="G7" t="str">
        <f t="shared" si="2"/>
        <v>Orange</v>
      </c>
      <c r="H7">
        <f t="shared" si="3"/>
        <v>3</v>
      </c>
      <c r="I7" s="7">
        <v>19</v>
      </c>
      <c r="K7" s="5">
        <v>44</v>
      </c>
      <c r="L7">
        <v>41</v>
      </c>
      <c r="M7">
        <v>41</v>
      </c>
      <c r="N7" t="s">
        <v>78</v>
      </c>
      <c r="O7">
        <f t="shared" si="0"/>
        <v>7</v>
      </c>
      <c r="P7">
        <v>1920</v>
      </c>
      <c r="Q7">
        <v>730</v>
      </c>
      <c r="R7">
        <v>119.378</v>
      </c>
      <c r="S7">
        <f>105.98-0.246</f>
        <v>105.73400000000001</v>
      </c>
      <c r="T7" t="s">
        <v>64</v>
      </c>
      <c r="U7" t="str">
        <f t="shared" si="1"/>
        <v>yes</v>
      </c>
    </row>
    <row r="8" spans="1:22" x14ac:dyDescent="0.2">
      <c r="A8">
        <v>7</v>
      </c>
      <c r="B8" s="3">
        <v>43708</v>
      </c>
      <c r="C8">
        <v>243</v>
      </c>
      <c r="D8">
        <f>AVERAGE('Balcony temp'!$C$2:$C$78)</f>
        <v>15.74688311688312</v>
      </c>
      <c r="E8">
        <v>7</v>
      </c>
      <c r="F8" t="s">
        <v>42</v>
      </c>
      <c r="G8" t="str">
        <f t="shared" si="2"/>
        <v>Orange</v>
      </c>
      <c r="H8">
        <f t="shared" si="3"/>
        <v>3</v>
      </c>
      <c r="I8" s="5">
        <v>15</v>
      </c>
      <c r="K8" s="5">
        <v>57</v>
      </c>
      <c r="L8">
        <v>80</v>
      </c>
      <c r="M8">
        <v>78</v>
      </c>
      <c r="N8" t="s">
        <v>78</v>
      </c>
      <c r="O8">
        <f t="shared" si="0"/>
        <v>7</v>
      </c>
      <c r="P8">
        <v>1930</v>
      </c>
      <c r="Q8">
        <v>740</v>
      </c>
      <c r="R8">
        <v>90.466999999999999</v>
      </c>
      <c r="S8">
        <v>90.677999999999997</v>
      </c>
      <c r="T8" t="s">
        <v>65</v>
      </c>
      <c r="U8" t="str">
        <f t="shared" si="1"/>
        <v>no</v>
      </c>
    </row>
    <row r="9" spans="1:22" x14ac:dyDescent="0.2">
      <c r="A9">
        <v>8</v>
      </c>
      <c r="B9" s="3">
        <v>43708</v>
      </c>
      <c r="C9">
        <v>243</v>
      </c>
      <c r="D9">
        <f>AVERAGE('Balcony temp'!$C$2:$C$78)</f>
        <v>15.74688311688312</v>
      </c>
      <c r="E9">
        <v>8</v>
      </c>
      <c r="F9" t="s">
        <v>43</v>
      </c>
      <c r="G9" t="str">
        <f t="shared" si="2"/>
        <v>Pink</v>
      </c>
      <c r="H9">
        <f t="shared" si="3"/>
        <v>4</v>
      </c>
      <c r="I9" s="7">
        <v>30</v>
      </c>
      <c r="K9" s="5">
        <v>62</v>
      </c>
      <c r="L9">
        <v>97</v>
      </c>
      <c r="M9">
        <v>95</v>
      </c>
      <c r="N9" t="s">
        <v>78</v>
      </c>
      <c r="O9">
        <f t="shared" si="0"/>
        <v>7</v>
      </c>
      <c r="P9">
        <v>1930</v>
      </c>
      <c r="Q9">
        <v>740</v>
      </c>
      <c r="R9">
        <v>114.098</v>
      </c>
      <c r="S9">
        <v>114.75</v>
      </c>
      <c r="T9" t="s">
        <v>65</v>
      </c>
      <c r="U9" t="str">
        <f t="shared" si="1"/>
        <v>no</v>
      </c>
    </row>
    <row r="10" spans="1:22" x14ac:dyDescent="0.2">
      <c r="A10">
        <v>9</v>
      </c>
      <c r="B10" s="3">
        <v>43708</v>
      </c>
      <c r="C10">
        <v>243</v>
      </c>
      <c r="D10">
        <f>AVERAGE('Balcony temp'!$C$2:$C$78)</f>
        <v>15.74688311688312</v>
      </c>
      <c r="E10">
        <v>9</v>
      </c>
      <c r="F10" t="s">
        <v>42</v>
      </c>
      <c r="G10" t="str">
        <f t="shared" si="2"/>
        <v>Red</v>
      </c>
      <c r="H10">
        <f t="shared" si="3"/>
        <v>2</v>
      </c>
      <c r="I10" s="5">
        <v>3</v>
      </c>
      <c r="K10" s="5">
        <v>48</v>
      </c>
      <c r="L10">
        <v>53</v>
      </c>
      <c r="M10">
        <v>50</v>
      </c>
      <c r="N10" t="s">
        <v>78</v>
      </c>
      <c r="O10">
        <f t="shared" si="0"/>
        <v>7</v>
      </c>
      <c r="P10">
        <v>1930</v>
      </c>
      <c r="Q10">
        <v>740</v>
      </c>
      <c r="R10">
        <v>108.271</v>
      </c>
      <c r="S10">
        <v>108.896</v>
      </c>
      <c r="T10" t="s">
        <v>65</v>
      </c>
      <c r="U10" t="str">
        <f t="shared" si="1"/>
        <v>no</v>
      </c>
      <c r="V10" t="s">
        <v>71</v>
      </c>
    </row>
    <row r="11" spans="1:22" x14ac:dyDescent="0.2">
      <c r="A11">
        <v>10</v>
      </c>
      <c r="B11" s="3">
        <v>43708</v>
      </c>
      <c r="C11">
        <v>243</v>
      </c>
      <c r="D11">
        <f>AVERAGE('Balcony temp'!$C$2:$C$78)</f>
        <v>15.74688311688312</v>
      </c>
      <c r="E11">
        <v>10</v>
      </c>
      <c r="F11" t="s">
        <v>43</v>
      </c>
      <c r="G11" t="str">
        <f t="shared" si="2"/>
        <v>Red</v>
      </c>
      <c r="H11">
        <f t="shared" si="3"/>
        <v>2</v>
      </c>
      <c r="I11" s="5">
        <v>8</v>
      </c>
      <c r="K11" s="5">
        <v>49</v>
      </c>
      <c r="L11">
        <v>64</v>
      </c>
      <c r="M11">
        <v>62</v>
      </c>
      <c r="N11" t="s">
        <v>78</v>
      </c>
      <c r="O11">
        <f t="shared" si="0"/>
        <v>7</v>
      </c>
      <c r="P11">
        <v>1930</v>
      </c>
      <c r="Q11">
        <v>740</v>
      </c>
      <c r="R11">
        <v>104.895</v>
      </c>
      <c r="S11">
        <v>102.779</v>
      </c>
      <c r="T11" t="s">
        <v>65</v>
      </c>
      <c r="U11" t="str">
        <f t="shared" si="1"/>
        <v>no</v>
      </c>
      <c r="V11" t="s">
        <v>72</v>
      </c>
    </row>
    <row r="12" spans="1:22" x14ac:dyDescent="0.2">
      <c r="A12">
        <v>11</v>
      </c>
      <c r="B12" s="3">
        <v>43708</v>
      </c>
      <c r="C12">
        <v>243</v>
      </c>
      <c r="D12">
        <f>AVERAGE('Balcony temp'!$C$2:$C$78)</f>
        <v>15.74688311688312</v>
      </c>
      <c r="E12">
        <v>11</v>
      </c>
      <c r="F12" t="s">
        <v>42</v>
      </c>
      <c r="G12" t="str">
        <f t="shared" si="2"/>
        <v>Control</v>
      </c>
      <c r="H12">
        <f t="shared" si="3"/>
        <v>1</v>
      </c>
      <c r="I12" s="5">
        <v>0</v>
      </c>
      <c r="K12" s="5">
        <v>60</v>
      </c>
      <c r="L12">
        <v>91</v>
      </c>
      <c r="M12">
        <v>89</v>
      </c>
      <c r="N12" t="s">
        <v>78</v>
      </c>
      <c r="O12">
        <f t="shared" si="0"/>
        <v>7</v>
      </c>
      <c r="P12">
        <v>1930</v>
      </c>
      <c r="Q12">
        <v>740</v>
      </c>
      <c r="R12">
        <v>118.879</v>
      </c>
      <c r="S12">
        <v>90.667000000000002</v>
      </c>
      <c r="T12" t="s">
        <v>64</v>
      </c>
      <c r="U12" t="str">
        <f t="shared" si="1"/>
        <v>no</v>
      </c>
      <c r="V12" t="s">
        <v>71</v>
      </c>
    </row>
    <row r="13" spans="1:22" x14ac:dyDescent="0.2">
      <c r="A13">
        <v>12</v>
      </c>
      <c r="B13" s="3">
        <v>43708</v>
      </c>
      <c r="C13">
        <v>243</v>
      </c>
      <c r="D13">
        <f>AVERAGE('Balcony temp'!$C$2:$C$78)</f>
        <v>15.74688311688312</v>
      </c>
      <c r="E13">
        <v>12</v>
      </c>
      <c r="F13" t="s">
        <v>42</v>
      </c>
      <c r="G13" t="str">
        <f t="shared" si="2"/>
        <v>Orange</v>
      </c>
      <c r="H13">
        <f t="shared" si="3"/>
        <v>3</v>
      </c>
      <c r="I13" s="5">
        <v>16</v>
      </c>
      <c r="K13" s="5">
        <v>42</v>
      </c>
      <c r="L13">
        <v>42</v>
      </c>
      <c r="M13">
        <v>43</v>
      </c>
      <c r="N13" t="s">
        <v>78</v>
      </c>
      <c r="O13">
        <f t="shared" si="0"/>
        <v>7</v>
      </c>
      <c r="P13">
        <v>1930</v>
      </c>
      <c r="Q13">
        <v>740</v>
      </c>
      <c r="R13">
        <v>128.02099999999999</v>
      </c>
      <c r="S13">
        <v>100.726</v>
      </c>
      <c r="T13" t="s">
        <v>64</v>
      </c>
      <c r="U13" t="str">
        <f t="shared" si="1"/>
        <v>no</v>
      </c>
      <c r="V13" t="s">
        <v>70</v>
      </c>
    </row>
    <row r="14" spans="1:22" x14ac:dyDescent="0.2">
      <c r="A14">
        <v>13</v>
      </c>
      <c r="B14" s="3">
        <v>43708</v>
      </c>
      <c r="C14">
        <v>243</v>
      </c>
      <c r="D14">
        <f>AVERAGE('Balcony temp'!$C$2:$C$78)</f>
        <v>15.74688311688312</v>
      </c>
      <c r="E14">
        <v>13</v>
      </c>
      <c r="F14" t="s">
        <v>43</v>
      </c>
      <c r="G14" t="str">
        <f t="shared" si="2"/>
        <v>Control</v>
      </c>
      <c r="H14">
        <f t="shared" si="3"/>
        <v>1</v>
      </c>
      <c r="I14" s="5">
        <v>0</v>
      </c>
      <c r="K14" s="5">
        <v>49</v>
      </c>
      <c r="L14">
        <v>53</v>
      </c>
      <c r="M14">
        <v>53</v>
      </c>
      <c r="N14" t="s">
        <v>78</v>
      </c>
      <c r="O14">
        <f t="shared" si="0"/>
        <v>7</v>
      </c>
      <c r="P14">
        <v>1930</v>
      </c>
      <c r="Q14">
        <v>740</v>
      </c>
      <c r="R14">
        <v>117.839</v>
      </c>
      <c r="S14">
        <v>105.361</v>
      </c>
      <c r="T14" t="s">
        <v>64</v>
      </c>
      <c r="U14" t="str">
        <f t="shared" si="1"/>
        <v>no</v>
      </c>
      <c r="V14" t="s">
        <v>72</v>
      </c>
    </row>
    <row r="15" spans="1:22" x14ac:dyDescent="0.2">
      <c r="A15">
        <v>14</v>
      </c>
      <c r="B15" s="3">
        <v>43708</v>
      </c>
      <c r="C15">
        <v>243</v>
      </c>
      <c r="D15">
        <f>AVERAGE('Balcony temp'!$C$2:$C$78)</f>
        <v>15.74688311688312</v>
      </c>
      <c r="E15">
        <v>14</v>
      </c>
      <c r="F15" t="s">
        <v>43</v>
      </c>
      <c r="G15" t="str">
        <f t="shared" si="2"/>
        <v>Pink</v>
      </c>
      <c r="H15">
        <f t="shared" si="3"/>
        <v>4</v>
      </c>
      <c r="I15" s="5">
        <v>25</v>
      </c>
      <c r="K15" s="5">
        <v>54</v>
      </c>
      <c r="L15">
        <v>62</v>
      </c>
      <c r="M15">
        <v>60</v>
      </c>
      <c r="N15" t="s">
        <v>78</v>
      </c>
      <c r="O15">
        <f t="shared" si="0"/>
        <v>7</v>
      </c>
      <c r="P15">
        <v>1930</v>
      </c>
      <c r="Q15">
        <v>740</v>
      </c>
      <c r="R15">
        <v>88.838999999999999</v>
      </c>
      <c r="S15">
        <v>87.475999999999999</v>
      </c>
      <c r="T15" t="s">
        <v>65</v>
      </c>
      <c r="U15" t="str">
        <f t="shared" si="1"/>
        <v>no</v>
      </c>
      <c r="V15" t="s">
        <v>70</v>
      </c>
    </row>
    <row r="16" spans="1:22" x14ac:dyDescent="0.2">
      <c r="A16">
        <v>15</v>
      </c>
      <c r="B16" s="3">
        <v>43709</v>
      </c>
      <c r="C16">
        <v>244</v>
      </c>
      <c r="D16">
        <f>AVERAGE('WetLab temp'!$C$80:$C$157)</f>
        <v>15.017820512820503</v>
      </c>
      <c r="E16">
        <v>1</v>
      </c>
      <c r="F16" t="s">
        <v>42</v>
      </c>
      <c r="G16" t="str">
        <f t="shared" si="2"/>
        <v>Red</v>
      </c>
      <c r="H16">
        <f t="shared" si="3"/>
        <v>2</v>
      </c>
      <c r="I16" s="7">
        <v>8</v>
      </c>
      <c r="K16" s="4">
        <v>45</v>
      </c>
      <c r="L16">
        <v>45</v>
      </c>
      <c r="M16">
        <v>45</v>
      </c>
      <c r="N16" t="s">
        <v>78</v>
      </c>
      <c r="O16">
        <f t="shared" si="0"/>
        <v>8</v>
      </c>
      <c r="P16">
        <v>1910</v>
      </c>
      <c r="Q16">
        <v>710</v>
      </c>
      <c r="R16">
        <v>108.065</v>
      </c>
      <c r="S16">
        <v>106.86199999999999</v>
      </c>
      <c r="T16" t="s">
        <v>65</v>
      </c>
      <c r="U16" t="str">
        <f t="shared" si="1"/>
        <v>yes</v>
      </c>
    </row>
    <row r="17" spans="1:22" x14ac:dyDescent="0.2">
      <c r="A17">
        <v>16</v>
      </c>
      <c r="B17" s="3">
        <v>43709</v>
      </c>
      <c r="C17">
        <v>244</v>
      </c>
      <c r="D17">
        <f>AVERAGE('WetLab temp'!$C$80:$C$157)</f>
        <v>15.017820512820503</v>
      </c>
      <c r="E17">
        <v>2</v>
      </c>
      <c r="F17" t="s">
        <v>43</v>
      </c>
      <c r="G17" t="str">
        <f t="shared" si="2"/>
        <v>Orange</v>
      </c>
      <c r="H17">
        <f t="shared" si="3"/>
        <v>3</v>
      </c>
      <c r="I17" s="7">
        <v>12</v>
      </c>
      <c r="K17">
        <v>43</v>
      </c>
      <c r="L17">
        <v>40</v>
      </c>
      <c r="M17">
        <v>41</v>
      </c>
      <c r="N17" t="s">
        <v>78</v>
      </c>
      <c r="O17">
        <f t="shared" si="0"/>
        <v>8</v>
      </c>
      <c r="P17">
        <v>1910</v>
      </c>
      <c r="Q17">
        <v>710</v>
      </c>
      <c r="R17">
        <v>101.61</v>
      </c>
      <c r="S17">
        <f>55.005+11.278</f>
        <v>66.283000000000001</v>
      </c>
      <c r="T17" t="s">
        <v>64</v>
      </c>
      <c r="U17" t="str">
        <f t="shared" si="1"/>
        <v>yes</v>
      </c>
      <c r="V17" t="s">
        <v>61</v>
      </c>
    </row>
    <row r="18" spans="1:22" x14ac:dyDescent="0.2">
      <c r="A18">
        <v>17</v>
      </c>
      <c r="B18" s="3">
        <v>43709</v>
      </c>
      <c r="C18">
        <v>244</v>
      </c>
      <c r="D18">
        <f>AVERAGE('WetLab temp'!$C$80:$C$157)</f>
        <v>15.017820512820503</v>
      </c>
      <c r="E18">
        <v>3</v>
      </c>
      <c r="F18" t="s">
        <v>42</v>
      </c>
      <c r="G18" t="str">
        <f t="shared" si="2"/>
        <v>Orange</v>
      </c>
      <c r="H18">
        <f t="shared" si="3"/>
        <v>3</v>
      </c>
      <c r="I18" s="7">
        <v>16</v>
      </c>
      <c r="K18">
        <v>58</v>
      </c>
      <c r="L18">
        <v>85</v>
      </c>
      <c r="M18">
        <v>85</v>
      </c>
      <c r="N18" t="s">
        <v>78</v>
      </c>
      <c r="O18">
        <f t="shared" si="0"/>
        <v>8</v>
      </c>
      <c r="P18">
        <v>1910</v>
      </c>
      <c r="Q18">
        <v>710</v>
      </c>
      <c r="R18">
        <v>90.218999999999994</v>
      </c>
      <c r="S18">
        <v>88.927000000000007</v>
      </c>
      <c r="T18" t="s">
        <v>65</v>
      </c>
      <c r="U18" t="str">
        <f t="shared" si="1"/>
        <v>yes</v>
      </c>
      <c r="V18" t="s">
        <v>62</v>
      </c>
    </row>
    <row r="19" spans="1:22" x14ac:dyDescent="0.2">
      <c r="A19">
        <v>18</v>
      </c>
      <c r="B19" s="3">
        <v>43709</v>
      </c>
      <c r="C19">
        <v>244</v>
      </c>
      <c r="D19">
        <f>AVERAGE('WetLab temp'!$C$80:$C$157)</f>
        <v>15.017820512820503</v>
      </c>
      <c r="E19">
        <v>4</v>
      </c>
      <c r="F19" t="s">
        <v>43</v>
      </c>
      <c r="G19" t="str">
        <f t="shared" si="2"/>
        <v>Control</v>
      </c>
      <c r="H19">
        <f t="shared" si="3"/>
        <v>1</v>
      </c>
      <c r="I19" s="7">
        <v>0</v>
      </c>
      <c r="K19">
        <v>48</v>
      </c>
      <c r="L19">
        <v>51</v>
      </c>
      <c r="M19">
        <v>51</v>
      </c>
      <c r="N19" t="s">
        <v>78</v>
      </c>
      <c r="O19">
        <f t="shared" si="0"/>
        <v>8</v>
      </c>
      <c r="P19">
        <v>1910</v>
      </c>
      <c r="Q19">
        <v>710</v>
      </c>
      <c r="R19">
        <v>90.47</v>
      </c>
      <c r="S19">
        <v>88.608999999999995</v>
      </c>
      <c r="T19" t="s">
        <v>65</v>
      </c>
      <c r="U19" t="str">
        <f t="shared" si="1"/>
        <v>yes</v>
      </c>
    </row>
    <row r="20" spans="1:22" x14ac:dyDescent="0.2">
      <c r="A20">
        <v>19</v>
      </c>
      <c r="B20" s="3">
        <v>43709</v>
      </c>
      <c r="C20">
        <v>244</v>
      </c>
      <c r="D20">
        <f>AVERAGE('WetLab temp'!$C$80:$C$157)</f>
        <v>15.017820512820503</v>
      </c>
      <c r="E20">
        <v>5</v>
      </c>
      <c r="F20" t="s">
        <v>42</v>
      </c>
      <c r="G20" t="str">
        <f t="shared" si="2"/>
        <v>Pink</v>
      </c>
      <c r="H20">
        <f t="shared" si="3"/>
        <v>4</v>
      </c>
      <c r="I20" s="7">
        <v>25</v>
      </c>
      <c r="K20">
        <v>50</v>
      </c>
      <c r="L20">
        <v>60</v>
      </c>
      <c r="M20">
        <v>61</v>
      </c>
      <c r="N20" t="s">
        <v>78</v>
      </c>
      <c r="O20">
        <f t="shared" si="0"/>
        <v>8</v>
      </c>
      <c r="P20">
        <v>1910</v>
      </c>
      <c r="Q20">
        <v>710</v>
      </c>
      <c r="R20">
        <v>131.33099999999999</v>
      </c>
      <c r="S20">
        <v>105.565</v>
      </c>
      <c r="T20" t="s">
        <v>64</v>
      </c>
      <c r="U20" t="str">
        <f t="shared" si="1"/>
        <v>yes</v>
      </c>
    </row>
    <row r="21" spans="1:22" x14ac:dyDescent="0.2">
      <c r="A21">
        <v>20</v>
      </c>
      <c r="B21" s="3">
        <v>43709</v>
      </c>
      <c r="C21">
        <v>244</v>
      </c>
      <c r="D21">
        <f>AVERAGE('WetLab temp'!$C$80:$C$157)</f>
        <v>15.017820512820503</v>
      </c>
      <c r="E21">
        <v>6</v>
      </c>
      <c r="F21" t="s">
        <v>42</v>
      </c>
      <c r="G21" t="str">
        <f t="shared" si="2"/>
        <v>Red</v>
      </c>
      <c r="H21">
        <f t="shared" si="3"/>
        <v>2</v>
      </c>
      <c r="I21" s="7">
        <v>9</v>
      </c>
      <c r="K21">
        <v>49</v>
      </c>
      <c r="L21">
        <v>46</v>
      </c>
      <c r="M21">
        <v>45</v>
      </c>
      <c r="N21" t="s">
        <v>78</v>
      </c>
      <c r="O21">
        <f t="shared" si="0"/>
        <v>8</v>
      </c>
      <c r="P21">
        <v>1910</v>
      </c>
      <c r="Q21">
        <v>710</v>
      </c>
      <c r="R21">
        <v>94.843000000000004</v>
      </c>
      <c r="S21">
        <v>94.238</v>
      </c>
      <c r="T21" t="s">
        <v>65</v>
      </c>
      <c r="U21" t="str">
        <f t="shared" si="1"/>
        <v>yes</v>
      </c>
    </row>
    <row r="22" spans="1:22" x14ac:dyDescent="0.2">
      <c r="A22">
        <v>21</v>
      </c>
      <c r="B22" s="3">
        <v>43709</v>
      </c>
      <c r="C22">
        <v>244</v>
      </c>
      <c r="D22">
        <f>AVERAGE('Balcony temp'!$C$79:$C$156)</f>
        <v>15.426923076923067</v>
      </c>
      <c r="E22">
        <v>7</v>
      </c>
      <c r="F22" t="s">
        <v>42</v>
      </c>
      <c r="G22" t="str">
        <f t="shared" si="2"/>
        <v>Pink</v>
      </c>
      <c r="H22">
        <f t="shared" si="3"/>
        <v>4</v>
      </c>
      <c r="I22" s="7">
        <v>21</v>
      </c>
      <c r="K22">
        <v>48</v>
      </c>
      <c r="L22">
        <v>54</v>
      </c>
      <c r="M22">
        <v>53</v>
      </c>
      <c r="N22" t="s">
        <v>78</v>
      </c>
      <c r="O22">
        <f t="shared" si="0"/>
        <v>8</v>
      </c>
      <c r="P22">
        <v>1905</v>
      </c>
      <c r="Q22">
        <v>705</v>
      </c>
      <c r="R22">
        <v>120.03700000000001</v>
      </c>
      <c r="S22">
        <v>118.857</v>
      </c>
      <c r="T22" t="s">
        <v>65</v>
      </c>
      <c r="U22" t="str">
        <f t="shared" si="1"/>
        <v>no</v>
      </c>
    </row>
    <row r="23" spans="1:22" x14ac:dyDescent="0.2">
      <c r="A23">
        <v>22</v>
      </c>
      <c r="B23" s="3">
        <v>43709</v>
      </c>
      <c r="C23">
        <v>244</v>
      </c>
      <c r="D23">
        <f>AVERAGE('Balcony temp'!$C$79:$C$156)</f>
        <v>15.426923076923067</v>
      </c>
      <c r="E23">
        <v>8</v>
      </c>
      <c r="F23" t="s">
        <v>43</v>
      </c>
      <c r="G23" t="str">
        <f t="shared" si="2"/>
        <v>Red</v>
      </c>
      <c r="H23">
        <f t="shared" si="3"/>
        <v>2</v>
      </c>
      <c r="I23" s="7">
        <v>5</v>
      </c>
      <c r="K23">
        <v>57</v>
      </c>
      <c r="L23">
        <v>79</v>
      </c>
      <c r="M23">
        <v>79</v>
      </c>
      <c r="N23" t="s">
        <v>78</v>
      </c>
      <c r="O23">
        <f t="shared" si="0"/>
        <v>8</v>
      </c>
      <c r="P23">
        <v>1905</v>
      </c>
      <c r="Q23">
        <v>705</v>
      </c>
      <c r="R23">
        <v>122.246</v>
      </c>
      <c r="S23">
        <v>122.38800000000001</v>
      </c>
      <c r="T23" t="s">
        <v>65</v>
      </c>
      <c r="U23" t="str">
        <f t="shared" si="1"/>
        <v>no</v>
      </c>
    </row>
    <row r="24" spans="1:22" x14ac:dyDescent="0.2">
      <c r="A24">
        <v>23</v>
      </c>
      <c r="B24" s="3">
        <v>43709</v>
      </c>
      <c r="C24">
        <v>244</v>
      </c>
      <c r="D24">
        <f>AVERAGE('Balcony temp'!$C$79:$C$156)</f>
        <v>15.426923076923067</v>
      </c>
      <c r="E24">
        <v>9</v>
      </c>
      <c r="F24" t="s">
        <v>42</v>
      </c>
      <c r="G24" t="str">
        <f t="shared" si="2"/>
        <v>Red</v>
      </c>
      <c r="H24">
        <f t="shared" si="3"/>
        <v>2</v>
      </c>
      <c r="I24" s="7">
        <v>7</v>
      </c>
      <c r="K24">
        <v>50</v>
      </c>
      <c r="L24">
        <v>50</v>
      </c>
      <c r="M24">
        <v>51</v>
      </c>
      <c r="N24" t="s">
        <v>78</v>
      </c>
      <c r="O24">
        <f t="shared" si="0"/>
        <v>8</v>
      </c>
      <c r="P24">
        <v>1905</v>
      </c>
      <c r="Q24">
        <v>705</v>
      </c>
      <c r="R24">
        <v>100.352</v>
      </c>
      <c r="S24">
        <v>99.629000000000005</v>
      </c>
      <c r="T24" t="s">
        <v>65</v>
      </c>
      <c r="U24" t="str">
        <f t="shared" si="1"/>
        <v>no</v>
      </c>
    </row>
    <row r="25" spans="1:22" x14ac:dyDescent="0.2">
      <c r="A25">
        <v>24</v>
      </c>
      <c r="B25" s="3">
        <v>43709</v>
      </c>
      <c r="C25">
        <v>244</v>
      </c>
      <c r="D25">
        <f>AVERAGE('Balcony temp'!$C$79:$C$156)</f>
        <v>15.426923076923067</v>
      </c>
      <c r="E25">
        <v>10</v>
      </c>
      <c r="F25" t="s">
        <v>42</v>
      </c>
      <c r="G25" t="str">
        <f t="shared" si="2"/>
        <v>Red</v>
      </c>
      <c r="H25">
        <f t="shared" si="3"/>
        <v>2</v>
      </c>
      <c r="I25" s="7">
        <v>4</v>
      </c>
      <c r="K25">
        <v>50</v>
      </c>
      <c r="L25">
        <v>55</v>
      </c>
      <c r="M25">
        <v>56</v>
      </c>
      <c r="N25" t="s">
        <v>78</v>
      </c>
      <c r="O25">
        <f t="shared" si="0"/>
        <v>8</v>
      </c>
      <c r="P25">
        <v>1905</v>
      </c>
      <c r="Q25">
        <v>705</v>
      </c>
      <c r="R25">
        <v>95.665999999999997</v>
      </c>
      <c r="S25">
        <v>94.129000000000005</v>
      </c>
      <c r="T25" t="s">
        <v>65</v>
      </c>
      <c r="U25" t="str">
        <f t="shared" si="1"/>
        <v>no</v>
      </c>
    </row>
    <row r="26" spans="1:22" x14ac:dyDescent="0.2">
      <c r="A26">
        <v>25</v>
      </c>
      <c r="B26" s="3">
        <v>43709</v>
      </c>
      <c r="C26">
        <v>244</v>
      </c>
      <c r="D26">
        <f>AVERAGE('Balcony temp'!$C$79:$C$156)</f>
        <v>15.426923076923067</v>
      </c>
      <c r="E26">
        <v>11</v>
      </c>
      <c r="F26" t="s">
        <v>43</v>
      </c>
      <c r="G26" t="str">
        <f t="shared" si="2"/>
        <v>Control</v>
      </c>
      <c r="H26">
        <f t="shared" si="3"/>
        <v>1</v>
      </c>
      <c r="I26" s="7">
        <v>0</v>
      </c>
      <c r="K26">
        <v>61</v>
      </c>
      <c r="L26">
        <v>92</v>
      </c>
      <c r="M26">
        <v>94</v>
      </c>
      <c r="N26" t="s">
        <v>78</v>
      </c>
      <c r="O26">
        <f t="shared" si="0"/>
        <v>8</v>
      </c>
      <c r="P26">
        <v>1905</v>
      </c>
      <c r="Q26">
        <v>705</v>
      </c>
      <c r="R26">
        <v>103.68300000000001</v>
      </c>
      <c r="S26">
        <f>92.809-0.322</f>
        <v>92.486999999999995</v>
      </c>
      <c r="T26" t="s">
        <v>64</v>
      </c>
      <c r="U26" t="str">
        <f t="shared" si="1"/>
        <v>no</v>
      </c>
    </row>
    <row r="27" spans="1:22" x14ac:dyDescent="0.2">
      <c r="A27">
        <v>26</v>
      </c>
      <c r="B27" s="3">
        <v>43709</v>
      </c>
      <c r="C27">
        <v>244</v>
      </c>
      <c r="D27">
        <f>AVERAGE('Balcony temp'!$C$79:$C$156)</f>
        <v>15.426923076923067</v>
      </c>
      <c r="E27">
        <v>12</v>
      </c>
      <c r="F27" t="s">
        <v>42</v>
      </c>
      <c r="G27" t="str">
        <f t="shared" si="2"/>
        <v>Pink</v>
      </c>
      <c r="H27">
        <f t="shared" si="3"/>
        <v>4</v>
      </c>
      <c r="I27" s="7">
        <v>24</v>
      </c>
      <c r="K27">
        <v>44</v>
      </c>
      <c r="L27">
        <v>34</v>
      </c>
      <c r="M27">
        <v>35</v>
      </c>
      <c r="N27" t="s">
        <v>78</v>
      </c>
      <c r="O27">
        <f t="shared" si="0"/>
        <v>8</v>
      </c>
      <c r="P27">
        <v>1905</v>
      </c>
      <c r="Q27">
        <v>705</v>
      </c>
      <c r="R27">
        <v>102.07</v>
      </c>
      <c r="S27">
        <v>101.742</v>
      </c>
      <c r="T27" t="s">
        <v>65</v>
      </c>
      <c r="U27" t="str">
        <f t="shared" si="1"/>
        <v>no</v>
      </c>
    </row>
    <row r="28" spans="1:22" x14ac:dyDescent="0.2">
      <c r="A28">
        <v>27</v>
      </c>
      <c r="B28" s="3">
        <v>43709</v>
      </c>
      <c r="C28">
        <v>244</v>
      </c>
      <c r="D28">
        <f>AVERAGE('Balcony temp'!$C$79:$C$156)</f>
        <v>15.426923076923067</v>
      </c>
      <c r="E28">
        <v>13</v>
      </c>
      <c r="F28" t="s">
        <v>42</v>
      </c>
      <c r="G28" t="str">
        <f t="shared" si="2"/>
        <v>Orange</v>
      </c>
      <c r="H28">
        <f t="shared" si="3"/>
        <v>3</v>
      </c>
      <c r="I28" s="7">
        <v>13</v>
      </c>
      <c r="K28">
        <v>45</v>
      </c>
      <c r="L28">
        <v>44</v>
      </c>
      <c r="M28">
        <v>45</v>
      </c>
      <c r="N28" t="s">
        <v>78</v>
      </c>
      <c r="O28">
        <f t="shared" si="0"/>
        <v>8</v>
      </c>
      <c r="P28">
        <v>1905</v>
      </c>
      <c r="Q28">
        <v>705</v>
      </c>
      <c r="R28">
        <v>105.818</v>
      </c>
      <c r="S28">
        <v>104.006</v>
      </c>
      <c r="T28" t="s">
        <v>65</v>
      </c>
      <c r="U28" t="str">
        <f t="shared" si="1"/>
        <v>no</v>
      </c>
    </row>
    <row r="29" spans="1:22" x14ac:dyDescent="0.2">
      <c r="A29">
        <v>28</v>
      </c>
      <c r="B29" s="3">
        <v>43709</v>
      </c>
      <c r="C29">
        <v>244</v>
      </c>
      <c r="D29">
        <f>AVERAGE('Balcony temp'!$C$79:$C$156)</f>
        <v>15.426923076923067</v>
      </c>
      <c r="E29">
        <v>14</v>
      </c>
      <c r="F29" t="s">
        <v>43</v>
      </c>
      <c r="G29" t="str">
        <f t="shared" si="2"/>
        <v>Control</v>
      </c>
      <c r="H29">
        <f t="shared" si="3"/>
        <v>1</v>
      </c>
      <c r="I29" s="7">
        <v>0</v>
      </c>
      <c r="K29">
        <v>47</v>
      </c>
      <c r="L29">
        <v>40</v>
      </c>
      <c r="M29">
        <v>41</v>
      </c>
      <c r="N29" t="s">
        <v>78</v>
      </c>
      <c r="O29">
        <f t="shared" si="0"/>
        <v>8</v>
      </c>
      <c r="P29">
        <v>1905</v>
      </c>
      <c r="Q29">
        <v>705</v>
      </c>
      <c r="R29">
        <v>109.04</v>
      </c>
      <c r="S29">
        <v>104.875</v>
      </c>
      <c r="T29" t="s">
        <v>65</v>
      </c>
      <c r="U29" t="str">
        <f t="shared" si="1"/>
        <v>no</v>
      </c>
    </row>
    <row r="30" spans="1:22" x14ac:dyDescent="0.2">
      <c r="A30">
        <v>29</v>
      </c>
      <c r="B30" s="3">
        <v>43710</v>
      </c>
      <c r="C30">
        <v>245</v>
      </c>
      <c r="D30">
        <f>AVERAGE('WetLab temp'!$C$158:$C$235)</f>
        <v>15.44756410256411</v>
      </c>
      <c r="E30">
        <v>1</v>
      </c>
      <c r="F30" t="s">
        <v>43</v>
      </c>
      <c r="G30" t="str">
        <f t="shared" si="2"/>
        <v>Control</v>
      </c>
      <c r="H30">
        <f t="shared" si="3"/>
        <v>1</v>
      </c>
      <c r="I30" s="7">
        <v>0</v>
      </c>
      <c r="K30" s="7">
        <v>59</v>
      </c>
      <c r="L30" s="4">
        <v>96</v>
      </c>
      <c r="M30" s="4">
        <v>98</v>
      </c>
      <c r="N30" t="s">
        <v>78</v>
      </c>
      <c r="O30">
        <f t="shared" si="0"/>
        <v>9</v>
      </c>
      <c r="P30">
        <v>1915</v>
      </c>
      <c r="Q30">
        <v>720</v>
      </c>
      <c r="R30">
        <v>90.497</v>
      </c>
      <c r="S30">
        <f>37.586+17.242</f>
        <v>54.828000000000003</v>
      </c>
      <c r="T30" t="s">
        <v>64</v>
      </c>
      <c r="U30" t="str">
        <f t="shared" si="1"/>
        <v>yes</v>
      </c>
    </row>
    <row r="31" spans="1:22" x14ac:dyDescent="0.2">
      <c r="A31">
        <v>30</v>
      </c>
      <c r="B31" s="3">
        <v>43710</v>
      </c>
      <c r="C31">
        <v>245</v>
      </c>
      <c r="D31">
        <f>AVERAGE('WetLab temp'!$C$158:$C$235)</f>
        <v>15.44756410256411</v>
      </c>
      <c r="E31">
        <v>2</v>
      </c>
      <c r="F31" t="s">
        <v>43</v>
      </c>
      <c r="G31" t="str">
        <f t="shared" si="2"/>
        <v>Pink</v>
      </c>
      <c r="H31">
        <f t="shared" si="3"/>
        <v>4</v>
      </c>
      <c r="I31" s="7">
        <v>23</v>
      </c>
      <c r="K31" s="7">
        <v>45</v>
      </c>
      <c r="L31" s="4">
        <v>40</v>
      </c>
      <c r="M31" s="4">
        <v>42</v>
      </c>
      <c r="N31" t="s">
        <v>78</v>
      </c>
      <c r="O31">
        <f t="shared" si="0"/>
        <v>9</v>
      </c>
      <c r="P31">
        <v>1915</v>
      </c>
      <c r="Q31">
        <v>720</v>
      </c>
      <c r="R31">
        <v>103.925</v>
      </c>
      <c r="S31">
        <v>74.176000000000002</v>
      </c>
      <c r="T31" t="s">
        <v>64</v>
      </c>
      <c r="U31" t="str">
        <f t="shared" si="1"/>
        <v>yes</v>
      </c>
    </row>
    <row r="32" spans="1:22" x14ac:dyDescent="0.2">
      <c r="A32">
        <v>31</v>
      </c>
      <c r="B32" s="3">
        <v>43710</v>
      </c>
      <c r="C32">
        <v>245</v>
      </c>
      <c r="D32">
        <f>AVERAGE('WetLab temp'!$C$158:$C$235)</f>
        <v>15.44756410256411</v>
      </c>
      <c r="E32">
        <v>3</v>
      </c>
      <c r="F32" t="s">
        <v>43</v>
      </c>
      <c r="G32" t="str">
        <f t="shared" si="2"/>
        <v>Red</v>
      </c>
      <c r="H32">
        <f t="shared" si="3"/>
        <v>2</v>
      </c>
      <c r="I32" s="7">
        <v>2</v>
      </c>
      <c r="K32" s="7">
        <v>49</v>
      </c>
      <c r="L32" s="4">
        <v>62</v>
      </c>
      <c r="M32" s="4">
        <v>63</v>
      </c>
      <c r="N32" t="s">
        <v>78</v>
      </c>
      <c r="O32">
        <f t="shared" si="0"/>
        <v>9</v>
      </c>
      <c r="P32">
        <v>1915</v>
      </c>
      <c r="Q32">
        <v>720</v>
      </c>
      <c r="R32">
        <v>74.209000000000003</v>
      </c>
      <c r="S32">
        <v>61.512</v>
      </c>
      <c r="T32" t="s">
        <v>64</v>
      </c>
      <c r="U32" t="str">
        <f t="shared" si="1"/>
        <v>yes</v>
      </c>
    </row>
    <row r="33" spans="1:22" x14ac:dyDescent="0.2">
      <c r="A33">
        <v>32</v>
      </c>
      <c r="B33" s="3">
        <v>43710</v>
      </c>
      <c r="C33">
        <v>245</v>
      </c>
      <c r="D33">
        <f>AVERAGE('WetLab temp'!$C$158:$C$235)</f>
        <v>15.44756410256411</v>
      </c>
      <c r="E33">
        <v>4</v>
      </c>
      <c r="F33" t="s">
        <v>43</v>
      </c>
      <c r="G33" t="str">
        <f t="shared" si="2"/>
        <v>Orange</v>
      </c>
      <c r="H33">
        <f t="shared" si="3"/>
        <v>3</v>
      </c>
      <c r="I33" s="7">
        <v>14</v>
      </c>
      <c r="K33" s="7">
        <v>48</v>
      </c>
      <c r="L33" s="4">
        <v>47</v>
      </c>
      <c r="M33" s="4">
        <v>47</v>
      </c>
      <c r="N33" t="s">
        <v>78</v>
      </c>
      <c r="O33">
        <f t="shared" si="0"/>
        <v>9</v>
      </c>
      <c r="P33">
        <v>1915</v>
      </c>
      <c r="Q33">
        <v>720</v>
      </c>
      <c r="R33">
        <v>93.227999999999994</v>
      </c>
      <c r="S33">
        <v>94.572000000000003</v>
      </c>
      <c r="T33" t="s">
        <v>65</v>
      </c>
      <c r="U33" t="str">
        <f t="shared" si="1"/>
        <v>yes</v>
      </c>
    </row>
    <row r="34" spans="1:22" x14ac:dyDescent="0.2">
      <c r="A34">
        <v>33</v>
      </c>
      <c r="B34" s="3">
        <v>43710</v>
      </c>
      <c r="C34">
        <v>245</v>
      </c>
      <c r="D34">
        <f>AVERAGE('WetLab temp'!$C$158:$C$235)</f>
        <v>15.44756410256411</v>
      </c>
      <c r="E34">
        <v>5</v>
      </c>
      <c r="F34" t="s">
        <v>42</v>
      </c>
      <c r="G34" t="str">
        <f t="shared" si="2"/>
        <v>Orange</v>
      </c>
      <c r="H34">
        <f t="shared" si="3"/>
        <v>3</v>
      </c>
      <c r="I34" s="7">
        <v>15</v>
      </c>
      <c r="K34" s="7">
        <v>53</v>
      </c>
      <c r="L34" s="4">
        <v>76</v>
      </c>
      <c r="M34" s="4">
        <v>75</v>
      </c>
      <c r="N34" t="s">
        <v>78</v>
      </c>
      <c r="O34">
        <f t="shared" si="0"/>
        <v>9</v>
      </c>
      <c r="P34">
        <v>1915</v>
      </c>
      <c r="Q34">
        <v>720</v>
      </c>
      <c r="R34">
        <v>84.347999999999999</v>
      </c>
      <c r="S34">
        <f>41.388+15.325-0.131</f>
        <v>56.581999999999994</v>
      </c>
      <c r="T34" t="s">
        <v>64</v>
      </c>
      <c r="U34" t="str">
        <f t="shared" si="1"/>
        <v>yes</v>
      </c>
    </row>
    <row r="35" spans="1:22" x14ac:dyDescent="0.2">
      <c r="A35">
        <v>34</v>
      </c>
      <c r="B35" s="3">
        <v>43710</v>
      </c>
      <c r="C35">
        <v>245</v>
      </c>
      <c r="D35">
        <f>AVERAGE('WetLab temp'!$C$158:$C$235)</f>
        <v>15.44756410256411</v>
      </c>
      <c r="E35">
        <v>6</v>
      </c>
      <c r="F35" t="s">
        <v>42</v>
      </c>
      <c r="G35" t="str">
        <f t="shared" si="2"/>
        <v>Red</v>
      </c>
      <c r="H35">
        <f t="shared" si="3"/>
        <v>2</v>
      </c>
      <c r="I35" s="7">
        <v>1</v>
      </c>
      <c r="K35" s="7">
        <v>47</v>
      </c>
      <c r="L35" s="4">
        <v>47</v>
      </c>
      <c r="M35" s="4">
        <v>47</v>
      </c>
      <c r="N35" t="s">
        <v>78</v>
      </c>
      <c r="O35">
        <f t="shared" si="0"/>
        <v>9</v>
      </c>
      <c r="P35">
        <v>1915</v>
      </c>
      <c r="Q35">
        <v>720</v>
      </c>
      <c r="R35">
        <v>96.76</v>
      </c>
      <c r="S35">
        <v>95.731999999999999</v>
      </c>
      <c r="T35" t="s">
        <v>65</v>
      </c>
      <c r="U35" t="str">
        <f t="shared" si="1"/>
        <v>yes</v>
      </c>
    </row>
    <row r="36" spans="1:22" x14ac:dyDescent="0.2">
      <c r="A36">
        <v>35</v>
      </c>
      <c r="B36" s="3">
        <v>43710</v>
      </c>
      <c r="C36">
        <v>245</v>
      </c>
      <c r="D36">
        <f>AVERAGE('Balcony temp'!$C$157:$C$234)</f>
        <v>15.636153846153842</v>
      </c>
      <c r="E36">
        <v>7</v>
      </c>
      <c r="F36" t="s">
        <v>43</v>
      </c>
      <c r="G36" t="str">
        <f t="shared" si="2"/>
        <v>Control</v>
      </c>
      <c r="H36">
        <f t="shared" si="3"/>
        <v>1</v>
      </c>
      <c r="I36" s="7">
        <v>0</v>
      </c>
      <c r="K36" s="7">
        <v>52</v>
      </c>
      <c r="L36" s="4">
        <v>63</v>
      </c>
      <c r="M36" s="4">
        <v>63</v>
      </c>
      <c r="N36" t="s">
        <v>78</v>
      </c>
      <c r="O36">
        <f t="shared" si="0"/>
        <v>9</v>
      </c>
      <c r="P36">
        <v>1920</v>
      </c>
      <c r="Q36">
        <v>720</v>
      </c>
      <c r="R36">
        <v>93.5</v>
      </c>
      <c r="S36">
        <v>62.167000000000002</v>
      </c>
      <c r="T36" t="s">
        <v>64</v>
      </c>
      <c r="U36" t="str">
        <f t="shared" si="1"/>
        <v>no</v>
      </c>
    </row>
    <row r="37" spans="1:22" x14ac:dyDescent="0.2">
      <c r="A37">
        <v>36</v>
      </c>
      <c r="B37" s="3">
        <v>43710</v>
      </c>
      <c r="C37">
        <v>245</v>
      </c>
      <c r="D37">
        <f>AVERAGE('Balcony temp'!$C$157:$C$234)</f>
        <v>15.636153846153842</v>
      </c>
      <c r="E37">
        <v>8</v>
      </c>
      <c r="F37" t="s">
        <v>43</v>
      </c>
      <c r="G37" t="str">
        <f t="shared" si="2"/>
        <v>Control</v>
      </c>
      <c r="H37">
        <f t="shared" si="3"/>
        <v>1</v>
      </c>
      <c r="I37" s="7">
        <v>0</v>
      </c>
      <c r="K37" s="7">
        <v>47</v>
      </c>
      <c r="L37" s="4">
        <v>49</v>
      </c>
      <c r="M37" s="4">
        <v>50</v>
      </c>
      <c r="N37" t="s">
        <v>78</v>
      </c>
      <c r="O37">
        <f t="shared" si="0"/>
        <v>9</v>
      </c>
      <c r="P37">
        <v>1920</v>
      </c>
      <c r="Q37">
        <v>720</v>
      </c>
      <c r="R37">
        <v>93.727999999999994</v>
      </c>
      <c r="S37">
        <v>92.887</v>
      </c>
      <c r="T37" t="s">
        <v>65</v>
      </c>
      <c r="U37" t="str">
        <f t="shared" si="1"/>
        <v>no</v>
      </c>
    </row>
    <row r="38" spans="1:22" x14ac:dyDescent="0.2">
      <c r="A38">
        <v>37</v>
      </c>
      <c r="B38" s="3">
        <v>43710</v>
      </c>
      <c r="C38">
        <v>245</v>
      </c>
      <c r="D38">
        <f>AVERAGE('Balcony temp'!$C$157:$C$234)</f>
        <v>15.636153846153842</v>
      </c>
      <c r="E38">
        <v>9</v>
      </c>
      <c r="F38" t="s">
        <v>43</v>
      </c>
      <c r="G38" t="str">
        <f t="shared" si="2"/>
        <v>Orange</v>
      </c>
      <c r="H38">
        <f t="shared" si="3"/>
        <v>3</v>
      </c>
      <c r="I38" s="7">
        <v>19</v>
      </c>
      <c r="K38" s="7">
        <v>45</v>
      </c>
      <c r="L38" s="4">
        <v>46</v>
      </c>
      <c r="M38" s="4">
        <v>47</v>
      </c>
      <c r="N38" t="s">
        <v>78</v>
      </c>
      <c r="O38">
        <f t="shared" si="0"/>
        <v>9</v>
      </c>
      <c r="P38">
        <v>1920</v>
      </c>
      <c r="Q38">
        <v>720</v>
      </c>
      <c r="R38">
        <v>101.639</v>
      </c>
      <c r="S38">
        <f>73.362-0.067</f>
        <v>73.295000000000002</v>
      </c>
      <c r="T38" t="s">
        <v>64</v>
      </c>
      <c r="U38" t="str">
        <f t="shared" si="1"/>
        <v>no</v>
      </c>
    </row>
    <row r="39" spans="1:22" x14ac:dyDescent="0.2">
      <c r="A39">
        <v>38</v>
      </c>
      <c r="B39" s="3">
        <v>43710</v>
      </c>
      <c r="C39">
        <v>245</v>
      </c>
      <c r="D39">
        <f>AVERAGE('Balcony temp'!$C$157:$C$234)</f>
        <v>15.636153846153842</v>
      </c>
      <c r="E39">
        <v>10</v>
      </c>
      <c r="F39" t="s">
        <v>43</v>
      </c>
      <c r="G39" t="str">
        <f t="shared" si="2"/>
        <v>Orange</v>
      </c>
      <c r="H39">
        <f t="shared" si="3"/>
        <v>3</v>
      </c>
      <c r="I39" s="7">
        <v>11</v>
      </c>
      <c r="K39" s="7">
        <v>54</v>
      </c>
      <c r="L39" s="4">
        <v>72</v>
      </c>
      <c r="M39" s="4">
        <v>73</v>
      </c>
      <c r="N39" t="s">
        <v>78</v>
      </c>
      <c r="O39">
        <f t="shared" si="0"/>
        <v>9</v>
      </c>
      <c r="P39">
        <v>1920</v>
      </c>
      <c r="Q39">
        <v>720</v>
      </c>
      <c r="R39">
        <v>80.153999999999996</v>
      </c>
      <c r="S39">
        <v>39.979999999999997</v>
      </c>
      <c r="T39" t="s">
        <v>64</v>
      </c>
      <c r="U39" t="str">
        <f t="shared" si="1"/>
        <v>no</v>
      </c>
    </row>
    <row r="40" spans="1:22" x14ac:dyDescent="0.2">
      <c r="A40">
        <v>39</v>
      </c>
      <c r="B40" s="3">
        <v>43710</v>
      </c>
      <c r="C40">
        <v>245</v>
      </c>
      <c r="D40">
        <f>AVERAGE('Balcony temp'!$C$157:$C$234)</f>
        <v>15.636153846153842</v>
      </c>
      <c r="E40">
        <v>11</v>
      </c>
      <c r="F40" t="s">
        <v>42</v>
      </c>
      <c r="G40" t="str">
        <f t="shared" si="2"/>
        <v>Pink</v>
      </c>
      <c r="H40">
        <f t="shared" si="3"/>
        <v>4</v>
      </c>
      <c r="I40" s="7">
        <v>22</v>
      </c>
      <c r="K40" s="7">
        <v>53</v>
      </c>
      <c r="L40" s="4">
        <v>68</v>
      </c>
      <c r="M40" s="4">
        <v>70</v>
      </c>
      <c r="N40" t="s">
        <v>78</v>
      </c>
      <c r="O40">
        <f t="shared" si="0"/>
        <v>9</v>
      </c>
      <c r="P40">
        <v>1920</v>
      </c>
      <c r="Q40">
        <v>720</v>
      </c>
      <c r="R40">
        <v>93.593000000000004</v>
      </c>
      <c r="S40">
        <v>53.595999999999997</v>
      </c>
      <c r="T40" t="s">
        <v>64</v>
      </c>
      <c r="U40" t="str">
        <f t="shared" si="1"/>
        <v>no</v>
      </c>
    </row>
    <row r="41" spans="1:22" x14ac:dyDescent="0.2">
      <c r="A41">
        <v>40</v>
      </c>
      <c r="B41" s="3">
        <v>43710</v>
      </c>
      <c r="C41">
        <v>245</v>
      </c>
      <c r="D41">
        <f>AVERAGE('Balcony temp'!$C$157:$C$234)</f>
        <v>15.636153846153842</v>
      </c>
      <c r="E41">
        <v>12</v>
      </c>
      <c r="F41" t="s">
        <v>42</v>
      </c>
      <c r="G41" t="str">
        <f t="shared" si="2"/>
        <v>Red</v>
      </c>
      <c r="H41">
        <f t="shared" si="3"/>
        <v>2</v>
      </c>
      <c r="I41" s="7">
        <v>6</v>
      </c>
      <c r="K41" s="7">
        <v>58</v>
      </c>
      <c r="L41" s="4">
        <v>90</v>
      </c>
      <c r="M41" s="4">
        <v>89</v>
      </c>
      <c r="N41" t="s">
        <v>78</v>
      </c>
      <c r="O41">
        <f t="shared" si="0"/>
        <v>9</v>
      </c>
      <c r="P41">
        <v>1920</v>
      </c>
      <c r="Q41">
        <v>720</v>
      </c>
      <c r="R41">
        <v>58.831000000000003</v>
      </c>
      <c r="S41">
        <f>3.778+0.998+0.429</f>
        <v>5.2050000000000001</v>
      </c>
      <c r="T41" t="s">
        <v>64</v>
      </c>
      <c r="U41" t="str">
        <f t="shared" si="1"/>
        <v>no</v>
      </c>
    </row>
    <row r="42" spans="1:22" x14ac:dyDescent="0.2">
      <c r="A42">
        <v>41</v>
      </c>
      <c r="B42" s="3">
        <v>43710</v>
      </c>
      <c r="C42">
        <v>245</v>
      </c>
      <c r="D42">
        <f>AVERAGE('Balcony temp'!$C$157:$C$234)</f>
        <v>15.636153846153842</v>
      </c>
      <c r="E42">
        <v>13</v>
      </c>
      <c r="F42" t="s">
        <v>43</v>
      </c>
      <c r="G42" t="str">
        <f t="shared" si="2"/>
        <v>Pink</v>
      </c>
      <c r="H42">
        <f t="shared" si="3"/>
        <v>4</v>
      </c>
      <c r="I42" s="7">
        <v>27</v>
      </c>
      <c r="K42" s="7">
        <v>59</v>
      </c>
      <c r="L42" s="4">
        <v>83</v>
      </c>
      <c r="M42" s="4">
        <v>83</v>
      </c>
      <c r="N42" t="s">
        <v>78</v>
      </c>
      <c r="O42">
        <f t="shared" si="0"/>
        <v>9</v>
      </c>
      <c r="P42">
        <v>1920</v>
      </c>
      <c r="Q42">
        <v>720</v>
      </c>
      <c r="R42">
        <v>75.53</v>
      </c>
      <c r="S42">
        <v>74.962000000000003</v>
      </c>
      <c r="T42" t="s">
        <v>64</v>
      </c>
      <c r="U42" t="str">
        <f t="shared" si="1"/>
        <v>no</v>
      </c>
    </row>
    <row r="43" spans="1:22" x14ac:dyDescent="0.2">
      <c r="A43">
        <v>42</v>
      </c>
      <c r="B43" s="3">
        <v>43710</v>
      </c>
      <c r="C43">
        <v>245</v>
      </c>
      <c r="D43">
        <f>AVERAGE('Balcony temp'!$C$157:$C$234)</f>
        <v>15.636153846153842</v>
      </c>
      <c r="E43">
        <v>14</v>
      </c>
      <c r="F43" t="s">
        <v>42</v>
      </c>
      <c r="G43" t="str">
        <f t="shared" si="2"/>
        <v>Orange</v>
      </c>
      <c r="H43">
        <f t="shared" si="3"/>
        <v>3</v>
      </c>
      <c r="I43" s="7">
        <v>20</v>
      </c>
      <c r="K43" s="7">
        <v>50</v>
      </c>
      <c r="L43" s="4">
        <v>57</v>
      </c>
      <c r="M43" s="4">
        <v>57</v>
      </c>
      <c r="N43" t="s">
        <v>78</v>
      </c>
      <c r="O43">
        <f t="shared" si="0"/>
        <v>9</v>
      </c>
      <c r="P43">
        <v>1920</v>
      </c>
      <c r="Q43">
        <v>720</v>
      </c>
      <c r="R43">
        <v>77.009</v>
      </c>
      <c r="S43">
        <v>75.542000000000002</v>
      </c>
      <c r="T43" t="s">
        <v>65</v>
      </c>
      <c r="U43" t="str">
        <f t="shared" si="1"/>
        <v>no</v>
      </c>
      <c r="V43" t="s">
        <v>63</v>
      </c>
    </row>
    <row r="44" spans="1:22" x14ac:dyDescent="0.2">
      <c r="A44">
        <v>43</v>
      </c>
      <c r="B44" s="3">
        <v>43711</v>
      </c>
      <c r="C44">
        <v>246</v>
      </c>
      <c r="D44">
        <f>AVERAGE('WetLab temp'!$C$236:$C$313)</f>
        <v>15.516025641025639</v>
      </c>
      <c r="E44">
        <v>1</v>
      </c>
      <c r="F44" t="s">
        <v>43</v>
      </c>
      <c r="G44" t="str">
        <f t="shared" si="2"/>
        <v>Red</v>
      </c>
      <c r="H44">
        <f t="shared" si="3"/>
        <v>2</v>
      </c>
      <c r="I44" s="7">
        <v>5</v>
      </c>
      <c r="K44" s="7">
        <v>60</v>
      </c>
      <c r="L44" s="4">
        <v>93</v>
      </c>
      <c r="M44" s="4">
        <v>93</v>
      </c>
      <c r="N44" s="4" t="s">
        <v>79</v>
      </c>
      <c r="O44">
        <v>7</v>
      </c>
      <c r="P44">
        <v>1930</v>
      </c>
      <c r="Q44">
        <v>720</v>
      </c>
      <c r="R44">
        <v>68.570999999999998</v>
      </c>
      <c r="S44">
        <v>12.182</v>
      </c>
      <c r="T44" t="s">
        <v>64</v>
      </c>
      <c r="U44" t="str">
        <f t="shared" si="1"/>
        <v>yes</v>
      </c>
    </row>
    <row r="45" spans="1:22" x14ac:dyDescent="0.2">
      <c r="A45">
        <v>44</v>
      </c>
      <c r="B45" s="3">
        <v>43711</v>
      </c>
      <c r="C45">
        <v>246</v>
      </c>
      <c r="D45">
        <f>AVERAGE('WetLab temp'!$C$236:$C$313)</f>
        <v>15.516025641025639</v>
      </c>
      <c r="E45">
        <v>2</v>
      </c>
      <c r="F45" t="s">
        <v>42</v>
      </c>
      <c r="G45" t="str">
        <f t="shared" si="2"/>
        <v>Pink</v>
      </c>
      <c r="H45">
        <f t="shared" si="3"/>
        <v>4</v>
      </c>
      <c r="I45" s="7">
        <v>29</v>
      </c>
      <c r="K45" s="7">
        <v>53</v>
      </c>
      <c r="L45" s="4">
        <v>69</v>
      </c>
      <c r="M45" s="4">
        <v>69</v>
      </c>
      <c r="N45" t="s">
        <v>78</v>
      </c>
      <c r="O45">
        <v>10</v>
      </c>
      <c r="P45">
        <v>1930</v>
      </c>
      <c r="Q45">
        <v>720</v>
      </c>
      <c r="R45">
        <v>107.02800000000001</v>
      </c>
      <c r="S45">
        <f>92.07+2.895</f>
        <v>94.964999999999989</v>
      </c>
      <c r="T45" t="s">
        <v>64</v>
      </c>
      <c r="U45" t="str">
        <f t="shared" si="1"/>
        <v>yes</v>
      </c>
    </row>
    <row r="46" spans="1:22" x14ac:dyDescent="0.2">
      <c r="A46">
        <v>45</v>
      </c>
      <c r="B46" s="3">
        <v>43711</v>
      </c>
      <c r="C46">
        <v>246</v>
      </c>
      <c r="D46">
        <f>AVERAGE('WetLab temp'!$C$236:$C$313)</f>
        <v>15.516025641025639</v>
      </c>
      <c r="E46">
        <v>3</v>
      </c>
      <c r="F46" t="s">
        <v>42</v>
      </c>
      <c r="G46" t="str">
        <f t="shared" si="2"/>
        <v>Red</v>
      </c>
      <c r="H46">
        <f t="shared" si="3"/>
        <v>2</v>
      </c>
      <c r="I46" s="7">
        <v>3</v>
      </c>
      <c r="K46" s="7">
        <v>43</v>
      </c>
      <c r="L46" s="4">
        <v>35</v>
      </c>
      <c r="M46" s="4">
        <v>35</v>
      </c>
      <c r="N46" s="4" t="s">
        <v>79</v>
      </c>
      <c r="O46">
        <v>7</v>
      </c>
      <c r="P46">
        <v>1930</v>
      </c>
      <c r="Q46">
        <v>720</v>
      </c>
      <c r="R46">
        <v>59.332000000000001</v>
      </c>
      <c r="S46">
        <v>57.972000000000001</v>
      </c>
      <c r="T46" t="s">
        <v>65</v>
      </c>
      <c r="U46" t="str">
        <f t="shared" si="1"/>
        <v>yes</v>
      </c>
    </row>
    <row r="47" spans="1:22" x14ac:dyDescent="0.2">
      <c r="A47">
        <v>46</v>
      </c>
      <c r="B47" s="3">
        <v>43711</v>
      </c>
      <c r="C47">
        <v>246</v>
      </c>
      <c r="D47">
        <f>AVERAGE('WetLab temp'!$C$236:$C$313)</f>
        <v>15.516025641025639</v>
      </c>
      <c r="E47">
        <v>4</v>
      </c>
      <c r="F47" t="s">
        <v>43</v>
      </c>
      <c r="G47" t="str">
        <f t="shared" si="2"/>
        <v>Orange</v>
      </c>
      <c r="H47">
        <f t="shared" si="3"/>
        <v>3</v>
      </c>
      <c r="I47" s="7">
        <v>18</v>
      </c>
      <c r="K47" s="7">
        <v>60</v>
      </c>
      <c r="L47" s="4">
        <v>92</v>
      </c>
      <c r="M47" s="4">
        <v>91</v>
      </c>
      <c r="N47" s="4" t="s">
        <v>79</v>
      </c>
      <c r="O47">
        <v>7</v>
      </c>
      <c r="P47">
        <v>1930</v>
      </c>
      <c r="Q47">
        <v>720</v>
      </c>
      <c r="R47">
        <v>63.07</v>
      </c>
      <c r="S47">
        <v>62.152999999999999</v>
      </c>
      <c r="T47" t="s">
        <v>65</v>
      </c>
      <c r="U47" t="s">
        <v>66</v>
      </c>
    </row>
    <row r="48" spans="1:22" x14ac:dyDescent="0.2">
      <c r="A48">
        <v>47</v>
      </c>
      <c r="B48" s="3">
        <v>43711</v>
      </c>
      <c r="C48">
        <v>246</v>
      </c>
      <c r="D48">
        <f>AVERAGE('WetLab temp'!$C$236:$C$313)</f>
        <v>15.516025641025639</v>
      </c>
      <c r="E48">
        <v>5</v>
      </c>
      <c r="F48" t="s">
        <v>42</v>
      </c>
      <c r="G48" t="str">
        <f t="shared" si="2"/>
        <v>Control</v>
      </c>
      <c r="H48">
        <f t="shared" si="3"/>
        <v>1</v>
      </c>
      <c r="I48" s="7">
        <v>0</v>
      </c>
      <c r="K48" s="7">
        <v>55</v>
      </c>
      <c r="L48" s="4">
        <v>82</v>
      </c>
      <c r="M48" s="4">
        <v>82</v>
      </c>
      <c r="N48" t="s">
        <v>78</v>
      </c>
      <c r="O48">
        <v>10</v>
      </c>
      <c r="P48">
        <v>1930</v>
      </c>
      <c r="Q48">
        <v>720</v>
      </c>
      <c r="R48">
        <v>93.19</v>
      </c>
      <c r="S48">
        <f>92.295</f>
        <v>92.295000000000002</v>
      </c>
      <c r="T48" t="s">
        <v>65</v>
      </c>
      <c r="U48" t="str">
        <f t="shared" ref="U48:U77" si="4">IF(E48&gt;6,"no","yes")</f>
        <v>yes</v>
      </c>
      <c r="V48" t="s">
        <v>81</v>
      </c>
    </row>
    <row r="49" spans="1:22" x14ac:dyDescent="0.2">
      <c r="A49">
        <v>48</v>
      </c>
      <c r="B49" s="3">
        <v>43711</v>
      </c>
      <c r="C49">
        <v>246</v>
      </c>
      <c r="D49">
        <f>AVERAGE('WetLab temp'!$C$236:$C$313)</f>
        <v>15.516025641025639</v>
      </c>
      <c r="E49">
        <v>6</v>
      </c>
      <c r="F49" t="s">
        <v>42</v>
      </c>
      <c r="G49" t="str">
        <f t="shared" si="2"/>
        <v>Pink</v>
      </c>
      <c r="H49">
        <f t="shared" si="3"/>
        <v>4</v>
      </c>
      <c r="I49" s="7">
        <v>27</v>
      </c>
      <c r="K49" s="7">
        <v>43</v>
      </c>
      <c r="L49" s="4">
        <v>35</v>
      </c>
      <c r="M49" s="4">
        <v>36</v>
      </c>
      <c r="N49" s="4" t="s">
        <v>79</v>
      </c>
      <c r="O49">
        <v>7</v>
      </c>
      <c r="P49">
        <v>1930</v>
      </c>
      <c r="Q49">
        <v>720</v>
      </c>
      <c r="R49">
        <v>60.268000000000001</v>
      </c>
      <c r="S49">
        <v>58.454999999999998</v>
      </c>
      <c r="T49" t="s">
        <v>65</v>
      </c>
      <c r="U49" t="str">
        <f t="shared" si="4"/>
        <v>yes</v>
      </c>
    </row>
    <row r="50" spans="1:22" x14ac:dyDescent="0.2">
      <c r="A50">
        <v>49</v>
      </c>
      <c r="B50" s="3">
        <v>43711</v>
      </c>
      <c r="C50">
        <v>246</v>
      </c>
      <c r="D50">
        <f>AVERAGE('Balcony temp'!$C$235:$C$312)</f>
        <v>15.709871794871793</v>
      </c>
      <c r="E50">
        <v>7</v>
      </c>
      <c r="F50" t="s">
        <v>42</v>
      </c>
      <c r="G50" t="str">
        <f t="shared" si="2"/>
        <v>Pink</v>
      </c>
      <c r="H50">
        <f t="shared" si="3"/>
        <v>4</v>
      </c>
      <c r="I50" s="7">
        <v>28</v>
      </c>
      <c r="K50" s="7">
        <v>47</v>
      </c>
      <c r="L50" s="4">
        <v>55</v>
      </c>
      <c r="M50" s="4">
        <v>55</v>
      </c>
      <c r="N50" s="4" t="s">
        <v>79</v>
      </c>
      <c r="O50">
        <v>7</v>
      </c>
      <c r="P50">
        <v>1935</v>
      </c>
      <c r="Q50">
        <v>733</v>
      </c>
      <c r="R50">
        <v>70.875</v>
      </c>
      <c r="S50">
        <f>21.906+33.948</f>
        <v>55.853999999999999</v>
      </c>
      <c r="T50" t="s">
        <v>64</v>
      </c>
      <c r="U50" t="str">
        <f t="shared" si="4"/>
        <v>no</v>
      </c>
      <c r="V50" t="s">
        <v>67</v>
      </c>
    </row>
    <row r="51" spans="1:22" x14ac:dyDescent="0.2">
      <c r="A51">
        <v>50</v>
      </c>
      <c r="B51" s="3">
        <v>43711</v>
      </c>
      <c r="C51">
        <v>246</v>
      </c>
      <c r="D51">
        <f>AVERAGE('Balcony temp'!$C$235:$C$312)</f>
        <v>15.709871794871793</v>
      </c>
      <c r="E51">
        <v>8</v>
      </c>
      <c r="F51" t="s">
        <v>43</v>
      </c>
      <c r="G51" t="str">
        <f t="shared" si="2"/>
        <v>Pink</v>
      </c>
      <c r="H51">
        <f t="shared" si="3"/>
        <v>4</v>
      </c>
      <c r="I51" s="7">
        <v>26</v>
      </c>
      <c r="K51" s="7">
        <v>45</v>
      </c>
      <c r="L51" s="4">
        <v>41</v>
      </c>
      <c r="M51" s="4">
        <v>40</v>
      </c>
      <c r="N51" t="s">
        <v>78</v>
      </c>
      <c r="O51">
        <v>10</v>
      </c>
      <c r="P51">
        <v>1935</v>
      </c>
      <c r="Q51">
        <v>733</v>
      </c>
      <c r="R51">
        <v>96.043999999999997</v>
      </c>
      <c r="S51">
        <v>92.927000000000007</v>
      </c>
      <c r="T51" t="s">
        <v>65</v>
      </c>
      <c r="U51" t="str">
        <f t="shared" si="4"/>
        <v>no</v>
      </c>
    </row>
    <row r="52" spans="1:22" x14ac:dyDescent="0.2">
      <c r="A52">
        <v>51</v>
      </c>
      <c r="B52" s="3">
        <v>43711</v>
      </c>
      <c r="C52">
        <v>246</v>
      </c>
      <c r="D52">
        <f>AVERAGE('Balcony temp'!$C$235:$C$312)</f>
        <v>15.709871794871793</v>
      </c>
      <c r="E52">
        <v>9</v>
      </c>
      <c r="F52" t="s">
        <v>42</v>
      </c>
      <c r="G52" t="str">
        <f t="shared" si="2"/>
        <v>Orange</v>
      </c>
      <c r="H52">
        <f t="shared" si="3"/>
        <v>3</v>
      </c>
      <c r="I52" s="7">
        <v>14</v>
      </c>
      <c r="K52" s="7">
        <v>45</v>
      </c>
      <c r="L52" s="4">
        <v>40</v>
      </c>
      <c r="M52" s="4">
        <v>40</v>
      </c>
      <c r="N52" s="4" t="s">
        <v>79</v>
      </c>
      <c r="O52">
        <v>7</v>
      </c>
      <c r="P52">
        <v>1935</v>
      </c>
      <c r="Q52">
        <v>733</v>
      </c>
      <c r="R52">
        <v>65.846000000000004</v>
      </c>
      <c r="S52">
        <f>37.272+11.262</f>
        <v>48.533999999999999</v>
      </c>
      <c r="T52" t="s">
        <v>64</v>
      </c>
      <c r="U52" t="str">
        <f t="shared" si="4"/>
        <v>no</v>
      </c>
    </row>
    <row r="53" spans="1:22" x14ac:dyDescent="0.2">
      <c r="A53">
        <v>52</v>
      </c>
      <c r="B53" s="3">
        <v>43711</v>
      </c>
      <c r="C53">
        <v>246</v>
      </c>
      <c r="D53">
        <f>AVERAGE('Balcony temp'!$C$235:$C$312)</f>
        <v>15.709871794871793</v>
      </c>
      <c r="E53">
        <v>10</v>
      </c>
      <c r="F53" t="s">
        <v>43</v>
      </c>
      <c r="G53" t="str">
        <f t="shared" si="2"/>
        <v>Orange</v>
      </c>
      <c r="H53">
        <f t="shared" si="3"/>
        <v>3</v>
      </c>
      <c r="I53" s="7">
        <v>17</v>
      </c>
      <c r="K53" s="7">
        <v>52</v>
      </c>
      <c r="L53" s="4">
        <v>62</v>
      </c>
      <c r="M53" s="4">
        <v>61</v>
      </c>
      <c r="N53" t="s">
        <v>78</v>
      </c>
      <c r="O53">
        <v>10</v>
      </c>
      <c r="P53">
        <v>1935</v>
      </c>
      <c r="Q53">
        <v>733</v>
      </c>
      <c r="R53">
        <f>85.571-0.08</f>
        <v>85.491</v>
      </c>
      <c r="S53">
        <v>85.394000000000005</v>
      </c>
      <c r="T53" t="s">
        <v>65</v>
      </c>
      <c r="U53" t="str">
        <f t="shared" si="4"/>
        <v>no</v>
      </c>
    </row>
    <row r="54" spans="1:22" x14ac:dyDescent="0.2">
      <c r="A54">
        <v>53</v>
      </c>
      <c r="B54" s="3">
        <v>43711</v>
      </c>
      <c r="C54">
        <v>246</v>
      </c>
      <c r="D54">
        <f>AVERAGE('Balcony temp'!$C$235:$C$312)</f>
        <v>15.709871794871793</v>
      </c>
      <c r="E54">
        <v>11</v>
      </c>
      <c r="F54" t="s">
        <v>42</v>
      </c>
      <c r="G54" t="str">
        <f t="shared" si="2"/>
        <v>Pink</v>
      </c>
      <c r="H54">
        <f t="shared" si="3"/>
        <v>4</v>
      </c>
      <c r="I54" s="7">
        <v>23</v>
      </c>
      <c r="K54" s="7">
        <v>50</v>
      </c>
      <c r="L54" s="4">
        <v>57</v>
      </c>
      <c r="M54" s="4">
        <v>57</v>
      </c>
      <c r="N54" s="4" t="s">
        <v>79</v>
      </c>
      <c r="O54">
        <v>7</v>
      </c>
      <c r="P54">
        <v>1935</v>
      </c>
      <c r="Q54">
        <v>733</v>
      </c>
      <c r="R54">
        <v>66.453000000000003</v>
      </c>
      <c r="S54">
        <f>27.852-0.084</f>
        <v>27.768000000000001</v>
      </c>
      <c r="T54" t="s">
        <v>64</v>
      </c>
      <c r="U54" t="str">
        <f t="shared" si="4"/>
        <v>no</v>
      </c>
    </row>
    <row r="55" spans="1:22" x14ac:dyDescent="0.2">
      <c r="A55">
        <v>54</v>
      </c>
      <c r="B55" s="3">
        <v>43711</v>
      </c>
      <c r="C55">
        <v>246</v>
      </c>
      <c r="D55">
        <f>AVERAGE('Balcony temp'!$C$235:$C$312)</f>
        <v>15.709871794871793</v>
      </c>
      <c r="E55">
        <v>12</v>
      </c>
      <c r="F55" t="s">
        <v>42</v>
      </c>
      <c r="G55" t="str">
        <f t="shared" si="2"/>
        <v>Control</v>
      </c>
      <c r="H55">
        <f t="shared" si="3"/>
        <v>1</v>
      </c>
      <c r="I55" s="7">
        <v>0</v>
      </c>
      <c r="K55" s="7">
        <v>46</v>
      </c>
      <c r="L55" s="4">
        <v>51</v>
      </c>
      <c r="M55" s="4">
        <v>51</v>
      </c>
      <c r="N55" t="s">
        <v>78</v>
      </c>
      <c r="O55">
        <v>10</v>
      </c>
      <c r="P55">
        <v>1935</v>
      </c>
      <c r="Q55">
        <v>733</v>
      </c>
      <c r="R55">
        <v>70.8</v>
      </c>
      <c r="S55">
        <v>63.54</v>
      </c>
      <c r="T55" t="s">
        <v>64</v>
      </c>
      <c r="U55" t="str">
        <f t="shared" si="4"/>
        <v>no</v>
      </c>
    </row>
    <row r="56" spans="1:22" x14ac:dyDescent="0.2">
      <c r="A56">
        <v>55</v>
      </c>
      <c r="B56" s="3">
        <v>43711</v>
      </c>
      <c r="C56">
        <v>246</v>
      </c>
      <c r="D56">
        <f>AVERAGE('Balcony temp'!$C$235:$C$312)</f>
        <v>15.709871794871793</v>
      </c>
      <c r="E56">
        <v>13</v>
      </c>
      <c r="F56" t="s">
        <v>42</v>
      </c>
      <c r="G56" t="str">
        <f t="shared" si="2"/>
        <v>Control</v>
      </c>
      <c r="H56">
        <f t="shared" si="3"/>
        <v>1</v>
      </c>
      <c r="I56" s="7">
        <v>0</v>
      </c>
      <c r="K56" s="7">
        <v>45</v>
      </c>
      <c r="L56" s="4">
        <v>41</v>
      </c>
      <c r="M56" s="4">
        <v>42</v>
      </c>
      <c r="N56" t="s">
        <v>78</v>
      </c>
      <c r="O56">
        <v>10</v>
      </c>
      <c r="P56">
        <v>1935</v>
      </c>
      <c r="Q56">
        <v>733</v>
      </c>
      <c r="R56">
        <v>85.197000000000003</v>
      </c>
      <c r="S56">
        <f>67.562-0.061-0.044</f>
        <v>67.456999999999994</v>
      </c>
      <c r="T56" t="s">
        <v>64</v>
      </c>
      <c r="U56" t="str">
        <f t="shared" si="4"/>
        <v>no</v>
      </c>
    </row>
    <row r="57" spans="1:22" x14ac:dyDescent="0.2">
      <c r="A57">
        <v>56</v>
      </c>
      <c r="B57" s="3">
        <v>43711</v>
      </c>
      <c r="C57">
        <v>246</v>
      </c>
      <c r="D57">
        <f>AVERAGE('Balcony temp'!$C$235:$C$312)</f>
        <v>15.709871794871793</v>
      </c>
      <c r="E57">
        <v>14</v>
      </c>
      <c r="F57" t="s">
        <v>42</v>
      </c>
      <c r="G57" t="str">
        <f t="shared" si="2"/>
        <v>Red</v>
      </c>
      <c r="H57">
        <f t="shared" si="3"/>
        <v>2</v>
      </c>
      <c r="I57" s="7">
        <v>10</v>
      </c>
      <c r="K57" s="7">
        <v>60</v>
      </c>
      <c r="L57" s="4">
        <v>102</v>
      </c>
      <c r="M57" s="4">
        <v>103</v>
      </c>
      <c r="N57" s="4" t="s">
        <v>79</v>
      </c>
      <c r="O57">
        <v>7</v>
      </c>
      <c r="P57">
        <v>1935</v>
      </c>
      <c r="Q57">
        <v>733</v>
      </c>
      <c r="R57">
        <v>84.320999999999998</v>
      </c>
      <c r="S57">
        <f>18.53+0.956+36.459</f>
        <v>55.945000000000007</v>
      </c>
      <c r="T57" t="s">
        <v>64</v>
      </c>
      <c r="U57" t="str">
        <f t="shared" si="4"/>
        <v>no</v>
      </c>
    </row>
    <row r="58" spans="1:22" x14ac:dyDescent="0.2">
      <c r="A58">
        <v>57</v>
      </c>
      <c r="B58" s="3">
        <v>43712</v>
      </c>
      <c r="C58">
        <v>247</v>
      </c>
      <c r="D58">
        <f>AVERAGE('Balcony temp'!$C$313:$C$389)</f>
        <v>15.407272727272726</v>
      </c>
      <c r="E58">
        <v>7</v>
      </c>
      <c r="F58" t="s">
        <v>43</v>
      </c>
      <c r="G58" t="str">
        <f t="shared" ref="G58:G71" si="5">IF(I58&lt;=0, "Control", IF(I58&lt;=10, "Red", IF(I58&gt;=21, "Pink", "Orange")))</f>
        <v>Red</v>
      </c>
      <c r="H58">
        <f t="shared" ref="H58:H71" si="6">IF(G58="Control", 1, IF(G58="Red", 2, IF(G58="Orange", 3, 4)))</f>
        <v>2</v>
      </c>
      <c r="I58" s="7">
        <v>2</v>
      </c>
      <c r="K58" s="7">
        <v>58</v>
      </c>
      <c r="L58" s="4">
        <v>96</v>
      </c>
      <c r="M58" s="4">
        <v>99</v>
      </c>
      <c r="N58" s="4" t="s">
        <v>79</v>
      </c>
      <c r="O58">
        <f t="shared" ref="O58:O77" si="7">C58-239</f>
        <v>8</v>
      </c>
      <c r="P58">
        <v>1920</v>
      </c>
      <c r="Q58">
        <v>720</v>
      </c>
      <c r="R58">
        <v>83.355999999999995</v>
      </c>
      <c r="S58">
        <v>83.33</v>
      </c>
      <c r="T58" t="s">
        <v>65</v>
      </c>
      <c r="U58" t="str">
        <f t="shared" si="4"/>
        <v>no</v>
      </c>
    </row>
    <row r="59" spans="1:22" x14ac:dyDescent="0.2">
      <c r="A59">
        <v>58</v>
      </c>
      <c r="B59" s="3">
        <v>43712</v>
      </c>
      <c r="C59">
        <v>247</v>
      </c>
      <c r="D59">
        <f>AVERAGE('Balcony temp'!$C$313:$C$389)</f>
        <v>15.407272727272726</v>
      </c>
      <c r="E59">
        <v>8</v>
      </c>
      <c r="F59" t="s">
        <v>42</v>
      </c>
      <c r="G59" t="str">
        <f t="shared" si="5"/>
        <v>Control</v>
      </c>
      <c r="H59">
        <f t="shared" si="6"/>
        <v>1</v>
      </c>
      <c r="I59" s="7">
        <v>0</v>
      </c>
      <c r="K59" s="7">
        <v>61</v>
      </c>
      <c r="L59" s="4">
        <v>100</v>
      </c>
      <c r="M59" s="4">
        <v>102</v>
      </c>
      <c r="N59" s="4" t="s">
        <v>79</v>
      </c>
      <c r="O59">
        <f t="shared" si="7"/>
        <v>8</v>
      </c>
      <c r="P59">
        <v>1920</v>
      </c>
      <c r="Q59">
        <v>720</v>
      </c>
      <c r="R59">
        <v>73.596999999999994</v>
      </c>
      <c r="S59">
        <f>42.76+2.734</f>
        <v>45.494</v>
      </c>
      <c r="T59" t="s">
        <v>64</v>
      </c>
      <c r="U59" t="str">
        <f t="shared" si="4"/>
        <v>no</v>
      </c>
    </row>
    <row r="60" spans="1:22" x14ac:dyDescent="0.2">
      <c r="A60">
        <v>59</v>
      </c>
      <c r="B60" s="3">
        <v>43712</v>
      </c>
      <c r="C60">
        <v>247</v>
      </c>
      <c r="D60">
        <f>AVERAGE('Balcony temp'!$C$313:$C$389)</f>
        <v>15.407272727272726</v>
      </c>
      <c r="E60">
        <v>9</v>
      </c>
      <c r="F60" t="s">
        <v>43</v>
      </c>
      <c r="G60" t="str">
        <f t="shared" si="5"/>
        <v>Pink</v>
      </c>
      <c r="H60">
        <f t="shared" si="6"/>
        <v>4</v>
      </c>
      <c r="I60" s="5">
        <v>29</v>
      </c>
      <c r="K60">
        <v>46</v>
      </c>
      <c r="L60" s="4">
        <v>38</v>
      </c>
      <c r="M60" s="4">
        <v>37</v>
      </c>
      <c r="N60" s="4" t="s">
        <v>79</v>
      </c>
      <c r="O60">
        <f t="shared" si="7"/>
        <v>8</v>
      </c>
      <c r="P60">
        <v>1920</v>
      </c>
      <c r="Q60">
        <v>720</v>
      </c>
      <c r="R60">
        <v>62.996000000000002</v>
      </c>
      <c r="S60">
        <v>63.26</v>
      </c>
      <c r="T60" t="s">
        <v>65</v>
      </c>
      <c r="U60" t="str">
        <f t="shared" si="4"/>
        <v>no</v>
      </c>
    </row>
    <row r="61" spans="1:22" x14ac:dyDescent="0.2">
      <c r="A61">
        <v>60</v>
      </c>
      <c r="B61" s="3">
        <v>43712</v>
      </c>
      <c r="C61">
        <v>247</v>
      </c>
      <c r="D61">
        <f>AVERAGE('Balcony temp'!$C$313:$C$389)</f>
        <v>15.407272727272726</v>
      </c>
      <c r="E61">
        <v>10</v>
      </c>
      <c r="F61" t="s">
        <v>42</v>
      </c>
      <c r="G61" t="str">
        <f t="shared" si="5"/>
        <v>Red</v>
      </c>
      <c r="H61">
        <f t="shared" si="6"/>
        <v>2</v>
      </c>
      <c r="I61" s="5">
        <v>9</v>
      </c>
      <c r="K61">
        <v>55</v>
      </c>
      <c r="L61" s="4">
        <v>73</v>
      </c>
      <c r="M61" s="4">
        <v>74</v>
      </c>
      <c r="N61" s="4" t="s">
        <v>79</v>
      </c>
      <c r="O61">
        <f t="shared" si="7"/>
        <v>8</v>
      </c>
      <c r="P61">
        <v>1920</v>
      </c>
      <c r="Q61">
        <v>720</v>
      </c>
      <c r="R61">
        <v>70.064999999999998</v>
      </c>
      <c r="S61">
        <v>69.334000000000003</v>
      </c>
      <c r="T61" t="s">
        <v>65</v>
      </c>
      <c r="U61" t="str">
        <f t="shared" si="4"/>
        <v>no</v>
      </c>
    </row>
    <row r="62" spans="1:22" x14ac:dyDescent="0.2">
      <c r="A62">
        <v>61</v>
      </c>
      <c r="B62" s="3">
        <v>43712</v>
      </c>
      <c r="C62">
        <v>247</v>
      </c>
      <c r="D62">
        <f>AVERAGE('Balcony temp'!$C$313:$C$389)</f>
        <v>15.407272727272726</v>
      </c>
      <c r="E62">
        <v>11</v>
      </c>
      <c r="F62" t="s">
        <v>42</v>
      </c>
      <c r="G62" t="str">
        <f t="shared" si="5"/>
        <v>Orange</v>
      </c>
      <c r="H62">
        <f t="shared" si="6"/>
        <v>3</v>
      </c>
      <c r="I62" s="5">
        <v>18</v>
      </c>
      <c r="K62">
        <v>47</v>
      </c>
      <c r="L62" s="4">
        <v>47</v>
      </c>
      <c r="M62" s="4">
        <v>49</v>
      </c>
      <c r="N62" s="4" t="s">
        <v>79</v>
      </c>
      <c r="O62">
        <f t="shared" si="7"/>
        <v>8</v>
      </c>
      <c r="P62">
        <v>1920</v>
      </c>
      <c r="Q62">
        <v>720</v>
      </c>
      <c r="R62">
        <v>72.325999999999993</v>
      </c>
      <c r="S62">
        <f>31.253+6.077+1.701</f>
        <v>39.030999999999999</v>
      </c>
      <c r="T62" t="s">
        <v>64</v>
      </c>
      <c r="U62" t="str">
        <f t="shared" si="4"/>
        <v>no</v>
      </c>
    </row>
    <row r="63" spans="1:22" x14ac:dyDescent="0.2">
      <c r="A63">
        <v>62</v>
      </c>
      <c r="B63" s="3">
        <v>43712</v>
      </c>
      <c r="C63">
        <v>247</v>
      </c>
      <c r="D63">
        <f>AVERAGE('Balcony temp'!$C$313:$C$389)</f>
        <v>15.407272727272726</v>
      </c>
      <c r="E63">
        <v>12</v>
      </c>
      <c r="F63" t="s">
        <v>43</v>
      </c>
      <c r="G63" t="str">
        <f t="shared" si="5"/>
        <v>Orange</v>
      </c>
      <c r="H63">
        <f t="shared" si="6"/>
        <v>3</v>
      </c>
      <c r="I63" s="5">
        <v>12</v>
      </c>
      <c r="K63">
        <v>42</v>
      </c>
      <c r="L63" s="4">
        <v>32</v>
      </c>
      <c r="M63" s="4">
        <v>34</v>
      </c>
      <c r="N63" s="4" t="s">
        <v>79</v>
      </c>
      <c r="O63">
        <f t="shared" si="7"/>
        <v>8</v>
      </c>
      <c r="P63">
        <v>1920</v>
      </c>
      <c r="Q63">
        <v>720</v>
      </c>
      <c r="R63">
        <v>69.322999999999993</v>
      </c>
      <c r="S63">
        <f>57.683-1.625</f>
        <v>56.058</v>
      </c>
      <c r="T63" t="s">
        <v>64</v>
      </c>
      <c r="U63" t="str">
        <f t="shared" si="4"/>
        <v>no</v>
      </c>
    </row>
    <row r="64" spans="1:22" x14ac:dyDescent="0.2">
      <c r="A64">
        <v>63</v>
      </c>
      <c r="B64" s="3">
        <v>43712</v>
      </c>
      <c r="C64">
        <v>247</v>
      </c>
      <c r="D64">
        <f>AVERAGE('Balcony temp'!$C$313:$C$389)</f>
        <v>15.407272727272726</v>
      </c>
      <c r="E64">
        <v>13</v>
      </c>
      <c r="F64" t="s">
        <v>42</v>
      </c>
      <c r="G64" t="str">
        <f t="shared" si="5"/>
        <v>Control</v>
      </c>
      <c r="H64">
        <f t="shared" si="6"/>
        <v>1</v>
      </c>
      <c r="I64" s="5">
        <v>0</v>
      </c>
      <c r="K64">
        <v>46</v>
      </c>
      <c r="L64" s="4">
        <v>44</v>
      </c>
      <c r="M64" s="4">
        <v>44</v>
      </c>
      <c r="N64" s="4" t="s">
        <v>79</v>
      </c>
      <c r="O64">
        <f t="shared" si="7"/>
        <v>8</v>
      </c>
      <c r="P64">
        <v>1920</v>
      </c>
      <c r="Q64">
        <v>720</v>
      </c>
      <c r="R64">
        <v>63.42</v>
      </c>
      <c r="S64">
        <f>45.901-2.918</f>
        <v>42.983000000000004</v>
      </c>
      <c r="T64" t="s">
        <v>64</v>
      </c>
      <c r="U64" t="str">
        <f t="shared" si="4"/>
        <v>no</v>
      </c>
    </row>
    <row r="65" spans="1:22" x14ac:dyDescent="0.2">
      <c r="A65">
        <v>64</v>
      </c>
      <c r="B65" s="3">
        <v>43712</v>
      </c>
      <c r="C65">
        <v>247</v>
      </c>
      <c r="D65">
        <f>AVERAGE('Balcony temp'!$C$313:$C$389)</f>
        <v>15.407272727272726</v>
      </c>
      <c r="E65">
        <v>14</v>
      </c>
      <c r="F65" t="s">
        <v>42</v>
      </c>
      <c r="G65" t="str">
        <f t="shared" si="5"/>
        <v>Red</v>
      </c>
      <c r="H65">
        <f t="shared" si="6"/>
        <v>2</v>
      </c>
      <c r="I65" s="5">
        <v>1</v>
      </c>
      <c r="K65">
        <v>62</v>
      </c>
      <c r="L65" s="4">
        <v>102</v>
      </c>
      <c r="M65" s="4">
        <v>101</v>
      </c>
      <c r="N65" s="4" t="s">
        <v>79</v>
      </c>
      <c r="O65">
        <f t="shared" si="7"/>
        <v>8</v>
      </c>
      <c r="P65">
        <v>1920</v>
      </c>
      <c r="Q65">
        <v>720</v>
      </c>
      <c r="R65">
        <v>72.263000000000005</v>
      </c>
      <c r="S65">
        <v>71.108999999999995</v>
      </c>
      <c r="T65" t="s">
        <v>65</v>
      </c>
      <c r="U65" t="str">
        <f t="shared" si="4"/>
        <v>no</v>
      </c>
      <c r="V65" t="s">
        <v>69</v>
      </c>
    </row>
    <row r="66" spans="1:22" x14ac:dyDescent="0.2">
      <c r="A66">
        <v>65</v>
      </c>
      <c r="B66" s="3">
        <v>43713</v>
      </c>
      <c r="C66">
        <v>248</v>
      </c>
      <c r="D66">
        <f>AVERAGE('WetLab temp'!$C$314:$C$391)</f>
        <v>15.385384615384615</v>
      </c>
      <c r="E66">
        <v>1</v>
      </c>
      <c r="F66" t="s">
        <v>42</v>
      </c>
      <c r="G66" t="str">
        <f t="shared" si="5"/>
        <v>Control</v>
      </c>
      <c r="H66">
        <f t="shared" si="6"/>
        <v>1</v>
      </c>
      <c r="I66" s="7">
        <v>0</v>
      </c>
      <c r="K66" s="7">
        <v>56</v>
      </c>
      <c r="L66" s="4">
        <v>82</v>
      </c>
      <c r="M66" s="4">
        <v>88</v>
      </c>
      <c r="N66" s="4" t="s">
        <v>79</v>
      </c>
      <c r="O66">
        <f t="shared" si="7"/>
        <v>9</v>
      </c>
      <c r="P66">
        <v>1920</v>
      </c>
      <c r="Q66">
        <v>720</v>
      </c>
      <c r="R66">
        <v>69.959000000000003</v>
      </c>
      <c r="S66">
        <f>52.246+3.913</f>
        <v>56.158999999999999</v>
      </c>
      <c r="T66" t="s">
        <v>64</v>
      </c>
      <c r="U66" t="str">
        <f t="shared" si="4"/>
        <v>yes</v>
      </c>
    </row>
    <row r="67" spans="1:22" x14ac:dyDescent="0.2">
      <c r="A67">
        <v>66</v>
      </c>
      <c r="B67" s="3">
        <v>43713</v>
      </c>
      <c r="C67">
        <v>248</v>
      </c>
      <c r="D67">
        <f>AVERAGE('WetLab temp'!$C$314:$C$391)</f>
        <v>15.385384615384615</v>
      </c>
      <c r="E67">
        <v>2</v>
      </c>
      <c r="F67" t="s">
        <v>42</v>
      </c>
      <c r="G67" t="str">
        <f t="shared" si="5"/>
        <v>Orange</v>
      </c>
      <c r="H67">
        <f t="shared" si="6"/>
        <v>3</v>
      </c>
      <c r="I67" s="7">
        <v>17</v>
      </c>
      <c r="K67" s="7">
        <v>43</v>
      </c>
      <c r="L67" s="4">
        <v>36</v>
      </c>
      <c r="M67" s="4">
        <v>38</v>
      </c>
      <c r="N67" s="4" t="s">
        <v>79</v>
      </c>
      <c r="O67">
        <f t="shared" si="7"/>
        <v>9</v>
      </c>
      <c r="P67">
        <v>1920</v>
      </c>
      <c r="Q67">
        <v>720</v>
      </c>
      <c r="R67">
        <v>79.831999999999994</v>
      </c>
      <c r="S67">
        <v>58.262999999999998</v>
      </c>
      <c r="T67" t="s">
        <v>64</v>
      </c>
      <c r="U67" t="str">
        <f t="shared" si="4"/>
        <v>yes</v>
      </c>
    </row>
    <row r="68" spans="1:22" x14ac:dyDescent="0.2">
      <c r="A68">
        <v>67</v>
      </c>
      <c r="B68" s="3">
        <v>43713</v>
      </c>
      <c r="C68">
        <v>248</v>
      </c>
      <c r="D68">
        <f>AVERAGE('WetLab temp'!$C$314:$C$391)</f>
        <v>15.385384615384615</v>
      </c>
      <c r="E68">
        <v>3</v>
      </c>
      <c r="F68" t="s">
        <v>42</v>
      </c>
      <c r="G68" t="str">
        <f t="shared" si="5"/>
        <v>Pink</v>
      </c>
      <c r="H68">
        <f t="shared" si="6"/>
        <v>4</v>
      </c>
      <c r="I68" s="7">
        <v>24</v>
      </c>
      <c r="K68" s="7">
        <v>56</v>
      </c>
      <c r="L68" s="4">
        <v>88</v>
      </c>
      <c r="M68" s="4">
        <v>86</v>
      </c>
      <c r="N68" s="4" t="s">
        <v>79</v>
      </c>
      <c r="O68">
        <f t="shared" si="7"/>
        <v>9</v>
      </c>
      <c r="P68">
        <v>1920</v>
      </c>
      <c r="Q68">
        <v>720</v>
      </c>
      <c r="R68">
        <v>79.995000000000005</v>
      </c>
      <c r="S68">
        <v>82.188999999999993</v>
      </c>
      <c r="T68" t="s">
        <v>65</v>
      </c>
      <c r="U68" t="str">
        <f t="shared" si="4"/>
        <v>yes</v>
      </c>
      <c r="V68" t="s">
        <v>80</v>
      </c>
    </row>
    <row r="69" spans="1:22" x14ac:dyDescent="0.2">
      <c r="A69">
        <v>68</v>
      </c>
      <c r="B69" s="3">
        <v>43713</v>
      </c>
      <c r="C69">
        <v>248</v>
      </c>
      <c r="D69">
        <f>AVERAGE('WetLab temp'!$C$314:$C$391)</f>
        <v>15.385384615384615</v>
      </c>
      <c r="E69">
        <v>4</v>
      </c>
      <c r="F69" t="s">
        <v>43</v>
      </c>
      <c r="G69" t="str">
        <f t="shared" si="5"/>
        <v>Pink</v>
      </c>
      <c r="H69">
        <f t="shared" si="6"/>
        <v>4</v>
      </c>
      <c r="I69" s="7">
        <v>22</v>
      </c>
      <c r="K69" s="7">
        <v>58</v>
      </c>
      <c r="L69" s="4">
        <v>84</v>
      </c>
      <c r="M69" s="4">
        <v>86</v>
      </c>
      <c r="N69" s="4" t="s">
        <v>79</v>
      </c>
      <c r="O69">
        <f t="shared" si="7"/>
        <v>9</v>
      </c>
      <c r="P69">
        <v>1920</v>
      </c>
      <c r="Q69">
        <v>720</v>
      </c>
      <c r="R69">
        <v>74.331000000000003</v>
      </c>
      <c r="S69">
        <v>44.713000000000001</v>
      </c>
      <c r="T69" t="s">
        <v>64</v>
      </c>
      <c r="U69" t="str">
        <f t="shared" si="4"/>
        <v>yes</v>
      </c>
    </row>
    <row r="70" spans="1:22" x14ac:dyDescent="0.2">
      <c r="A70">
        <v>69</v>
      </c>
      <c r="B70" s="3">
        <v>43713</v>
      </c>
      <c r="C70">
        <v>248</v>
      </c>
      <c r="D70">
        <f>AVERAGE('WetLab temp'!$C$314:$C$391)</f>
        <v>15.385384615384615</v>
      </c>
      <c r="E70">
        <v>5</v>
      </c>
      <c r="F70" t="s">
        <v>43</v>
      </c>
      <c r="G70" t="str">
        <f t="shared" si="5"/>
        <v>Pink</v>
      </c>
      <c r="H70">
        <f t="shared" si="6"/>
        <v>4</v>
      </c>
      <c r="I70" s="7">
        <v>28</v>
      </c>
      <c r="K70" s="7">
        <v>60</v>
      </c>
      <c r="L70" s="4">
        <v>101</v>
      </c>
      <c r="M70" s="4">
        <v>102</v>
      </c>
      <c r="N70" s="4" t="s">
        <v>79</v>
      </c>
      <c r="O70">
        <f t="shared" si="7"/>
        <v>9</v>
      </c>
      <c r="P70">
        <v>1920</v>
      </c>
      <c r="Q70">
        <v>720</v>
      </c>
      <c r="R70">
        <v>55.595999999999997</v>
      </c>
      <c r="S70">
        <v>56.017000000000003</v>
      </c>
      <c r="T70" t="s">
        <v>65</v>
      </c>
      <c r="U70" t="str">
        <f t="shared" si="4"/>
        <v>yes</v>
      </c>
    </row>
    <row r="71" spans="1:22" x14ac:dyDescent="0.2">
      <c r="A71">
        <v>70</v>
      </c>
      <c r="B71" s="3">
        <v>43713</v>
      </c>
      <c r="C71">
        <v>248</v>
      </c>
      <c r="D71">
        <f>AVERAGE('WetLab temp'!$C$314:$C$391)</f>
        <v>15.385384615384615</v>
      </c>
      <c r="E71">
        <v>6</v>
      </c>
      <c r="F71" t="s">
        <v>42</v>
      </c>
      <c r="G71" t="str">
        <f t="shared" si="5"/>
        <v>Red</v>
      </c>
      <c r="H71">
        <f t="shared" si="6"/>
        <v>2</v>
      </c>
      <c r="I71" s="7">
        <v>10</v>
      </c>
      <c r="K71" s="7">
        <v>42</v>
      </c>
      <c r="L71" s="4">
        <v>36</v>
      </c>
      <c r="M71" s="4">
        <v>39</v>
      </c>
      <c r="N71" s="4" t="s">
        <v>79</v>
      </c>
      <c r="O71">
        <f t="shared" si="7"/>
        <v>9</v>
      </c>
      <c r="P71">
        <v>1920</v>
      </c>
      <c r="Q71">
        <v>720</v>
      </c>
      <c r="R71">
        <v>73.046999999999997</v>
      </c>
      <c r="S71">
        <v>45.68</v>
      </c>
      <c r="T71" t="s">
        <v>64</v>
      </c>
      <c r="U71" t="str">
        <f t="shared" si="4"/>
        <v>yes</v>
      </c>
    </row>
    <row r="72" spans="1:22" x14ac:dyDescent="0.2">
      <c r="A72">
        <v>71</v>
      </c>
      <c r="B72" s="3">
        <v>43714</v>
      </c>
      <c r="C72">
        <v>249</v>
      </c>
      <c r="D72">
        <f>AVERAGE('WetLab temp'!$C$392:$C$466)</f>
        <v>15.675466666666658</v>
      </c>
      <c r="E72">
        <v>1</v>
      </c>
      <c r="F72" t="s">
        <v>42</v>
      </c>
      <c r="G72" t="str">
        <f t="shared" ref="G72:G77" si="8">IF(I72&lt;=0, "Control", IF(I72&lt;=10, "Red", IF(I72&gt;=21, "Pink", "Orange")))</f>
        <v>Control</v>
      </c>
      <c r="H72">
        <f t="shared" ref="H72:H77" si="9">IF(G72="Control", 1, IF(G72="Red", 2, IF(G72="Orange", 3, 4)))</f>
        <v>1</v>
      </c>
      <c r="I72" s="7">
        <v>0</v>
      </c>
      <c r="K72" s="7">
        <v>60</v>
      </c>
      <c r="L72" s="4">
        <v>103</v>
      </c>
      <c r="M72" s="4">
        <v>104</v>
      </c>
      <c r="N72" s="4" t="s">
        <v>79</v>
      </c>
      <c r="O72">
        <f t="shared" si="7"/>
        <v>10</v>
      </c>
      <c r="P72">
        <v>1910</v>
      </c>
      <c r="Q72">
        <v>715</v>
      </c>
      <c r="R72">
        <v>62.033999999999999</v>
      </c>
      <c r="S72">
        <f>17.834+15.107</f>
        <v>32.941000000000003</v>
      </c>
      <c r="T72" t="s">
        <v>64</v>
      </c>
      <c r="U72" t="str">
        <f t="shared" si="4"/>
        <v>yes</v>
      </c>
    </row>
    <row r="73" spans="1:22" x14ac:dyDescent="0.2">
      <c r="A73">
        <v>72</v>
      </c>
      <c r="B73" s="3">
        <v>43714</v>
      </c>
      <c r="C73">
        <v>249</v>
      </c>
      <c r="D73">
        <f>AVERAGE('WetLab temp'!$C$392:$C$466)</f>
        <v>15.675466666666658</v>
      </c>
      <c r="E73">
        <v>2</v>
      </c>
      <c r="F73" t="s">
        <v>43</v>
      </c>
      <c r="G73" t="str">
        <f t="shared" si="8"/>
        <v>Pink</v>
      </c>
      <c r="H73">
        <f t="shared" si="9"/>
        <v>4</v>
      </c>
      <c r="I73" s="7">
        <v>26</v>
      </c>
      <c r="K73" s="7">
        <v>58</v>
      </c>
      <c r="L73" s="4">
        <v>87</v>
      </c>
      <c r="M73" s="4">
        <v>88</v>
      </c>
      <c r="N73" s="4" t="s">
        <v>79</v>
      </c>
      <c r="O73">
        <f t="shared" si="7"/>
        <v>10</v>
      </c>
      <c r="P73">
        <v>1910</v>
      </c>
      <c r="Q73">
        <v>715</v>
      </c>
      <c r="R73">
        <v>57.548000000000002</v>
      </c>
      <c r="S73">
        <f>4.498+42.278</f>
        <v>46.775999999999996</v>
      </c>
      <c r="T73" t="s">
        <v>64</v>
      </c>
      <c r="U73" t="str">
        <f t="shared" si="4"/>
        <v>yes</v>
      </c>
    </row>
    <row r="74" spans="1:22" x14ac:dyDescent="0.2">
      <c r="A74">
        <v>73</v>
      </c>
      <c r="B74" s="3">
        <v>43714</v>
      </c>
      <c r="C74">
        <v>249</v>
      </c>
      <c r="D74">
        <f>AVERAGE('WetLab temp'!$C$392:$C$466)</f>
        <v>15.675466666666658</v>
      </c>
      <c r="E74">
        <v>3</v>
      </c>
      <c r="F74" t="s">
        <v>43</v>
      </c>
      <c r="G74" t="str">
        <f t="shared" si="8"/>
        <v>Orange</v>
      </c>
      <c r="H74">
        <f t="shared" si="9"/>
        <v>3</v>
      </c>
      <c r="I74" s="7">
        <v>13</v>
      </c>
      <c r="K74" s="7">
        <v>43</v>
      </c>
      <c r="L74" s="4">
        <v>36</v>
      </c>
      <c r="M74" s="4">
        <v>37</v>
      </c>
      <c r="N74" s="4" t="s">
        <v>79</v>
      </c>
      <c r="O74">
        <f t="shared" si="7"/>
        <v>10</v>
      </c>
      <c r="P74">
        <v>1910</v>
      </c>
      <c r="Q74">
        <v>715</v>
      </c>
      <c r="R74">
        <v>70.614999999999995</v>
      </c>
      <c r="S74">
        <v>49.372</v>
      </c>
      <c r="T74" t="s">
        <v>64</v>
      </c>
      <c r="U74" t="str">
        <f t="shared" si="4"/>
        <v>yes</v>
      </c>
      <c r="V74" t="s">
        <v>91</v>
      </c>
    </row>
    <row r="75" spans="1:22" x14ac:dyDescent="0.2">
      <c r="A75">
        <v>74</v>
      </c>
      <c r="B75" s="3">
        <v>43714</v>
      </c>
      <c r="C75">
        <v>249</v>
      </c>
      <c r="D75">
        <f>AVERAGE('WetLab temp'!$C$392:$C$466)</f>
        <v>15.675466666666658</v>
      </c>
      <c r="E75">
        <v>4</v>
      </c>
      <c r="F75" t="s">
        <v>43</v>
      </c>
      <c r="G75" t="str">
        <f t="shared" si="8"/>
        <v>Red</v>
      </c>
      <c r="H75">
        <f t="shared" si="9"/>
        <v>2</v>
      </c>
      <c r="I75" s="7">
        <v>4</v>
      </c>
      <c r="K75" s="7">
        <v>59</v>
      </c>
      <c r="L75" s="4">
        <v>92</v>
      </c>
      <c r="M75" s="4">
        <v>94</v>
      </c>
      <c r="N75" s="4" t="s">
        <v>79</v>
      </c>
      <c r="O75">
        <f t="shared" si="7"/>
        <v>10</v>
      </c>
      <c r="P75">
        <v>1910</v>
      </c>
      <c r="Q75">
        <v>715</v>
      </c>
      <c r="R75">
        <v>65.347999999999999</v>
      </c>
      <c r="S75">
        <v>34.454999999999998</v>
      </c>
      <c r="T75" t="s">
        <v>64</v>
      </c>
      <c r="U75" t="str">
        <f t="shared" si="4"/>
        <v>yes</v>
      </c>
    </row>
    <row r="76" spans="1:22" x14ac:dyDescent="0.2">
      <c r="A76">
        <v>75</v>
      </c>
      <c r="B76" s="3">
        <v>43714</v>
      </c>
      <c r="C76">
        <v>249</v>
      </c>
      <c r="D76">
        <f>AVERAGE('WetLab temp'!$C$392:$C$466)</f>
        <v>15.675466666666658</v>
      </c>
      <c r="E76">
        <v>5</v>
      </c>
      <c r="F76" t="s">
        <v>42</v>
      </c>
      <c r="G76" t="str">
        <f t="shared" si="8"/>
        <v>Pink</v>
      </c>
      <c r="H76">
        <f t="shared" si="9"/>
        <v>4</v>
      </c>
      <c r="I76" s="7">
        <v>30</v>
      </c>
      <c r="K76" s="7">
        <v>56</v>
      </c>
      <c r="L76" s="4">
        <v>72</v>
      </c>
      <c r="M76" s="4">
        <v>76</v>
      </c>
      <c r="N76" s="4" t="s">
        <v>79</v>
      </c>
      <c r="O76">
        <f t="shared" si="7"/>
        <v>10</v>
      </c>
      <c r="P76">
        <v>1910</v>
      </c>
      <c r="Q76">
        <v>715</v>
      </c>
      <c r="R76">
        <v>68.947999999999993</v>
      </c>
      <c r="S76">
        <v>39.484000000000002</v>
      </c>
      <c r="T76" t="s">
        <v>64</v>
      </c>
      <c r="U76" t="str">
        <f t="shared" si="4"/>
        <v>yes</v>
      </c>
    </row>
    <row r="77" spans="1:22" x14ac:dyDescent="0.2">
      <c r="A77">
        <v>76</v>
      </c>
      <c r="B77" s="3">
        <v>43714</v>
      </c>
      <c r="C77">
        <v>249</v>
      </c>
      <c r="D77">
        <f>AVERAGE('WetLab temp'!$C$392:$C$466)</f>
        <v>15.675466666666658</v>
      </c>
      <c r="E77">
        <v>6</v>
      </c>
      <c r="F77" t="s">
        <v>42</v>
      </c>
      <c r="G77" t="str">
        <f t="shared" si="8"/>
        <v>Red</v>
      </c>
      <c r="H77">
        <f t="shared" si="9"/>
        <v>2</v>
      </c>
      <c r="I77" s="7">
        <v>6</v>
      </c>
      <c r="K77" s="7">
        <v>60</v>
      </c>
      <c r="L77" s="4">
        <v>91</v>
      </c>
      <c r="M77" s="4">
        <v>91</v>
      </c>
      <c r="N77" s="4" t="s">
        <v>79</v>
      </c>
      <c r="O77">
        <f t="shared" si="7"/>
        <v>10</v>
      </c>
      <c r="P77">
        <v>1930</v>
      </c>
      <c r="Q77">
        <v>725</v>
      </c>
      <c r="R77">
        <v>60.064999999999998</v>
      </c>
      <c r="S77">
        <v>60.03</v>
      </c>
      <c r="T77" t="s">
        <v>65</v>
      </c>
      <c r="U77" t="str">
        <f t="shared" si="4"/>
        <v>yes</v>
      </c>
      <c r="V77" t="s">
        <v>90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B37"/>
  <sheetViews>
    <sheetView tabSelected="1" zoomScale="107" workbookViewId="0">
      <selection activeCell="S20" sqref="S20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9.5" customWidth="1"/>
    <col min="4" max="4" width="12.1640625" bestFit="1" customWidth="1"/>
    <col min="5" max="5" width="12.5" customWidth="1"/>
    <col min="6" max="6" width="10" bestFit="1" customWidth="1"/>
    <col min="7" max="7" width="17.83203125" bestFit="1" customWidth="1"/>
    <col min="8" max="8" width="16.1640625" style="5" bestFit="1" customWidth="1"/>
    <col min="9" max="9" width="7.83203125" bestFit="1" customWidth="1"/>
    <col min="10" max="10" width="15.83203125" bestFit="1" customWidth="1"/>
    <col min="11" max="11" width="16" bestFit="1" customWidth="1"/>
    <col min="12" max="12" width="26.83203125" bestFit="1" customWidth="1"/>
    <col min="13" max="13" width="9.6640625" bestFit="1" customWidth="1"/>
    <col min="14" max="14" width="9.5" bestFit="1" customWidth="1"/>
    <col min="15" max="15" width="18.5" bestFit="1" customWidth="1"/>
    <col min="16" max="16" width="17.83203125" bestFit="1" customWidth="1"/>
    <col min="17" max="17" width="19.1640625" bestFit="1" customWidth="1"/>
    <col min="18" max="18" width="17.1640625" bestFit="1" customWidth="1"/>
    <col min="19" max="19" width="22.33203125" bestFit="1" customWidth="1"/>
    <col min="20" max="20" width="19.33203125" customWidth="1"/>
    <col min="21" max="21" width="21.6640625" bestFit="1" customWidth="1"/>
    <col min="22" max="22" width="21" bestFit="1" customWidth="1"/>
    <col min="23" max="23" width="16.6640625" bestFit="1" customWidth="1"/>
    <col min="24" max="24" width="24.33203125" bestFit="1" customWidth="1"/>
    <col min="25" max="25" width="23.5" bestFit="1" customWidth="1"/>
    <col min="26" max="26" width="9.5" customWidth="1"/>
    <col min="27" max="27" width="30.1640625" bestFit="1" customWidth="1"/>
    <col min="28" max="28" width="10.1640625" bestFit="1" customWidth="1"/>
  </cols>
  <sheetData>
    <row r="1" spans="1:28" s="2" customFormat="1" x14ac:dyDescent="0.2">
      <c r="A1" s="2" t="s">
        <v>1</v>
      </c>
      <c r="B1" s="2" t="s">
        <v>37</v>
      </c>
      <c r="C1" s="2" t="s">
        <v>76</v>
      </c>
      <c r="D1" s="2" t="s">
        <v>0</v>
      </c>
      <c r="E1" s="2" t="s">
        <v>2</v>
      </c>
      <c r="F1" s="2" t="s">
        <v>19</v>
      </c>
      <c r="G1" s="2" t="s">
        <v>3</v>
      </c>
      <c r="H1" s="6" t="s">
        <v>4</v>
      </c>
      <c r="I1" s="2" t="s">
        <v>9</v>
      </c>
      <c r="J1" s="2" t="s">
        <v>5</v>
      </c>
      <c r="K1" s="2" t="s">
        <v>16</v>
      </c>
      <c r="L1" s="2" t="s">
        <v>8</v>
      </c>
      <c r="M1" s="2" t="s">
        <v>6</v>
      </c>
      <c r="N1" s="2" t="s">
        <v>7</v>
      </c>
      <c r="O1" s="2" t="s">
        <v>86</v>
      </c>
      <c r="P1" s="2" t="s">
        <v>15</v>
      </c>
      <c r="Q1" s="2" t="s">
        <v>35</v>
      </c>
      <c r="R1" s="2" t="s">
        <v>87</v>
      </c>
      <c r="S1" s="2" t="s">
        <v>14</v>
      </c>
      <c r="T1" s="2" t="s">
        <v>85</v>
      </c>
      <c r="U1" s="2" t="s">
        <v>56</v>
      </c>
      <c r="V1" s="2" t="s">
        <v>57</v>
      </c>
      <c r="W1" s="2" t="s">
        <v>13</v>
      </c>
      <c r="X1" s="2" t="s">
        <v>88</v>
      </c>
      <c r="Y1" s="2" t="s">
        <v>89</v>
      </c>
      <c r="Z1" s="2" t="str">
        <f>'Kelp consumption'!T1</f>
        <v>Kelp visibly consumed?</v>
      </c>
      <c r="AA1" s="2" t="s">
        <v>110</v>
      </c>
      <c r="AB1" s="2" t="s">
        <v>17</v>
      </c>
    </row>
    <row r="2" spans="1:28" x14ac:dyDescent="0.2">
      <c r="A2">
        <v>1</v>
      </c>
      <c r="B2" s="3">
        <v>43708</v>
      </c>
      <c r="C2">
        <f>'Kelp consumption'!D2</f>
        <v>15.130256410256408</v>
      </c>
      <c r="D2">
        <v>1</v>
      </c>
      <c r="E2" t="s">
        <v>43</v>
      </c>
      <c r="F2" t="str">
        <f>IF(H2&lt;=0, "Control", IF(H2&lt;=10, "Red", IF(H2&gt;=21, "Pink", "Orange")))</f>
        <v>Orange</v>
      </c>
      <c r="G2">
        <f>IF(F2="Control", 1, IF(F2="Red", 2, IF(F2="Orange", 3, 4)))</f>
        <v>3</v>
      </c>
      <c r="H2" s="7">
        <v>11</v>
      </c>
      <c r="I2">
        <f>'Kelp consumption'!J2</f>
        <v>0</v>
      </c>
      <c r="J2">
        <f>'Kelp consumption'!K2</f>
        <v>55</v>
      </c>
      <c r="K2">
        <f>'Kelp consumption'!L2</f>
        <v>75</v>
      </c>
      <c r="L2">
        <f>'Kelp consumption'!O2</f>
        <v>7</v>
      </c>
      <c r="M2">
        <f>'Kelp consumption'!P2</f>
        <v>1920</v>
      </c>
      <c r="N2">
        <f>'Kelp consumption'!Q2</f>
        <v>730</v>
      </c>
      <c r="P2" t="e">
        <f>#REF!/O2</f>
        <v>#REF!</v>
      </c>
      <c r="Q2" t="e">
        <f>#REF!/O2</f>
        <v>#REF!</v>
      </c>
      <c r="R2" t="e">
        <f>#REF!/O2</f>
        <v>#REF!</v>
      </c>
      <c r="S2">
        <v>70</v>
      </c>
      <c r="T2">
        <f>127+(1208-1060)</f>
        <v>275</v>
      </c>
      <c r="U2">
        <v>6</v>
      </c>
      <c r="V2">
        <v>1</v>
      </c>
      <c r="W2">
        <v>5</v>
      </c>
      <c r="X2">
        <v>58</v>
      </c>
      <c r="Y2">
        <f>(34+17+11+13)/(W2-1)</f>
        <v>18.75</v>
      </c>
      <c r="Z2" s="4" t="str">
        <f>'Kelp consumption'!T2</f>
        <v>yes</v>
      </c>
      <c r="AA2" s="4" t="str">
        <f>IF(Z2="yes",IF(T2&gt;0,"kelp consumed during video","kelp consumed AFTER video"),"urchin never ate kelp")</f>
        <v>kelp consumed during video</v>
      </c>
    </row>
    <row r="3" spans="1:28" x14ac:dyDescent="0.2">
      <c r="A3">
        <v>2</v>
      </c>
      <c r="B3" s="3">
        <v>43708</v>
      </c>
      <c r="C3">
        <f>'Kelp consumption'!D3</f>
        <v>15.130256410256408</v>
      </c>
      <c r="D3">
        <v>2</v>
      </c>
      <c r="E3" t="s">
        <v>42</v>
      </c>
      <c r="F3" t="str">
        <f t="shared" ref="F3:F26" si="0">IF(H3&lt;=0, "Control", IF(H3&lt;=10, "Red", IF(H3&gt;=21, "Pink", "Orange")))</f>
        <v>Orange</v>
      </c>
      <c r="G3">
        <f t="shared" ref="G3:G26" si="1">IF(F3="Control", 1, IF(F3="Red", 2, IF(F3="Orange", 3, 4)))</f>
        <v>3</v>
      </c>
      <c r="H3" s="7">
        <v>20</v>
      </c>
      <c r="I3">
        <f>'Kelp consumption'!J3</f>
        <v>0</v>
      </c>
      <c r="J3">
        <f>'Kelp consumption'!K3</f>
        <v>43</v>
      </c>
      <c r="K3">
        <f>'Kelp consumption'!L3</f>
        <v>36</v>
      </c>
      <c r="L3">
        <f>'Kelp consumption'!O3</f>
        <v>7</v>
      </c>
      <c r="M3">
        <f>'Kelp consumption'!P3</f>
        <v>1920</v>
      </c>
      <c r="N3">
        <f>'Kelp consumption'!Q3</f>
        <v>730</v>
      </c>
      <c r="P3" t="e">
        <f>#REF!/O3</f>
        <v>#REF!</v>
      </c>
      <c r="Q3" t="e">
        <f>#REF!/O3</f>
        <v>#REF!</v>
      </c>
      <c r="R3" t="e">
        <f>#REF!/O3</f>
        <v>#REF!</v>
      </c>
      <c r="U3">
        <v>4</v>
      </c>
      <c r="V3">
        <v>4</v>
      </c>
      <c r="W3">
        <v>0</v>
      </c>
      <c r="Z3" s="4" t="str">
        <f>'Kelp consumption'!T3</f>
        <v>no</v>
      </c>
      <c r="AA3" s="4" t="str">
        <f t="shared" ref="AA3:AA37" si="2">IF(Z3="yes",IF(T3&gt;0,"kelp consumed during video","kelp consumed AFTER video"),"urchin never ate kelp")</f>
        <v>urchin never ate kelp</v>
      </c>
    </row>
    <row r="4" spans="1:28" x14ac:dyDescent="0.2">
      <c r="A4">
        <v>3</v>
      </c>
      <c r="B4" s="3">
        <v>43708</v>
      </c>
      <c r="C4">
        <f>'Kelp consumption'!D4</f>
        <v>15.130256410256408</v>
      </c>
      <c r="D4">
        <v>3</v>
      </c>
      <c r="E4" t="s">
        <v>43</v>
      </c>
      <c r="F4" t="str">
        <f t="shared" si="0"/>
        <v>Control</v>
      </c>
      <c r="G4">
        <f t="shared" si="1"/>
        <v>1</v>
      </c>
      <c r="H4" s="7">
        <v>0</v>
      </c>
      <c r="I4">
        <f>'Kelp consumption'!J4</f>
        <v>0</v>
      </c>
      <c r="J4">
        <f>'Kelp consumption'!K4</f>
        <v>44</v>
      </c>
      <c r="K4">
        <f>'Kelp consumption'!L4</f>
        <v>43</v>
      </c>
      <c r="L4">
        <f>'Kelp consumption'!O4</f>
        <v>7</v>
      </c>
      <c r="M4">
        <f>'Kelp consumption'!P4</f>
        <v>1920</v>
      </c>
      <c r="N4">
        <f>'Kelp consumption'!Q4</f>
        <v>730</v>
      </c>
      <c r="P4" t="e">
        <f>#REF!/O4</f>
        <v>#REF!</v>
      </c>
      <c r="Q4" t="e">
        <f>#REF!/O4</f>
        <v>#REF!</v>
      </c>
      <c r="R4" t="e">
        <f>#REF!/O4</f>
        <v>#REF!</v>
      </c>
      <c r="S4">
        <v>7</v>
      </c>
      <c r="T4">
        <f>11999-11693</f>
        <v>306</v>
      </c>
      <c r="U4">
        <v>1</v>
      </c>
      <c r="V4">
        <v>0</v>
      </c>
      <c r="W4">
        <v>1</v>
      </c>
      <c r="X4">
        <v>3</v>
      </c>
      <c r="Z4" s="4" t="str">
        <f>'Kelp consumption'!T4</f>
        <v>yes</v>
      </c>
      <c r="AA4" s="4" t="str">
        <f t="shared" si="2"/>
        <v>kelp consumed during video</v>
      </c>
      <c r="AB4" t="s">
        <v>52</v>
      </c>
    </row>
    <row r="5" spans="1:28" x14ac:dyDescent="0.2">
      <c r="A5">
        <v>4</v>
      </c>
      <c r="B5" s="3">
        <v>43708</v>
      </c>
      <c r="C5">
        <f>'Kelp consumption'!D5</f>
        <v>15.130256410256408</v>
      </c>
      <c r="D5">
        <v>4</v>
      </c>
      <c r="E5" t="s">
        <v>42</v>
      </c>
      <c r="F5" t="str">
        <f t="shared" si="0"/>
        <v>Red</v>
      </c>
      <c r="G5">
        <f t="shared" si="1"/>
        <v>2</v>
      </c>
      <c r="H5" s="7">
        <v>7</v>
      </c>
      <c r="I5">
        <f>'Kelp consumption'!J5</f>
        <v>0</v>
      </c>
      <c r="J5">
        <f>'Kelp consumption'!K5</f>
        <v>49</v>
      </c>
      <c r="K5">
        <f>'Kelp consumption'!L5</f>
        <v>53</v>
      </c>
      <c r="L5">
        <f>'Kelp consumption'!O5</f>
        <v>7</v>
      </c>
      <c r="M5">
        <f>'Kelp consumption'!P5</f>
        <v>1920</v>
      </c>
      <c r="N5">
        <f>'Kelp consumption'!Q5</f>
        <v>730</v>
      </c>
      <c r="P5" t="e">
        <f>#REF!/O5</f>
        <v>#REF!</v>
      </c>
      <c r="Q5" t="e">
        <f>#REF!/O5</f>
        <v>#REF!</v>
      </c>
      <c r="R5" t="e">
        <f>#REF!/O5</f>
        <v>#REF!</v>
      </c>
      <c r="S5">
        <v>41</v>
      </c>
      <c r="T5">
        <f>12873-12410</f>
        <v>463</v>
      </c>
      <c r="U5">
        <v>2</v>
      </c>
      <c r="V5">
        <v>1</v>
      </c>
      <c r="W5">
        <v>1</v>
      </c>
      <c r="X5">
        <v>15</v>
      </c>
      <c r="Z5" s="4" t="str">
        <f>'Kelp consumption'!T5</f>
        <v>yes</v>
      </c>
      <c r="AA5" s="4" t="str">
        <f t="shared" si="2"/>
        <v>kelp consumed during video</v>
      </c>
    </row>
    <row r="6" spans="1:28" x14ac:dyDescent="0.2">
      <c r="A6">
        <v>5</v>
      </c>
      <c r="B6" s="3">
        <v>43708</v>
      </c>
      <c r="C6">
        <f>'Kelp consumption'!D6</f>
        <v>15.130256410256408</v>
      </c>
      <c r="D6">
        <v>5</v>
      </c>
      <c r="E6" t="s">
        <v>42</v>
      </c>
      <c r="F6" t="str">
        <f t="shared" si="0"/>
        <v>Pink</v>
      </c>
      <c r="G6">
        <f t="shared" si="1"/>
        <v>4</v>
      </c>
      <c r="H6" s="7">
        <v>21</v>
      </c>
      <c r="I6">
        <f>'Kelp consumption'!J6</f>
        <v>0</v>
      </c>
      <c r="J6">
        <f>'Kelp consumption'!K6</f>
        <v>50</v>
      </c>
      <c r="K6">
        <f>'Kelp consumption'!L6</f>
        <v>58</v>
      </c>
      <c r="L6">
        <f>'Kelp consumption'!O6</f>
        <v>7</v>
      </c>
      <c r="M6">
        <f>'Kelp consumption'!P6</f>
        <v>1920</v>
      </c>
      <c r="N6">
        <f>'Kelp consumption'!Q6</f>
        <v>730</v>
      </c>
      <c r="P6" t="e">
        <f>#REF!/O6</f>
        <v>#REF!</v>
      </c>
      <c r="Q6" t="e">
        <f>#REF!/O6</f>
        <v>#REF!</v>
      </c>
      <c r="R6" t="e">
        <f>#REF!/O6</f>
        <v>#REF!</v>
      </c>
      <c r="S6">
        <v>32</v>
      </c>
      <c r="T6">
        <f>(12950-12811)+(12747-12463)</f>
        <v>423</v>
      </c>
      <c r="U6">
        <v>3</v>
      </c>
      <c r="V6">
        <v>0</v>
      </c>
      <c r="W6">
        <v>3</v>
      </c>
      <c r="X6">
        <v>11</v>
      </c>
      <c r="Y6">
        <f>(20+14)/W6-1</f>
        <v>10.333333333333334</v>
      </c>
      <c r="Z6" s="4" t="str">
        <f>'Kelp consumption'!T6</f>
        <v>yes</v>
      </c>
      <c r="AA6" s="4" t="str">
        <f t="shared" si="2"/>
        <v>kelp consumed during video</v>
      </c>
    </row>
    <row r="7" spans="1:28" x14ac:dyDescent="0.2">
      <c r="A7">
        <v>6</v>
      </c>
      <c r="B7" s="3">
        <v>43708</v>
      </c>
      <c r="C7">
        <f>'Kelp consumption'!D7</f>
        <v>15.130256410256408</v>
      </c>
      <c r="D7">
        <v>6</v>
      </c>
      <c r="E7" t="s">
        <v>42</v>
      </c>
      <c r="F7" t="str">
        <f t="shared" si="0"/>
        <v>Orange</v>
      </c>
      <c r="G7">
        <f t="shared" si="1"/>
        <v>3</v>
      </c>
      <c r="H7" s="7">
        <v>19</v>
      </c>
      <c r="I7">
        <f>'Kelp consumption'!J7</f>
        <v>0</v>
      </c>
      <c r="J7">
        <f>'Kelp consumption'!K7</f>
        <v>44</v>
      </c>
      <c r="K7">
        <f>'Kelp consumption'!L7</f>
        <v>41</v>
      </c>
      <c r="L7">
        <f>'Kelp consumption'!O7</f>
        <v>7</v>
      </c>
      <c r="M7">
        <f>'Kelp consumption'!P7</f>
        <v>1920</v>
      </c>
      <c r="N7">
        <f>'Kelp consumption'!Q7</f>
        <v>730</v>
      </c>
      <c r="P7" t="e">
        <f>#REF!/O7</f>
        <v>#REF!</v>
      </c>
      <c r="Q7" t="e">
        <f>#REF!/O7</f>
        <v>#REF!</v>
      </c>
      <c r="R7" t="e">
        <f>#REF!/O7</f>
        <v>#REF!</v>
      </c>
      <c r="S7">
        <v>39</v>
      </c>
      <c r="T7">
        <f>(2044-1738)</f>
        <v>306</v>
      </c>
      <c r="U7">
        <v>10</v>
      </c>
      <c r="V7">
        <v>1</v>
      </c>
      <c r="W7">
        <v>9</v>
      </c>
      <c r="X7">
        <v>20</v>
      </c>
      <c r="Y7">
        <f>(12+13+9+12+8+11+8)/7</f>
        <v>10.428571428571429</v>
      </c>
      <c r="Z7" s="4" t="str">
        <f>'Kelp consumption'!T7</f>
        <v>yes</v>
      </c>
      <c r="AA7" s="4" t="str">
        <f t="shared" si="2"/>
        <v>kelp consumed during video</v>
      </c>
    </row>
    <row r="8" spans="1:28" x14ac:dyDescent="0.2">
      <c r="A8">
        <v>15</v>
      </c>
      <c r="B8" s="3">
        <v>43709</v>
      </c>
      <c r="C8">
        <f>'Kelp consumption'!D16</f>
        <v>15.017820512820503</v>
      </c>
      <c r="D8">
        <v>1</v>
      </c>
      <c r="E8" t="s">
        <v>42</v>
      </c>
      <c r="F8" t="str">
        <f t="shared" si="0"/>
        <v>Red</v>
      </c>
      <c r="G8">
        <f t="shared" si="1"/>
        <v>2</v>
      </c>
      <c r="H8" s="7">
        <v>8</v>
      </c>
      <c r="I8">
        <f>'Kelp consumption'!J16</f>
        <v>0</v>
      </c>
      <c r="J8">
        <f>'Kelp consumption'!K16</f>
        <v>45</v>
      </c>
      <c r="K8">
        <f>'Kelp consumption'!L16</f>
        <v>45</v>
      </c>
      <c r="L8">
        <f>'Kelp consumption'!O16</f>
        <v>8</v>
      </c>
      <c r="M8">
        <f>'Kelp consumption'!P16</f>
        <v>1910</v>
      </c>
      <c r="N8">
        <f>'Kelp consumption'!Q16</f>
        <v>710</v>
      </c>
      <c r="P8" t="e">
        <f>#REF!/O8</f>
        <v>#REF!</v>
      </c>
      <c r="Q8" t="e">
        <f>#REF!/O8</f>
        <v>#REF!</v>
      </c>
      <c r="R8" t="e">
        <f>#REF!/O8</f>
        <v>#REF!</v>
      </c>
      <c r="U8">
        <v>0</v>
      </c>
      <c r="V8">
        <v>0</v>
      </c>
      <c r="W8">
        <v>0</v>
      </c>
      <c r="Z8" s="4" t="str">
        <f>'Kelp consumption'!T16</f>
        <v>no</v>
      </c>
      <c r="AA8" s="4" t="str">
        <f t="shared" si="2"/>
        <v>urchin never ate kelp</v>
      </c>
      <c r="AB8" t="s">
        <v>54</v>
      </c>
    </row>
    <row r="9" spans="1:28" x14ac:dyDescent="0.2">
      <c r="A9">
        <v>16</v>
      </c>
      <c r="B9" s="3">
        <v>43709</v>
      </c>
      <c r="C9">
        <f>'Kelp consumption'!D17</f>
        <v>15.017820512820503</v>
      </c>
      <c r="D9">
        <v>2</v>
      </c>
      <c r="E9" t="s">
        <v>43</v>
      </c>
      <c r="F9" t="str">
        <f t="shared" si="0"/>
        <v>Orange</v>
      </c>
      <c r="G9">
        <f t="shared" si="1"/>
        <v>3</v>
      </c>
      <c r="H9" s="7">
        <v>12</v>
      </c>
      <c r="I9">
        <f>'Kelp consumption'!J17</f>
        <v>0</v>
      </c>
      <c r="J9">
        <f>'Kelp consumption'!K17</f>
        <v>43</v>
      </c>
      <c r="K9">
        <f>'Kelp consumption'!L17</f>
        <v>40</v>
      </c>
      <c r="L9">
        <f>'Kelp consumption'!O17</f>
        <v>8</v>
      </c>
      <c r="M9">
        <f>'Kelp consumption'!P17</f>
        <v>1910</v>
      </c>
      <c r="N9">
        <f>'Kelp consumption'!Q17</f>
        <v>710</v>
      </c>
      <c r="P9" t="e">
        <f>#REF!/O9</f>
        <v>#REF!</v>
      </c>
      <c r="Q9" t="e">
        <f>#REF!/O9</f>
        <v>#REF!</v>
      </c>
      <c r="R9" t="e">
        <f>#REF!/O9</f>
        <v>#REF!</v>
      </c>
      <c r="S9">
        <v>14</v>
      </c>
      <c r="T9">
        <f>12906-12389</f>
        <v>517</v>
      </c>
      <c r="U9">
        <v>1</v>
      </c>
      <c r="V9">
        <v>0</v>
      </c>
      <c r="W9">
        <v>1</v>
      </c>
      <c r="X9">
        <v>8</v>
      </c>
      <c r="Z9" s="4" t="str">
        <f>'Kelp consumption'!T17</f>
        <v>yes</v>
      </c>
      <c r="AA9" s="4" t="str">
        <f t="shared" si="2"/>
        <v>kelp consumed during video</v>
      </c>
    </row>
    <row r="10" spans="1:28" x14ac:dyDescent="0.2">
      <c r="A10">
        <v>17</v>
      </c>
      <c r="B10" s="3">
        <v>43709</v>
      </c>
      <c r="C10">
        <f>'Kelp consumption'!D18</f>
        <v>15.017820512820503</v>
      </c>
      <c r="D10">
        <v>3</v>
      </c>
      <c r="E10" t="s">
        <v>42</v>
      </c>
      <c r="F10" t="str">
        <f t="shared" si="0"/>
        <v>Orange</v>
      </c>
      <c r="G10">
        <f t="shared" si="1"/>
        <v>3</v>
      </c>
      <c r="H10" s="7">
        <v>16</v>
      </c>
      <c r="I10">
        <f>'Kelp consumption'!J18</f>
        <v>0</v>
      </c>
      <c r="J10">
        <f>'Kelp consumption'!K18</f>
        <v>58</v>
      </c>
      <c r="K10">
        <f>'Kelp consumption'!L18</f>
        <v>85</v>
      </c>
      <c r="L10">
        <f>'Kelp consumption'!O18</f>
        <v>8</v>
      </c>
      <c r="M10">
        <f>'Kelp consumption'!P18</f>
        <v>1910</v>
      </c>
      <c r="N10">
        <f>'Kelp consumption'!Q18</f>
        <v>710</v>
      </c>
      <c r="P10" t="e">
        <f>#REF!/O10</f>
        <v>#REF!</v>
      </c>
      <c r="Q10" t="e">
        <f>#REF!/O10</f>
        <v>#REF!</v>
      </c>
      <c r="R10" t="e">
        <f>#REF!/O10</f>
        <v>#REF!</v>
      </c>
      <c r="S10">
        <v>32</v>
      </c>
      <c r="T10">
        <f>26+32+(10817-10744)</f>
        <v>131</v>
      </c>
      <c r="U10">
        <v>9</v>
      </c>
      <c r="V10">
        <v>4</v>
      </c>
      <c r="W10">
        <v>5</v>
      </c>
      <c r="X10">
        <v>23</v>
      </c>
      <c r="Y10">
        <f>(16+9+12+9+13)/5</f>
        <v>11.8</v>
      </c>
      <c r="Z10" s="4" t="str">
        <f>'Kelp consumption'!T18</f>
        <v>no</v>
      </c>
      <c r="AA10" s="4" t="str">
        <f t="shared" si="2"/>
        <v>urchin never ate kelp</v>
      </c>
      <c r="AB10" t="s">
        <v>109</v>
      </c>
    </row>
    <row r="11" spans="1:28" x14ac:dyDescent="0.2">
      <c r="A11">
        <v>18</v>
      </c>
      <c r="B11" s="3">
        <v>43709</v>
      </c>
      <c r="C11">
        <f>'Kelp consumption'!D19</f>
        <v>15.017820512820503</v>
      </c>
      <c r="D11">
        <v>4</v>
      </c>
      <c r="E11" t="s">
        <v>43</v>
      </c>
      <c r="F11" t="str">
        <f t="shared" si="0"/>
        <v>Control</v>
      </c>
      <c r="G11">
        <f t="shared" si="1"/>
        <v>1</v>
      </c>
      <c r="H11" s="7">
        <v>0</v>
      </c>
      <c r="I11">
        <f>'Kelp consumption'!J19</f>
        <v>0</v>
      </c>
      <c r="J11">
        <f>'Kelp consumption'!K19</f>
        <v>48</v>
      </c>
      <c r="K11">
        <f>'Kelp consumption'!L19</f>
        <v>51</v>
      </c>
      <c r="L11">
        <f>'Kelp consumption'!O19</f>
        <v>8</v>
      </c>
      <c r="M11">
        <f>'Kelp consumption'!P19</f>
        <v>1910</v>
      </c>
      <c r="N11">
        <f>'Kelp consumption'!Q19</f>
        <v>710</v>
      </c>
      <c r="P11" t="e">
        <f>#REF!/O11</f>
        <v>#REF!</v>
      </c>
      <c r="Q11" t="e">
        <f>#REF!/O11</f>
        <v>#REF!</v>
      </c>
      <c r="R11" t="e">
        <f>#REF!/O11</f>
        <v>#REF!</v>
      </c>
      <c r="U11">
        <v>0</v>
      </c>
      <c r="V11">
        <v>0</v>
      </c>
      <c r="W11">
        <v>0</v>
      </c>
      <c r="Z11" s="4" t="str">
        <f>'Kelp consumption'!T19</f>
        <v>no</v>
      </c>
      <c r="AA11" s="4" t="str">
        <f t="shared" si="2"/>
        <v>urchin never ate kelp</v>
      </c>
      <c r="AB11" t="s">
        <v>54</v>
      </c>
    </row>
    <row r="12" spans="1:28" x14ac:dyDescent="0.2">
      <c r="A12">
        <v>19</v>
      </c>
      <c r="B12" s="3">
        <v>43709</v>
      </c>
      <c r="C12">
        <f>'Kelp consumption'!D20</f>
        <v>15.017820512820503</v>
      </c>
      <c r="D12">
        <v>5</v>
      </c>
      <c r="E12" t="s">
        <v>42</v>
      </c>
      <c r="F12" t="str">
        <f t="shared" si="0"/>
        <v>Pink</v>
      </c>
      <c r="G12">
        <f t="shared" si="1"/>
        <v>4</v>
      </c>
      <c r="H12" s="7">
        <v>25</v>
      </c>
      <c r="I12">
        <f>'Kelp consumption'!J20</f>
        <v>0</v>
      </c>
      <c r="J12">
        <f>'Kelp consumption'!K20</f>
        <v>50</v>
      </c>
      <c r="K12">
        <f>'Kelp consumption'!L20</f>
        <v>60</v>
      </c>
      <c r="L12">
        <f>'Kelp consumption'!O20</f>
        <v>8</v>
      </c>
      <c r="M12">
        <f>'Kelp consumption'!P20</f>
        <v>1910</v>
      </c>
      <c r="N12">
        <f>'Kelp consumption'!Q20</f>
        <v>710</v>
      </c>
      <c r="P12" t="e">
        <f>#REF!/O12</f>
        <v>#REF!</v>
      </c>
      <c r="Q12" t="e">
        <f>#REF!/O12</f>
        <v>#REF!</v>
      </c>
      <c r="R12" t="e">
        <f>#REF!/O12</f>
        <v>#REF!</v>
      </c>
      <c r="S12">
        <v>15</v>
      </c>
      <c r="T12">
        <f>(12810-12513)+24+14</f>
        <v>335</v>
      </c>
      <c r="U12">
        <v>3</v>
      </c>
      <c r="V12">
        <v>2</v>
      </c>
      <c r="W12">
        <v>1</v>
      </c>
      <c r="X12">
        <v>8</v>
      </c>
      <c r="Z12" s="4" t="str">
        <f>'Kelp consumption'!T20</f>
        <v>yes</v>
      </c>
      <c r="AA12" s="4" t="str">
        <f t="shared" si="2"/>
        <v>kelp consumed during video</v>
      </c>
    </row>
    <row r="13" spans="1:28" x14ac:dyDescent="0.2">
      <c r="A13">
        <v>20</v>
      </c>
      <c r="B13" s="3">
        <v>43709</v>
      </c>
      <c r="C13">
        <f>'Kelp consumption'!D21</f>
        <v>15.017820512820503</v>
      </c>
      <c r="D13">
        <v>6</v>
      </c>
      <c r="E13" t="s">
        <v>42</v>
      </c>
      <c r="F13" t="str">
        <f t="shared" si="0"/>
        <v>Red</v>
      </c>
      <c r="G13">
        <f t="shared" si="1"/>
        <v>2</v>
      </c>
      <c r="H13" s="7">
        <v>9</v>
      </c>
      <c r="I13">
        <f>'Kelp consumption'!J21</f>
        <v>0</v>
      </c>
      <c r="J13">
        <f>'Kelp consumption'!K21</f>
        <v>49</v>
      </c>
      <c r="K13">
        <f>'Kelp consumption'!L21</f>
        <v>46</v>
      </c>
      <c r="L13">
        <f>'Kelp consumption'!O21</f>
        <v>8</v>
      </c>
      <c r="M13">
        <f>'Kelp consumption'!P21</f>
        <v>1910</v>
      </c>
      <c r="N13">
        <f>'Kelp consumption'!Q21</f>
        <v>710</v>
      </c>
      <c r="P13" t="e">
        <f>#REF!/O13</f>
        <v>#REF!</v>
      </c>
      <c r="Q13" t="e">
        <f>#REF!/O13</f>
        <v>#REF!</v>
      </c>
      <c r="R13" t="e">
        <f>#REF!/O13</f>
        <v>#REF!</v>
      </c>
      <c r="U13">
        <v>3</v>
      </c>
      <c r="V13">
        <v>3</v>
      </c>
      <c r="W13">
        <v>0</v>
      </c>
      <c r="Z13" s="4" t="str">
        <f>'Kelp consumption'!T21</f>
        <v>no</v>
      </c>
      <c r="AA13" s="4" t="str">
        <f t="shared" si="2"/>
        <v>urchin never ate kelp</v>
      </c>
    </row>
    <row r="14" spans="1:28" x14ac:dyDescent="0.2">
      <c r="A14">
        <v>29</v>
      </c>
      <c r="B14" s="3">
        <v>43710</v>
      </c>
      <c r="C14">
        <f>'Kelp consumption'!D30</f>
        <v>15.44756410256411</v>
      </c>
      <c r="D14">
        <v>1</v>
      </c>
      <c r="E14" t="s">
        <v>43</v>
      </c>
      <c r="F14" t="str">
        <f t="shared" si="0"/>
        <v>Control</v>
      </c>
      <c r="G14">
        <f t="shared" si="1"/>
        <v>1</v>
      </c>
      <c r="H14" s="7">
        <v>0</v>
      </c>
      <c r="I14">
        <f>'Kelp consumption'!J30</f>
        <v>0</v>
      </c>
      <c r="J14">
        <f>'Kelp consumption'!K30</f>
        <v>59</v>
      </c>
      <c r="K14">
        <f>'Kelp consumption'!L30</f>
        <v>96</v>
      </c>
      <c r="L14">
        <f>'Kelp consumption'!O30</f>
        <v>9</v>
      </c>
      <c r="M14">
        <f>'Kelp consumption'!P30</f>
        <v>1915</v>
      </c>
      <c r="N14">
        <f>'Kelp consumption'!Q30</f>
        <v>720</v>
      </c>
      <c r="P14" t="e">
        <f>#REF!/O14</f>
        <v>#REF!</v>
      </c>
      <c r="Q14" t="e">
        <f>#REF!/O14</f>
        <v>#REF!</v>
      </c>
      <c r="R14" t="e">
        <f>#REF!/O14</f>
        <v>#REF!</v>
      </c>
      <c r="S14">
        <v>15</v>
      </c>
      <c r="T14">
        <f>10346-10074</f>
        <v>272</v>
      </c>
      <c r="U14">
        <v>1</v>
      </c>
      <c r="V14">
        <v>0</v>
      </c>
      <c r="W14">
        <v>1</v>
      </c>
      <c r="X14">
        <v>7</v>
      </c>
      <c r="Z14" s="4" t="str">
        <f>'Kelp consumption'!T30</f>
        <v>yes</v>
      </c>
      <c r="AA14" s="4" t="str">
        <f t="shared" si="2"/>
        <v>kelp consumed during video</v>
      </c>
      <c r="AB14" t="s">
        <v>53</v>
      </c>
    </row>
    <row r="15" spans="1:28" x14ac:dyDescent="0.2">
      <c r="A15">
        <v>30</v>
      </c>
      <c r="B15" s="3">
        <v>43710</v>
      </c>
      <c r="C15">
        <f>'Kelp consumption'!D31</f>
        <v>15.44756410256411</v>
      </c>
      <c r="D15">
        <v>2</v>
      </c>
      <c r="E15" t="s">
        <v>43</v>
      </c>
      <c r="F15" t="str">
        <f t="shared" si="0"/>
        <v>Pink</v>
      </c>
      <c r="G15">
        <f t="shared" si="1"/>
        <v>4</v>
      </c>
      <c r="H15" s="7">
        <v>23</v>
      </c>
      <c r="I15">
        <f>'Kelp consumption'!J31</f>
        <v>0</v>
      </c>
      <c r="J15">
        <f>'Kelp consumption'!K31</f>
        <v>45</v>
      </c>
      <c r="K15">
        <f>'Kelp consumption'!L31</f>
        <v>40</v>
      </c>
      <c r="L15">
        <f>'Kelp consumption'!O31</f>
        <v>9</v>
      </c>
      <c r="M15">
        <f>'Kelp consumption'!P31</f>
        <v>1915</v>
      </c>
      <c r="N15">
        <f>'Kelp consumption'!Q31</f>
        <v>720</v>
      </c>
      <c r="P15" t="e">
        <f>#REF!/O15</f>
        <v>#REF!</v>
      </c>
      <c r="Q15" t="e">
        <f>#REF!/O15</f>
        <v>#REF!</v>
      </c>
      <c r="R15" t="e">
        <f>#REF!/O15</f>
        <v>#REF!</v>
      </c>
      <c r="S15">
        <v>32</v>
      </c>
      <c r="T15">
        <f>12283-11704</f>
        <v>579</v>
      </c>
      <c r="U15">
        <v>1</v>
      </c>
      <c r="V15">
        <v>0</v>
      </c>
      <c r="W15">
        <v>1</v>
      </c>
      <c r="X15">
        <v>23</v>
      </c>
      <c r="Z15" s="4" t="str">
        <f>'Kelp consumption'!T31</f>
        <v>yes</v>
      </c>
      <c r="AA15" s="4" t="str">
        <f t="shared" si="2"/>
        <v>kelp consumed during video</v>
      </c>
    </row>
    <row r="16" spans="1:28" x14ac:dyDescent="0.2">
      <c r="A16">
        <v>31</v>
      </c>
      <c r="B16" s="3">
        <v>43710</v>
      </c>
      <c r="C16">
        <f>'Kelp consumption'!D32</f>
        <v>15.44756410256411</v>
      </c>
      <c r="D16">
        <v>3</v>
      </c>
      <c r="E16" t="s">
        <v>43</v>
      </c>
      <c r="F16" t="str">
        <f t="shared" si="0"/>
        <v>Red</v>
      </c>
      <c r="G16">
        <f t="shared" si="1"/>
        <v>2</v>
      </c>
      <c r="H16" s="7">
        <v>2</v>
      </c>
      <c r="I16">
        <f>'Kelp consumption'!J32</f>
        <v>0</v>
      </c>
      <c r="J16">
        <f>'Kelp consumption'!K32</f>
        <v>49</v>
      </c>
      <c r="K16">
        <f>'Kelp consumption'!L32</f>
        <v>62</v>
      </c>
      <c r="L16">
        <f>'Kelp consumption'!O32</f>
        <v>9</v>
      </c>
      <c r="M16">
        <f>'Kelp consumption'!P32</f>
        <v>1915</v>
      </c>
      <c r="N16">
        <f>'Kelp consumption'!Q32</f>
        <v>720</v>
      </c>
      <c r="P16" t="e">
        <f>#REF!/O16</f>
        <v>#REF!</v>
      </c>
      <c r="Q16" t="e">
        <f>#REF!/O16</f>
        <v>#REF!</v>
      </c>
      <c r="R16" t="e">
        <f>#REF!/O16</f>
        <v>#REF!</v>
      </c>
      <c r="S16">
        <v>25</v>
      </c>
      <c r="T16">
        <f>(12094-12041)+54+26+103+74</f>
        <v>310</v>
      </c>
      <c r="U16">
        <v>12</v>
      </c>
      <c r="V16">
        <v>11</v>
      </c>
      <c r="W16">
        <v>1</v>
      </c>
      <c r="X16">
        <v>17</v>
      </c>
      <c r="Z16" s="4" t="str">
        <f>'Kelp consumption'!T32</f>
        <v>yes</v>
      </c>
      <c r="AA16" s="4" t="str">
        <f t="shared" si="2"/>
        <v>kelp consumed during video</v>
      </c>
      <c r="AB16" t="s">
        <v>111</v>
      </c>
    </row>
    <row r="17" spans="1:28" x14ac:dyDescent="0.2">
      <c r="A17">
        <v>32</v>
      </c>
      <c r="B17" s="3">
        <v>43710</v>
      </c>
      <c r="C17">
        <f>'Kelp consumption'!D33</f>
        <v>15.44756410256411</v>
      </c>
      <c r="D17">
        <v>4</v>
      </c>
      <c r="E17" t="s">
        <v>43</v>
      </c>
      <c r="F17" t="str">
        <f t="shared" si="0"/>
        <v>Orange</v>
      </c>
      <c r="G17">
        <f t="shared" si="1"/>
        <v>3</v>
      </c>
      <c r="H17" s="7">
        <v>14</v>
      </c>
      <c r="I17">
        <f>'Kelp consumption'!J33</f>
        <v>0</v>
      </c>
      <c r="J17">
        <f>'Kelp consumption'!K33</f>
        <v>48</v>
      </c>
      <c r="K17">
        <f>'Kelp consumption'!L33</f>
        <v>47</v>
      </c>
      <c r="L17">
        <f>'Kelp consumption'!O33</f>
        <v>9</v>
      </c>
      <c r="M17">
        <f>'Kelp consumption'!P33</f>
        <v>1915</v>
      </c>
      <c r="N17">
        <f>'Kelp consumption'!Q33</f>
        <v>720</v>
      </c>
      <c r="P17" t="e">
        <f>#REF!/O17</f>
        <v>#REF!</v>
      </c>
      <c r="Q17" t="e">
        <f>#REF!/O17</f>
        <v>#REF!</v>
      </c>
      <c r="R17" t="e">
        <f>#REF!/O17</f>
        <v>#REF!</v>
      </c>
      <c r="U17">
        <v>0</v>
      </c>
      <c r="V17">
        <v>0</v>
      </c>
      <c r="W17">
        <v>0</v>
      </c>
      <c r="Z17" s="4" t="str">
        <f>'Kelp consumption'!T33</f>
        <v>no</v>
      </c>
      <c r="AA17" s="4" t="str">
        <f t="shared" si="2"/>
        <v>urchin never ate kelp</v>
      </c>
      <c r="AB17" t="s">
        <v>112</v>
      </c>
    </row>
    <row r="18" spans="1:28" x14ac:dyDescent="0.2">
      <c r="A18">
        <v>33</v>
      </c>
      <c r="B18" s="3">
        <v>43710</v>
      </c>
      <c r="C18">
        <f>'Kelp consumption'!D34</f>
        <v>15.44756410256411</v>
      </c>
      <c r="D18">
        <v>5</v>
      </c>
      <c r="E18" t="s">
        <v>42</v>
      </c>
      <c r="F18" t="str">
        <f t="shared" si="0"/>
        <v>Orange</v>
      </c>
      <c r="G18">
        <f t="shared" si="1"/>
        <v>3</v>
      </c>
      <c r="H18" s="7">
        <v>15</v>
      </c>
      <c r="I18">
        <f>'Kelp consumption'!J34</f>
        <v>0</v>
      </c>
      <c r="J18">
        <f>'Kelp consumption'!K34</f>
        <v>53</v>
      </c>
      <c r="K18">
        <f>'Kelp consumption'!L34</f>
        <v>76</v>
      </c>
      <c r="L18">
        <f>'Kelp consumption'!O34</f>
        <v>9</v>
      </c>
      <c r="M18">
        <f>'Kelp consumption'!P34</f>
        <v>1915</v>
      </c>
      <c r="N18">
        <f>'Kelp consumption'!Q34</f>
        <v>720</v>
      </c>
      <c r="P18" t="e">
        <f>#REF!/O18</f>
        <v>#REF!</v>
      </c>
      <c r="Q18" t="e">
        <f>#REF!/O18</f>
        <v>#REF!</v>
      </c>
      <c r="R18" t="e">
        <f>#REF!/O18</f>
        <v>#REF!</v>
      </c>
      <c r="S18">
        <f>120+10+5</f>
        <v>135</v>
      </c>
      <c r="T18">
        <f>11896-11421</f>
        <v>475</v>
      </c>
      <c r="U18">
        <v>1</v>
      </c>
      <c r="V18">
        <v>0</v>
      </c>
      <c r="W18">
        <v>1</v>
      </c>
      <c r="X18">
        <v>120</v>
      </c>
      <c r="Z18" s="4" t="str">
        <f>'Kelp consumption'!T34</f>
        <v>yes</v>
      </c>
      <c r="AA18" s="4" t="str">
        <f t="shared" si="2"/>
        <v>kelp consumed during video</v>
      </c>
    </row>
    <row r="19" spans="1:28" x14ac:dyDescent="0.2">
      <c r="A19">
        <v>34</v>
      </c>
      <c r="B19" s="3">
        <v>43710</v>
      </c>
      <c r="C19">
        <f>'Kelp consumption'!D35</f>
        <v>15.44756410256411</v>
      </c>
      <c r="D19">
        <v>6</v>
      </c>
      <c r="E19" t="s">
        <v>42</v>
      </c>
      <c r="F19" t="str">
        <f t="shared" si="0"/>
        <v>Red</v>
      </c>
      <c r="G19">
        <f t="shared" si="1"/>
        <v>2</v>
      </c>
      <c r="H19" s="7">
        <v>1</v>
      </c>
      <c r="I19">
        <f>'Kelp consumption'!J35</f>
        <v>0</v>
      </c>
      <c r="J19">
        <f>'Kelp consumption'!K35</f>
        <v>47</v>
      </c>
      <c r="K19">
        <f>'Kelp consumption'!L35</f>
        <v>47</v>
      </c>
      <c r="L19">
        <f>'Kelp consumption'!O35</f>
        <v>9</v>
      </c>
      <c r="M19">
        <f>'Kelp consumption'!P35</f>
        <v>1915</v>
      </c>
      <c r="N19">
        <f>'Kelp consumption'!Q35</f>
        <v>720</v>
      </c>
      <c r="P19" t="e">
        <f>#REF!/O19</f>
        <v>#REF!</v>
      </c>
      <c r="Q19" t="e">
        <f>#REF!/O19</f>
        <v>#REF!</v>
      </c>
      <c r="R19" t="e">
        <f>#REF!/O19</f>
        <v>#REF!</v>
      </c>
      <c r="S19">
        <v>14</v>
      </c>
      <c r="T19">
        <f>12895-12338</f>
        <v>557</v>
      </c>
      <c r="U19">
        <v>3</v>
      </c>
      <c r="V19">
        <v>1</v>
      </c>
      <c r="W19">
        <v>2</v>
      </c>
      <c r="X19">
        <v>10</v>
      </c>
      <c r="Z19" s="4" t="str">
        <f>'Kelp consumption'!T35</f>
        <v>no</v>
      </c>
      <c r="AA19" s="4" t="str">
        <f t="shared" si="2"/>
        <v>urchin never ate kelp</v>
      </c>
      <c r="AB19" t="s">
        <v>113</v>
      </c>
    </row>
    <row r="20" spans="1:28" x14ac:dyDescent="0.2">
      <c r="A20">
        <v>43</v>
      </c>
      <c r="B20" s="3">
        <v>43711</v>
      </c>
      <c r="C20">
        <f>'Kelp consumption'!D44</f>
        <v>15.516025641025639</v>
      </c>
      <c r="D20">
        <v>1</v>
      </c>
      <c r="E20" t="s">
        <v>43</v>
      </c>
      <c r="F20" t="str">
        <f t="shared" si="0"/>
        <v>Red</v>
      </c>
      <c r="G20">
        <f t="shared" si="1"/>
        <v>2</v>
      </c>
      <c r="H20" s="7">
        <v>5</v>
      </c>
      <c r="I20">
        <f>'Kelp consumption'!J44</f>
        <v>0</v>
      </c>
      <c r="J20">
        <f>'Kelp consumption'!K44</f>
        <v>60</v>
      </c>
      <c r="K20">
        <f>'Kelp consumption'!L44</f>
        <v>93</v>
      </c>
      <c r="L20">
        <f>'Kelp consumption'!O44</f>
        <v>7</v>
      </c>
      <c r="M20">
        <f>'Kelp consumption'!P44</f>
        <v>1930</v>
      </c>
      <c r="N20">
        <f>'Kelp consumption'!Q44</f>
        <v>720</v>
      </c>
      <c r="P20" t="e">
        <f>#REF!/O20</f>
        <v>#REF!</v>
      </c>
      <c r="Q20" t="e">
        <f>#REF!/O20</f>
        <v>#REF!</v>
      </c>
      <c r="R20" t="e">
        <f>#REF!/O20</f>
        <v>#REF!</v>
      </c>
      <c r="Z20" s="4" t="str">
        <f>'Kelp consumption'!T44</f>
        <v>yes</v>
      </c>
      <c r="AA20" s="4" t="str">
        <f t="shared" si="2"/>
        <v>kelp consumed AFTER video</v>
      </c>
    </row>
    <row r="21" spans="1:28" x14ac:dyDescent="0.2">
      <c r="A21">
        <v>44</v>
      </c>
      <c r="B21" s="3">
        <v>43711</v>
      </c>
      <c r="C21">
        <f>'Kelp consumption'!D45</f>
        <v>15.516025641025639</v>
      </c>
      <c r="D21">
        <v>2</v>
      </c>
      <c r="E21" t="s">
        <v>42</v>
      </c>
      <c r="F21" t="str">
        <f t="shared" si="0"/>
        <v>Pink</v>
      </c>
      <c r="G21">
        <f t="shared" si="1"/>
        <v>4</v>
      </c>
      <c r="H21" s="7">
        <v>29</v>
      </c>
      <c r="I21">
        <f>'Kelp consumption'!J45</f>
        <v>0</v>
      </c>
      <c r="J21">
        <f>'Kelp consumption'!K45</f>
        <v>53</v>
      </c>
      <c r="K21">
        <f>'Kelp consumption'!L45</f>
        <v>69</v>
      </c>
      <c r="L21">
        <f>'Kelp consumption'!O45</f>
        <v>10</v>
      </c>
      <c r="M21">
        <f>'Kelp consumption'!P45</f>
        <v>1930</v>
      </c>
      <c r="N21">
        <f>'Kelp consumption'!Q45</f>
        <v>720</v>
      </c>
      <c r="P21" t="e">
        <f>#REF!/O21</f>
        <v>#REF!</v>
      </c>
      <c r="Q21" t="e">
        <f>#REF!/O21</f>
        <v>#REF!</v>
      </c>
      <c r="R21" t="e">
        <f>#REF!/O21</f>
        <v>#REF!</v>
      </c>
      <c r="Z21" s="4" t="str">
        <f>'Kelp consumption'!T45</f>
        <v>yes</v>
      </c>
      <c r="AA21" s="4" t="str">
        <f t="shared" si="2"/>
        <v>kelp consumed AFTER video</v>
      </c>
    </row>
    <row r="22" spans="1:28" x14ac:dyDescent="0.2">
      <c r="A22">
        <v>45</v>
      </c>
      <c r="B22" s="3">
        <v>43711</v>
      </c>
      <c r="C22">
        <f>'Kelp consumption'!D46</f>
        <v>15.516025641025639</v>
      </c>
      <c r="D22">
        <v>3</v>
      </c>
      <c r="E22" t="s">
        <v>42</v>
      </c>
      <c r="F22" t="str">
        <f t="shared" si="0"/>
        <v>Red</v>
      </c>
      <c r="G22">
        <f t="shared" si="1"/>
        <v>2</v>
      </c>
      <c r="H22" s="7">
        <v>3</v>
      </c>
      <c r="I22">
        <f>'Kelp consumption'!J46</f>
        <v>0</v>
      </c>
      <c r="J22">
        <f>'Kelp consumption'!K46</f>
        <v>43</v>
      </c>
      <c r="K22">
        <f>'Kelp consumption'!L46</f>
        <v>35</v>
      </c>
      <c r="L22">
        <f>'Kelp consumption'!O46</f>
        <v>7</v>
      </c>
      <c r="M22">
        <f>'Kelp consumption'!P46</f>
        <v>1930</v>
      </c>
      <c r="N22">
        <f>'Kelp consumption'!Q46</f>
        <v>720</v>
      </c>
      <c r="P22" t="e">
        <f>#REF!/O22</f>
        <v>#REF!</v>
      </c>
      <c r="Q22" t="e">
        <f>#REF!/O22</f>
        <v>#REF!</v>
      </c>
      <c r="R22" t="e">
        <f>#REF!/O22</f>
        <v>#REF!</v>
      </c>
      <c r="Z22" s="4" t="str">
        <f>'Kelp consumption'!T46</f>
        <v>no</v>
      </c>
      <c r="AA22" s="4" t="str">
        <f t="shared" si="2"/>
        <v>urchin never ate kelp</v>
      </c>
    </row>
    <row r="23" spans="1:28" x14ac:dyDescent="0.2">
      <c r="A23">
        <v>46</v>
      </c>
      <c r="B23" s="3">
        <v>43711</v>
      </c>
      <c r="C23">
        <f>'Kelp consumption'!D47</f>
        <v>15.516025641025639</v>
      </c>
      <c r="D23">
        <v>4</v>
      </c>
      <c r="E23" t="s">
        <v>43</v>
      </c>
      <c r="F23" t="str">
        <f t="shared" si="0"/>
        <v>Orange</v>
      </c>
      <c r="G23">
        <f t="shared" si="1"/>
        <v>3</v>
      </c>
      <c r="H23" s="7">
        <v>18</v>
      </c>
      <c r="I23">
        <f>'Kelp consumption'!J47</f>
        <v>0</v>
      </c>
      <c r="J23">
        <f>'Kelp consumption'!K47</f>
        <v>60</v>
      </c>
      <c r="K23">
        <f>'Kelp consumption'!L47</f>
        <v>92</v>
      </c>
      <c r="L23">
        <f>'Kelp consumption'!O47</f>
        <v>7</v>
      </c>
      <c r="M23">
        <f>'Kelp consumption'!P47</f>
        <v>1930</v>
      </c>
      <c r="N23">
        <f>'Kelp consumption'!Q47</f>
        <v>720</v>
      </c>
      <c r="O23" t="s">
        <v>60</v>
      </c>
      <c r="P23" t="s">
        <v>60</v>
      </c>
      <c r="Q23" t="s">
        <v>60</v>
      </c>
      <c r="R23" t="s">
        <v>60</v>
      </c>
      <c r="S23" t="s">
        <v>60</v>
      </c>
      <c r="T23" t="s">
        <v>60</v>
      </c>
      <c r="U23" t="s">
        <v>60</v>
      </c>
      <c r="V23" t="s">
        <v>60</v>
      </c>
      <c r="W23" t="s">
        <v>60</v>
      </c>
      <c r="X23" t="s">
        <v>60</v>
      </c>
      <c r="Y23" t="s">
        <v>60</v>
      </c>
      <c r="Z23" s="4" t="str">
        <f>'Kelp consumption'!T47</f>
        <v>no</v>
      </c>
      <c r="AA23" s="4" t="str">
        <f t="shared" si="2"/>
        <v>urchin never ate kelp</v>
      </c>
      <c r="AB23" t="s">
        <v>55</v>
      </c>
    </row>
    <row r="24" spans="1:28" x14ac:dyDescent="0.2">
      <c r="A24">
        <v>47</v>
      </c>
      <c r="B24" s="3">
        <v>43711</v>
      </c>
      <c r="C24">
        <f>'Kelp consumption'!D48</f>
        <v>15.516025641025639</v>
      </c>
      <c r="D24">
        <v>5</v>
      </c>
      <c r="E24" t="s">
        <v>42</v>
      </c>
      <c r="F24" t="str">
        <f t="shared" si="0"/>
        <v>Control</v>
      </c>
      <c r="G24">
        <f t="shared" si="1"/>
        <v>1</v>
      </c>
      <c r="H24" s="7">
        <v>0</v>
      </c>
      <c r="I24">
        <f>'Kelp consumption'!J48</f>
        <v>0</v>
      </c>
      <c r="J24">
        <f>'Kelp consumption'!K48</f>
        <v>55</v>
      </c>
      <c r="K24">
        <f>'Kelp consumption'!L48</f>
        <v>82</v>
      </c>
      <c r="L24">
        <f>'Kelp consumption'!O48</f>
        <v>10</v>
      </c>
      <c r="M24">
        <f>'Kelp consumption'!P48</f>
        <v>1930</v>
      </c>
      <c r="N24">
        <f>'Kelp consumption'!Q48</f>
        <v>720</v>
      </c>
      <c r="P24" t="e">
        <f>#REF!/O24</f>
        <v>#REF!</v>
      </c>
      <c r="Q24" t="e">
        <f>#REF!/O24</f>
        <v>#REF!</v>
      </c>
      <c r="R24" t="e">
        <f>#REF!/O24</f>
        <v>#REF!</v>
      </c>
      <c r="W24">
        <v>1</v>
      </c>
      <c r="Z24" s="4" t="str">
        <f>'Kelp consumption'!T48</f>
        <v>no</v>
      </c>
      <c r="AA24" s="4" t="str">
        <f t="shared" si="2"/>
        <v>urchin never ate kelp</v>
      </c>
      <c r="AB24" t="s">
        <v>73</v>
      </c>
    </row>
    <row r="25" spans="1:28" x14ac:dyDescent="0.2">
      <c r="A25">
        <v>48</v>
      </c>
      <c r="B25" s="3">
        <v>43711</v>
      </c>
      <c r="C25">
        <f>'Kelp consumption'!D49</f>
        <v>15.516025641025639</v>
      </c>
      <c r="D25">
        <v>6</v>
      </c>
      <c r="E25" t="s">
        <v>42</v>
      </c>
      <c r="F25" t="str">
        <f t="shared" si="0"/>
        <v>Pink</v>
      </c>
      <c r="G25">
        <f t="shared" si="1"/>
        <v>4</v>
      </c>
      <c r="H25" s="7">
        <v>27</v>
      </c>
      <c r="I25">
        <f>'Kelp consumption'!J49</f>
        <v>0</v>
      </c>
      <c r="J25">
        <f>'Kelp consumption'!K49</f>
        <v>43</v>
      </c>
      <c r="K25">
        <f>'Kelp consumption'!L49</f>
        <v>35</v>
      </c>
      <c r="L25">
        <f>'Kelp consumption'!O49</f>
        <v>7</v>
      </c>
      <c r="M25">
        <f>'Kelp consumption'!P49</f>
        <v>1930</v>
      </c>
      <c r="N25">
        <f>'Kelp consumption'!Q49</f>
        <v>720</v>
      </c>
      <c r="P25" t="e">
        <f>#REF!/O25</f>
        <v>#REF!</v>
      </c>
      <c r="Q25" t="e">
        <f>#REF!/O25</f>
        <v>#REF!</v>
      </c>
      <c r="R25" t="e">
        <f>#REF!/O25</f>
        <v>#REF!</v>
      </c>
      <c r="W25">
        <v>0</v>
      </c>
      <c r="Z25" s="4" t="str">
        <f>'Kelp consumption'!T49</f>
        <v>no</v>
      </c>
      <c r="AA25" s="4" t="str">
        <f t="shared" si="2"/>
        <v>urchin never ate kelp</v>
      </c>
    </row>
    <row r="26" spans="1:28" x14ac:dyDescent="0.2">
      <c r="A26">
        <v>65</v>
      </c>
      <c r="B26" s="3">
        <v>43713</v>
      </c>
      <c r="C26">
        <f>'Kelp consumption'!D66</f>
        <v>15.385384615384615</v>
      </c>
      <c r="D26">
        <v>1</v>
      </c>
      <c r="E26" t="s">
        <v>42</v>
      </c>
      <c r="F26" t="str">
        <f t="shared" si="0"/>
        <v>Control</v>
      </c>
      <c r="G26">
        <f t="shared" si="1"/>
        <v>1</v>
      </c>
      <c r="H26" s="7">
        <v>0</v>
      </c>
      <c r="I26">
        <f>'Kelp consumption'!J66</f>
        <v>0</v>
      </c>
      <c r="J26">
        <f>'Kelp consumption'!K66</f>
        <v>56</v>
      </c>
      <c r="K26">
        <f>'Kelp consumption'!L66</f>
        <v>82</v>
      </c>
      <c r="L26">
        <f>'Kelp consumption'!O66</f>
        <v>9</v>
      </c>
      <c r="M26">
        <f>'Kelp consumption'!P66</f>
        <v>1920</v>
      </c>
      <c r="N26">
        <f>'Kelp consumption'!Q66</f>
        <v>720</v>
      </c>
      <c r="P26" t="e">
        <f>#REF!/O26</f>
        <v>#REF!</v>
      </c>
      <c r="Q26" t="e">
        <f>#REF!/O26</f>
        <v>#REF!</v>
      </c>
      <c r="R26" t="e">
        <f>#REF!/O26</f>
        <v>#REF!</v>
      </c>
      <c r="W26">
        <v>0</v>
      </c>
      <c r="Z26" s="4" t="str">
        <f>'Kelp consumption'!T66</f>
        <v>yes</v>
      </c>
      <c r="AA26" s="4" t="str">
        <f t="shared" si="2"/>
        <v>kelp consumed AFTER video</v>
      </c>
      <c r="AB26" t="s">
        <v>73</v>
      </c>
    </row>
    <row r="27" spans="1:28" x14ac:dyDescent="0.2">
      <c r="A27">
        <v>66</v>
      </c>
      <c r="B27" s="3">
        <v>43713</v>
      </c>
      <c r="C27">
        <f>'Kelp consumption'!D67</f>
        <v>15.385384615384615</v>
      </c>
      <c r="D27">
        <v>2</v>
      </c>
      <c r="E27" t="s">
        <v>42</v>
      </c>
      <c r="F27" t="str">
        <f t="shared" ref="F27:F37" si="3">IF(H27&lt;=0, "Control", IF(H27&lt;=10, "Red", IF(H27&gt;=21, "Pink", "Orange")))</f>
        <v>Orange</v>
      </c>
      <c r="G27">
        <f t="shared" ref="G27:G37" si="4">IF(F27="Control", 1, IF(F27="Red", 2, IF(F27="Orange", 3, 4)))</f>
        <v>3</v>
      </c>
      <c r="H27" s="7">
        <v>17</v>
      </c>
      <c r="I27">
        <f>'Kelp consumption'!J67</f>
        <v>0</v>
      </c>
      <c r="J27">
        <f>'Kelp consumption'!K67</f>
        <v>43</v>
      </c>
      <c r="K27">
        <f>'Kelp consumption'!L67</f>
        <v>36</v>
      </c>
      <c r="L27">
        <f>'Kelp consumption'!O67</f>
        <v>9</v>
      </c>
      <c r="M27">
        <f>'Kelp consumption'!P67</f>
        <v>1920</v>
      </c>
      <c r="N27">
        <f>'Kelp consumption'!Q67</f>
        <v>720</v>
      </c>
      <c r="P27" t="e">
        <f>#REF!/O27</f>
        <v>#REF!</v>
      </c>
      <c r="Q27" t="e">
        <f>#REF!/O27</f>
        <v>#REF!</v>
      </c>
      <c r="R27" t="e">
        <f>#REF!/O27</f>
        <v>#REF!</v>
      </c>
      <c r="W27">
        <v>1</v>
      </c>
      <c r="Z27" s="4" t="str">
        <f>'Kelp consumption'!T67</f>
        <v>yes</v>
      </c>
      <c r="AA27" s="4" t="str">
        <f t="shared" si="2"/>
        <v>kelp consumed AFTER video</v>
      </c>
      <c r="AB27" t="s">
        <v>82</v>
      </c>
    </row>
    <row r="28" spans="1:28" x14ac:dyDescent="0.2">
      <c r="A28">
        <v>67</v>
      </c>
      <c r="B28" s="3">
        <v>43713</v>
      </c>
      <c r="C28">
        <f>'Kelp consumption'!D68</f>
        <v>15.385384615384615</v>
      </c>
      <c r="D28">
        <v>3</v>
      </c>
      <c r="E28" t="s">
        <v>42</v>
      </c>
      <c r="F28" t="str">
        <f t="shared" si="3"/>
        <v>Pink</v>
      </c>
      <c r="G28">
        <f t="shared" si="4"/>
        <v>4</v>
      </c>
      <c r="H28" s="7">
        <v>24</v>
      </c>
      <c r="I28">
        <f>'Kelp consumption'!J68</f>
        <v>0</v>
      </c>
      <c r="J28">
        <f>'Kelp consumption'!K68</f>
        <v>56</v>
      </c>
      <c r="K28">
        <f>'Kelp consumption'!L68</f>
        <v>88</v>
      </c>
      <c r="L28">
        <f>'Kelp consumption'!O68</f>
        <v>9</v>
      </c>
      <c r="M28">
        <f>'Kelp consumption'!P68</f>
        <v>1920</v>
      </c>
      <c r="N28">
        <f>'Kelp consumption'!Q68</f>
        <v>720</v>
      </c>
      <c r="P28" t="e">
        <f>#REF!/O28</f>
        <v>#REF!</v>
      </c>
      <c r="Q28" t="e">
        <f>#REF!/O28</f>
        <v>#REF!</v>
      </c>
      <c r="R28" t="e">
        <f>#REF!/O28</f>
        <v>#REF!</v>
      </c>
      <c r="W28">
        <v>0</v>
      </c>
      <c r="Z28" s="4" t="str">
        <f>'Kelp consumption'!T68</f>
        <v>no</v>
      </c>
      <c r="AA28" s="4" t="str">
        <f t="shared" si="2"/>
        <v>urchin never ate kelp</v>
      </c>
      <c r="AB28" t="s">
        <v>83</v>
      </c>
    </row>
    <row r="29" spans="1:28" x14ac:dyDescent="0.2">
      <c r="A29">
        <v>68</v>
      </c>
      <c r="B29" s="3">
        <v>43713</v>
      </c>
      <c r="C29">
        <f>'Kelp consumption'!D69</f>
        <v>15.385384615384615</v>
      </c>
      <c r="D29">
        <v>4</v>
      </c>
      <c r="E29" t="s">
        <v>43</v>
      </c>
      <c r="F29" t="str">
        <f t="shared" si="3"/>
        <v>Pink</v>
      </c>
      <c r="G29">
        <f t="shared" si="4"/>
        <v>4</v>
      </c>
      <c r="H29" s="7">
        <v>22</v>
      </c>
      <c r="I29">
        <f>'Kelp consumption'!J69</f>
        <v>0</v>
      </c>
      <c r="J29">
        <f>'Kelp consumption'!K69</f>
        <v>58</v>
      </c>
      <c r="K29">
        <f>'Kelp consumption'!L69</f>
        <v>84</v>
      </c>
      <c r="L29">
        <f>'Kelp consumption'!O69</f>
        <v>9</v>
      </c>
      <c r="M29">
        <f>'Kelp consumption'!P69</f>
        <v>1920</v>
      </c>
      <c r="N29">
        <f>'Kelp consumption'!Q69</f>
        <v>720</v>
      </c>
      <c r="P29" t="e">
        <f>#REF!/O29</f>
        <v>#REF!</v>
      </c>
      <c r="Q29" t="e">
        <f>#REF!/O29</f>
        <v>#REF!</v>
      </c>
      <c r="R29" t="e">
        <f>#REF!/O29</f>
        <v>#REF!</v>
      </c>
      <c r="W29">
        <v>1</v>
      </c>
      <c r="Z29" s="4" t="str">
        <f>'Kelp consumption'!T69</f>
        <v>yes</v>
      </c>
      <c r="AA29" s="4" t="str">
        <f t="shared" si="2"/>
        <v>kelp consumed AFTER video</v>
      </c>
    </row>
    <row r="30" spans="1:28" x14ac:dyDescent="0.2">
      <c r="A30">
        <v>69</v>
      </c>
      <c r="B30" s="3">
        <v>43713</v>
      </c>
      <c r="C30">
        <f>'Kelp consumption'!D70</f>
        <v>15.385384615384615</v>
      </c>
      <c r="D30">
        <v>5</v>
      </c>
      <c r="E30" t="s">
        <v>43</v>
      </c>
      <c r="F30" t="str">
        <f t="shared" si="3"/>
        <v>Pink</v>
      </c>
      <c r="G30">
        <f t="shared" si="4"/>
        <v>4</v>
      </c>
      <c r="H30" s="7">
        <v>28</v>
      </c>
      <c r="I30">
        <f>'Kelp consumption'!J70</f>
        <v>0</v>
      </c>
      <c r="J30">
        <f>'Kelp consumption'!K70</f>
        <v>60</v>
      </c>
      <c r="K30">
        <f>'Kelp consumption'!L70</f>
        <v>101</v>
      </c>
      <c r="L30">
        <f>'Kelp consumption'!O70</f>
        <v>9</v>
      </c>
      <c r="M30">
        <f>'Kelp consumption'!P70</f>
        <v>1920</v>
      </c>
      <c r="N30">
        <f>'Kelp consumption'!Q70</f>
        <v>720</v>
      </c>
      <c r="P30" t="e">
        <f>#REF!/O30</f>
        <v>#REF!</v>
      </c>
      <c r="Q30" t="e">
        <f>#REF!/O30</f>
        <v>#REF!</v>
      </c>
      <c r="R30" t="e">
        <f>#REF!/O30</f>
        <v>#REF!</v>
      </c>
      <c r="W30">
        <v>0</v>
      </c>
      <c r="Z30" s="4" t="str">
        <f>'Kelp consumption'!T70</f>
        <v>no</v>
      </c>
      <c r="AA30" s="4" t="str">
        <f t="shared" si="2"/>
        <v>urchin never ate kelp</v>
      </c>
    </row>
    <row r="31" spans="1:28" x14ac:dyDescent="0.2">
      <c r="A31">
        <v>70</v>
      </c>
      <c r="B31" s="3">
        <v>43713</v>
      </c>
      <c r="C31">
        <f>'Kelp consumption'!D71</f>
        <v>15.385384615384615</v>
      </c>
      <c r="D31">
        <v>6</v>
      </c>
      <c r="E31" t="s">
        <v>42</v>
      </c>
      <c r="F31" t="str">
        <f t="shared" si="3"/>
        <v>Red</v>
      </c>
      <c r="G31">
        <f t="shared" si="4"/>
        <v>2</v>
      </c>
      <c r="H31" s="7">
        <v>10</v>
      </c>
      <c r="I31">
        <f>'Kelp consumption'!J71</f>
        <v>0</v>
      </c>
      <c r="J31">
        <f>'Kelp consumption'!K71</f>
        <v>42</v>
      </c>
      <c r="K31">
        <f>'Kelp consumption'!L71</f>
        <v>36</v>
      </c>
      <c r="L31">
        <f>'Kelp consumption'!O71</f>
        <v>9</v>
      </c>
      <c r="M31">
        <f>'Kelp consumption'!P71</f>
        <v>1920</v>
      </c>
      <c r="N31">
        <f>'Kelp consumption'!Q71</f>
        <v>720</v>
      </c>
      <c r="P31" t="e">
        <f>#REF!/O31</f>
        <v>#REF!</v>
      </c>
      <c r="Q31" t="e">
        <f>#REF!/O31</f>
        <v>#REF!</v>
      </c>
      <c r="R31" t="e">
        <f>#REF!/O31</f>
        <v>#REF!</v>
      </c>
      <c r="W31">
        <v>1</v>
      </c>
      <c r="Z31" s="4" t="str">
        <f>'Kelp consumption'!T71</f>
        <v>yes</v>
      </c>
      <c r="AA31" s="4" t="str">
        <f t="shared" si="2"/>
        <v>kelp consumed AFTER video</v>
      </c>
      <c r="AB31" t="s">
        <v>84</v>
      </c>
    </row>
    <row r="32" spans="1:28" x14ac:dyDescent="0.2">
      <c r="A32">
        <v>71</v>
      </c>
      <c r="B32" s="3">
        <v>43714</v>
      </c>
      <c r="C32">
        <f>'Kelp consumption'!D72</f>
        <v>15.675466666666658</v>
      </c>
      <c r="D32">
        <v>1</v>
      </c>
      <c r="E32" t="s">
        <v>42</v>
      </c>
      <c r="F32" t="str">
        <f t="shared" si="3"/>
        <v>Control</v>
      </c>
      <c r="G32">
        <f t="shared" si="4"/>
        <v>1</v>
      </c>
      <c r="H32" s="7">
        <v>0</v>
      </c>
      <c r="I32">
        <f>'Kelp consumption'!J72</f>
        <v>0</v>
      </c>
      <c r="J32">
        <f>'Kelp consumption'!K72</f>
        <v>60</v>
      </c>
      <c r="K32">
        <f>'Kelp consumption'!L72</f>
        <v>103</v>
      </c>
      <c r="L32">
        <f>'Kelp consumption'!O72</f>
        <v>10</v>
      </c>
      <c r="M32">
        <f>'Kelp consumption'!P72</f>
        <v>1910</v>
      </c>
      <c r="N32">
        <f>'Kelp consumption'!Q72</f>
        <v>715</v>
      </c>
      <c r="P32" t="e">
        <f>#REF!/O32</f>
        <v>#REF!</v>
      </c>
      <c r="Q32" t="e">
        <f>#REF!/O32</f>
        <v>#REF!</v>
      </c>
      <c r="R32" t="e">
        <f>#REF!/O32</f>
        <v>#REF!</v>
      </c>
      <c r="W32">
        <v>0</v>
      </c>
      <c r="Z32" s="4" t="str">
        <f>'Kelp consumption'!T72</f>
        <v>yes</v>
      </c>
      <c r="AA32" s="4" t="str">
        <f t="shared" si="2"/>
        <v>kelp consumed AFTER video</v>
      </c>
      <c r="AB32" t="s">
        <v>92</v>
      </c>
    </row>
    <row r="33" spans="1:28" x14ac:dyDescent="0.2">
      <c r="A33">
        <v>72</v>
      </c>
      <c r="B33" s="3">
        <v>43714</v>
      </c>
      <c r="C33">
        <f>'Kelp consumption'!D73</f>
        <v>15.675466666666658</v>
      </c>
      <c r="D33">
        <v>2</v>
      </c>
      <c r="E33" t="s">
        <v>43</v>
      </c>
      <c r="F33" t="str">
        <f t="shared" si="3"/>
        <v>Pink</v>
      </c>
      <c r="G33">
        <f t="shared" si="4"/>
        <v>4</v>
      </c>
      <c r="H33" s="7">
        <v>26</v>
      </c>
      <c r="I33">
        <f>'Kelp consumption'!J73</f>
        <v>0</v>
      </c>
      <c r="J33">
        <f>'Kelp consumption'!K73</f>
        <v>58</v>
      </c>
      <c r="K33">
        <f>'Kelp consumption'!L73</f>
        <v>87</v>
      </c>
      <c r="L33">
        <f>'Kelp consumption'!O73</f>
        <v>10</v>
      </c>
      <c r="M33">
        <f>'Kelp consumption'!P73</f>
        <v>1910</v>
      </c>
      <c r="N33">
        <f>'Kelp consumption'!Q73</f>
        <v>715</v>
      </c>
      <c r="P33" t="e">
        <f>#REF!/O33</f>
        <v>#REF!</v>
      </c>
      <c r="Q33" t="e">
        <f>#REF!/O33</f>
        <v>#REF!</v>
      </c>
      <c r="R33" t="e">
        <f>#REF!/O33</f>
        <v>#REF!</v>
      </c>
      <c r="W33">
        <v>0</v>
      </c>
      <c r="Z33" s="4" t="str">
        <f>'Kelp consumption'!T73</f>
        <v>yes</v>
      </c>
      <c r="AA33" s="4" t="str">
        <f t="shared" si="2"/>
        <v>kelp consumed AFTER video</v>
      </c>
    </row>
    <row r="34" spans="1:28" x14ac:dyDescent="0.2">
      <c r="A34">
        <v>73</v>
      </c>
      <c r="B34" s="3">
        <v>43714</v>
      </c>
      <c r="C34">
        <f>'Kelp consumption'!D74</f>
        <v>15.675466666666658</v>
      </c>
      <c r="D34">
        <v>3</v>
      </c>
      <c r="E34" t="s">
        <v>43</v>
      </c>
      <c r="F34" t="str">
        <f t="shared" si="3"/>
        <v>Orange</v>
      </c>
      <c r="G34">
        <f t="shared" si="4"/>
        <v>3</v>
      </c>
      <c r="H34" s="7">
        <v>13</v>
      </c>
      <c r="I34">
        <f>'Kelp consumption'!J74</f>
        <v>0</v>
      </c>
      <c r="J34">
        <f>'Kelp consumption'!K74</f>
        <v>43</v>
      </c>
      <c r="K34">
        <f>'Kelp consumption'!L74</f>
        <v>36</v>
      </c>
      <c r="L34">
        <f>'Kelp consumption'!O74</f>
        <v>10</v>
      </c>
      <c r="M34">
        <f>'Kelp consumption'!P74</f>
        <v>1910</v>
      </c>
      <c r="N34">
        <f>'Kelp consumption'!Q74</f>
        <v>715</v>
      </c>
      <c r="P34" t="e">
        <f>#REF!/O34</f>
        <v>#REF!</v>
      </c>
      <c r="Q34" t="e">
        <f>#REF!/O34</f>
        <v>#REF!</v>
      </c>
      <c r="R34" t="e">
        <f>#REF!/O34</f>
        <v>#REF!</v>
      </c>
      <c r="W34">
        <v>1</v>
      </c>
      <c r="Z34" s="4" t="str">
        <f>'Kelp consumption'!T74</f>
        <v>yes</v>
      </c>
      <c r="AA34" s="4" t="str">
        <f t="shared" si="2"/>
        <v>kelp consumed AFTER video</v>
      </c>
    </row>
    <row r="35" spans="1:28" x14ac:dyDescent="0.2">
      <c r="A35">
        <v>74</v>
      </c>
      <c r="B35" s="3">
        <v>43714</v>
      </c>
      <c r="C35">
        <f>'Kelp consumption'!D75</f>
        <v>15.675466666666658</v>
      </c>
      <c r="D35">
        <v>4</v>
      </c>
      <c r="E35" t="s">
        <v>43</v>
      </c>
      <c r="F35" t="str">
        <f t="shared" si="3"/>
        <v>Red</v>
      </c>
      <c r="G35">
        <f t="shared" si="4"/>
        <v>2</v>
      </c>
      <c r="H35" s="7">
        <v>4</v>
      </c>
      <c r="I35">
        <f>'Kelp consumption'!J75</f>
        <v>0</v>
      </c>
      <c r="J35">
        <f>'Kelp consumption'!K75</f>
        <v>59</v>
      </c>
      <c r="K35">
        <f>'Kelp consumption'!L75</f>
        <v>92</v>
      </c>
      <c r="L35">
        <f>'Kelp consumption'!O75</f>
        <v>10</v>
      </c>
      <c r="M35">
        <f>'Kelp consumption'!P75</f>
        <v>1910</v>
      </c>
      <c r="N35">
        <f>'Kelp consumption'!Q75</f>
        <v>715</v>
      </c>
      <c r="P35" t="e">
        <f>#REF!/O35</f>
        <v>#REF!</v>
      </c>
      <c r="Q35" t="e">
        <f>#REF!/O35</f>
        <v>#REF!</v>
      </c>
      <c r="R35" t="e">
        <f>#REF!/O35</f>
        <v>#REF!</v>
      </c>
      <c r="W35">
        <v>1</v>
      </c>
      <c r="Z35" s="4" t="str">
        <f>'Kelp consumption'!T75</f>
        <v>yes</v>
      </c>
      <c r="AA35" s="4" t="str">
        <f t="shared" si="2"/>
        <v>kelp consumed AFTER video</v>
      </c>
    </row>
    <row r="36" spans="1:28" x14ac:dyDescent="0.2">
      <c r="A36">
        <v>75</v>
      </c>
      <c r="B36" s="3">
        <v>43714</v>
      </c>
      <c r="C36">
        <f>'Kelp consumption'!D76</f>
        <v>15.675466666666658</v>
      </c>
      <c r="D36">
        <v>5</v>
      </c>
      <c r="E36" t="s">
        <v>42</v>
      </c>
      <c r="F36" t="str">
        <f t="shared" si="3"/>
        <v>Pink</v>
      </c>
      <c r="G36">
        <f t="shared" si="4"/>
        <v>4</v>
      </c>
      <c r="H36" s="7">
        <v>30</v>
      </c>
      <c r="I36">
        <f>'Kelp consumption'!J76</f>
        <v>0</v>
      </c>
      <c r="J36">
        <f>'Kelp consumption'!K76</f>
        <v>56</v>
      </c>
      <c r="K36">
        <f>'Kelp consumption'!L76</f>
        <v>72</v>
      </c>
      <c r="L36">
        <f>'Kelp consumption'!O76</f>
        <v>10</v>
      </c>
      <c r="M36">
        <f>'Kelp consumption'!P76</f>
        <v>1910</v>
      </c>
      <c r="N36">
        <f>'Kelp consumption'!Q76</f>
        <v>715</v>
      </c>
      <c r="P36" t="e">
        <f>#REF!/O36</f>
        <v>#REF!</v>
      </c>
      <c r="Q36" t="e">
        <f>#REF!/O36</f>
        <v>#REF!</v>
      </c>
      <c r="R36" t="e">
        <f>#REF!/O36</f>
        <v>#REF!</v>
      </c>
      <c r="W36">
        <v>1</v>
      </c>
      <c r="Z36" s="4" t="str">
        <f>'Kelp consumption'!T76</f>
        <v>yes</v>
      </c>
      <c r="AA36" s="4" t="str">
        <f t="shared" si="2"/>
        <v>kelp consumed AFTER video</v>
      </c>
    </row>
    <row r="37" spans="1:28" x14ac:dyDescent="0.2">
      <c r="A37">
        <v>76</v>
      </c>
      <c r="B37" s="3">
        <v>43714</v>
      </c>
      <c r="C37">
        <f>'Kelp consumption'!D77</f>
        <v>15.675466666666658</v>
      </c>
      <c r="D37">
        <v>6</v>
      </c>
      <c r="E37" t="s">
        <v>42</v>
      </c>
      <c r="F37" t="str">
        <f t="shared" si="3"/>
        <v>Red</v>
      </c>
      <c r="G37">
        <f t="shared" si="4"/>
        <v>2</v>
      </c>
      <c r="H37" s="7">
        <v>6</v>
      </c>
      <c r="I37">
        <f>'Kelp consumption'!J77</f>
        <v>0</v>
      </c>
      <c r="J37">
        <f>'Kelp consumption'!K77</f>
        <v>60</v>
      </c>
      <c r="K37">
        <f>'Kelp consumption'!L77</f>
        <v>91</v>
      </c>
      <c r="L37">
        <f>'Kelp consumption'!O77</f>
        <v>10</v>
      </c>
      <c r="M37">
        <f>'Kelp consumption'!P77</f>
        <v>1930</v>
      </c>
      <c r="N37">
        <f>'Kelp consumption'!Q77</f>
        <v>725</v>
      </c>
      <c r="P37" t="e">
        <f>#REF!/O37</f>
        <v>#REF!</v>
      </c>
      <c r="Q37" t="e">
        <f>#REF!/O37</f>
        <v>#REF!</v>
      </c>
      <c r="R37" t="e">
        <f>#REF!/O37</f>
        <v>#REF!</v>
      </c>
      <c r="W37">
        <v>0</v>
      </c>
      <c r="Z37" s="4" t="str">
        <f>'Kelp consumption'!T77</f>
        <v>no</v>
      </c>
      <c r="AA37" s="4" t="str">
        <f t="shared" si="2"/>
        <v>urchin never ate kelp</v>
      </c>
      <c r="AB37" t="s">
        <v>93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A1AB-C310-5D4B-85C6-295EBC6EC069}">
  <dimension ref="A1:D466"/>
  <sheetViews>
    <sheetView workbookViewId="0">
      <selection sqref="A1:XFD1"/>
    </sheetView>
  </sheetViews>
  <sheetFormatPr baseColWidth="10" defaultRowHeight="15" x14ac:dyDescent="0.2"/>
  <cols>
    <col min="1" max="1" width="7.1640625" style="4" bestFit="1" customWidth="1"/>
    <col min="2" max="2" width="8.1640625" bestFit="1" customWidth="1"/>
    <col min="3" max="3" width="7.83203125" bestFit="1" customWidth="1"/>
    <col min="4" max="4" width="10.83203125" bestFit="1" customWidth="1"/>
  </cols>
  <sheetData>
    <row r="1" spans="1:4" s="2" customFormat="1" x14ac:dyDescent="0.2">
      <c r="A1" s="13" t="s">
        <v>37</v>
      </c>
      <c r="B1" s="15" t="s">
        <v>75</v>
      </c>
      <c r="C1" s="2" t="s">
        <v>74</v>
      </c>
      <c r="D1" s="2" t="s">
        <v>1</v>
      </c>
    </row>
    <row r="2" spans="1:4" x14ac:dyDescent="0.2">
      <c r="A2" s="10">
        <v>43708</v>
      </c>
      <c r="B2" s="14">
        <v>0.79820601851851858</v>
      </c>
      <c r="C2" s="9">
        <v>15.29</v>
      </c>
      <c r="D2">
        <v>1</v>
      </c>
    </row>
    <row r="3" spans="1:4" x14ac:dyDescent="0.2">
      <c r="A3" s="10">
        <v>43708</v>
      </c>
      <c r="B3" s="14">
        <v>0.805150462962963</v>
      </c>
      <c r="C3" s="9">
        <v>15.27</v>
      </c>
      <c r="D3">
        <v>1</v>
      </c>
    </row>
    <row r="4" spans="1:4" x14ac:dyDescent="0.2">
      <c r="A4" s="10">
        <v>43708</v>
      </c>
      <c r="B4" s="14">
        <v>0.81209490740740742</v>
      </c>
      <c r="C4" s="9">
        <v>15.29</v>
      </c>
      <c r="D4">
        <v>1</v>
      </c>
    </row>
    <row r="5" spans="1:4" x14ac:dyDescent="0.2">
      <c r="A5" s="10">
        <v>43708</v>
      </c>
      <c r="B5" s="14">
        <v>0.81903935185185184</v>
      </c>
      <c r="C5" s="9">
        <v>15.29</v>
      </c>
      <c r="D5">
        <v>1</v>
      </c>
    </row>
    <row r="6" spans="1:4" x14ac:dyDescent="0.2">
      <c r="A6" s="10">
        <v>43708</v>
      </c>
      <c r="B6" s="14">
        <v>0.82598379629629637</v>
      </c>
      <c r="C6" s="9">
        <v>15.3</v>
      </c>
      <c r="D6">
        <v>1</v>
      </c>
    </row>
    <row r="7" spans="1:4" x14ac:dyDescent="0.2">
      <c r="A7" s="10">
        <v>43708</v>
      </c>
      <c r="B7" s="14">
        <v>0.83292824074074068</v>
      </c>
      <c r="C7" s="9">
        <v>15.28</v>
      </c>
      <c r="D7">
        <v>1</v>
      </c>
    </row>
    <row r="8" spans="1:4" x14ac:dyDescent="0.2">
      <c r="A8" s="10">
        <v>43708</v>
      </c>
      <c r="B8" s="14">
        <v>0.83987268518518521</v>
      </c>
      <c r="C8" s="9">
        <v>15.28</v>
      </c>
      <c r="D8">
        <v>1</v>
      </c>
    </row>
    <row r="9" spans="1:4" x14ac:dyDescent="0.2">
      <c r="A9" s="10">
        <v>43708</v>
      </c>
      <c r="B9" s="14">
        <v>0.84681712962962974</v>
      </c>
      <c r="C9" s="9">
        <v>15.26</v>
      </c>
      <c r="D9">
        <v>1</v>
      </c>
    </row>
    <row r="10" spans="1:4" x14ac:dyDescent="0.2">
      <c r="A10" s="10">
        <v>43708</v>
      </c>
      <c r="B10" s="14">
        <v>0.85376157407407405</v>
      </c>
      <c r="C10" s="9">
        <v>15.26</v>
      </c>
      <c r="D10">
        <v>1</v>
      </c>
    </row>
    <row r="11" spans="1:4" x14ac:dyDescent="0.2">
      <c r="A11" s="10">
        <v>43708</v>
      </c>
      <c r="B11" s="14">
        <v>0.86070601851851858</v>
      </c>
      <c r="C11" s="9">
        <v>15.23</v>
      </c>
      <c r="D11">
        <v>1</v>
      </c>
    </row>
    <row r="12" spans="1:4" x14ac:dyDescent="0.2">
      <c r="A12" s="10">
        <v>43708</v>
      </c>
      <c r="B12" s="14">
        <v>0.867650462962963</v>
      </c>
      <c r="C12" s="9">
        <v>15.24</v>
      </c>
      <c r="D12">
        <v>1</v>
      </c>
    </row>
    <row r="13" spans="1:4" x14ac:dyDescent="0.2">
      <c r="A13" s="10">
        <v>43708</v>
      </c>
      <c r="B13" s="14">
        <v>0.87459490740740742</v>
      </c>
      <c r="C13" s="9">
        <v>15.25</v>
      </c>
      <c r="D13">
        <v>1</v>
      </c>
    </row>
    <row r="14" spans="1:4" x14ac:dyDescent="0.2">
      <c r="A14" s="10">
        <v>43708</v>
      </c>
      <c r="B14" s="14">
        <v>0.88153935185185184</v>
      </c>
      <c r="C14" s="9">
        <v>15.22</v>
      </c>
      <c r="D14">
        <v>1</v>
      </c>
    </row>
    <row r="15" spans="1:4" x14ac:dyDescent="0.2">
      <c r="A15" s="10">
        <v>43708</v>
      </c>
      <c r="B15" s="14">
        <v>0.88848379629629637</v>
      </c>
      <c r="C15" s="9">
        <v>15.23</v>
      </c>
      <c r="D15">
        <v>1</v>
      </c>
    </row>
    <row r="16" spans="1:4" x14ac:dyDescent="0.2">
      <c r="A16" s="10">
        <v>43708</v>
      </c>
      <c r="B16" s="14">
        <v>0.89542824074074068</v>
      </c>
      <c r="C16" s="9">
        <v>15.26</v>
      </c>
      <c r="D16">
        <v>1</v>
      </c>
    </row>
    <row r="17" spans="1:4" x14ac:dyDescent="0.2">
      <c r="A17" s="10">
        <v>43708</v>
      </c>
      <c r="B17" s="14">
        <v>0.90237268518518521</v>
      </c>
      <c r="C17" s="9">
        <v>15.27</v>
      </c>
      <c r="D17">
        <v>1</v>
      </c>
    </row>
    <row r="18" spans="1:4" x14ac:dyDescent="0.2">
      <c r="A18" s="10">
        <v>43708</v>
      </c>
      <c r="B18" s="14">
        <v>0.90931712962962974</v>
      </c>
      <c r="C18" s="9">
        <v>15.24</v>
      </c>
      <c r="D18">
        <v>1</v>
      </c>
    </row>
    <row r="19" spans="1:4" x14ac:dyDescent="0.2">
      <c r="A19" s="10">
        <v>43708</v>
      </c>
      <c r="B19" s="14">
        <v>0.91626157407407405</v>
      </c>
      <c r="C19" s="9">
        <v>15.24</v>
      </c>
      <c r="D19">
        <v>1</v>
      </c>
    </row>
    <row r="20" spans="1:4" x14ac:dyDescent="0.2">
      <c r="A20" s="10">
        <v>43708</v>
      </c>
      <c r="B20" s="14">
        <v>0.92320601851851858</v>
      </c>
      <c r="C20" s="9">
        <v>15.24</v>
      </c>
      <c r="D20">
        <v>1</v>
      </c>
    </row>
    <row r="21" spans="1:4" x14ac:dyDescent="0.2">
      <c r="A21" s="10">
        <v>43708</v>
      </c>
      <c r="B21" s="14">
        <v>0.930150462962963</v>
      </c>
      <c r="C21" s="9">
        <v>15.24</v>
      </c>
      <c r="D21">
        <v>1</v>
      </c>
    </row>
    <row r="22" spans="1:4" x14ac:dyDescent="0.2">
      <c r="A22" s="10">
        <v>43708</v>
      </c>
      <c r="B22" s="14">
        <v>0.93709490740740742</v>
      </c>
      <c r="C22" s="9">
        <v>15.26</v>
      </c>
      <c r="D22">
        <v>1</v>
      </c>
    </row>
    <row r="23" spans="1:4" x14ac:dyDescent="0.2">
      <c r="A23" s="10">
        <v>43708</v>
      </c>
      <c r="B23" s="14">
        <v>0.94403935185185184</v>
      </c>
      <c r="C23" s="9">
        <v>15.24</v>
      </c>
      <c r="D23">
        <v>1</v>
      </c>
    </row>
    <row r="24" spans="1:4" x14ac:dyDescent="0.2">
      <c r="A24" s="10">
        <v>43708</v>
      </c>
      <c r="B24" s="14">
        <v>0.95098379629629637</v>
      </c>
      <c r="C24" s="9">
        <v>15.23</v>
      </c>
      <c r="D24">
        <v>1</v>
      </c>
    </row>
    <row r="25" spans="1:4" x14ac:dyDescent="0.2">
      <c r="A25" s="10">
        <v>43708</v>
      </c>
      <c r="B25" s="14">
        <v>0.95792824074074068</v>
      </c>
      <c r="C25" s="9">
        <v>15.26</v>
      </c>
      <c r="D25">
        <v>1</v>
      </c>
    </row>
    <row r="26" spans="1:4" x14ac:dyDescent="0.2">
      <c r="A26" s="10">
        <v>43708</v>
      </c>
      <c r="B26" s="14">
        <v>0.96487268518518521</v>
      </c>
      <c r="C26" s="9">
        <v>15.24</v>
      </c>
      <c r="D26">
        <v>1</v>
      </c>
    </row>
    <row r="27" spans="1:4" x14ac:dyDescent="0.2">
      <c r="A27" s="10">
        <v>43708</v>
      </c>
      <c r="B27" s="14">
        <v>0.97181712962962974</v>
      </c>
      <c r="C27" s="9">
        <v>15.26</v>
      </c>
      <c r="D27">
        <v>1</v>
      </c>
    </row>
    <row r="28" spans="1:4" x14ac:dyDescent="0.2">
      <c r="A28" s="10">
        <v>43708</v>
      </c>
      <c r="B28" s="14">
        <v>0.97876157407407405</v>
      </c>
      <c r="C28" s="9">
        <v>15.28</v>
      </c>
      <c r="D28">
        <v>1</v>
      </c>
    </row>
    <row r="29" spans="1:4" x14ac:dyDescent="0.2">
      <c r="A29" s="10">
        <v>43708</v>
      </c>
      <c r="B29" s="14">
        <v>0.98570601851851858</v>
      </c>
      <c r="C29" s="9">
        <v>15.27</v>
      </c>
      <c r="D29">
        <v>1</v>
      </c>
    </row>
    <row r="30" spans="1:4" x14ac:dyDescent="0.2">
      <c r="A30" s="10">
        <v>43708</v>
      </c>
      <c r="B30" s="14">
        <v>0.992650462962963</v>
      </c>
      <c r="C30" s="9">
        <v>15.26</v>
      </c>
      <c r="D30">
        <v>1</v>
      </c>
    </row>
    <row r="31" spans="1:4" x14ac:dyDescent="0.2">
      <c r="A31" s="10">
        <v>43708</v>
      </c>
      <c r="B31" s="14">
        <v>0.99959490740740742</v>
      </c>
      <c r="C31" s="9">
        <v>15.27</v>
      </c>
      <c r="D31">
        <v>1</v>
      </c>
    </row>
    <row r="32" spans="1:4" x14ac:dyDescent="0.2">
      <c r="A32" s="10">
        <v>43709</v>
      </c>
      <c r="B32" s="14">
        <v>6.5393518518518517E-3</v>
      </c>
      <c r="C32" s="9">
        <v>15.28</v>
      </c>
      <c r="D32">
        <v>1</v>
      </c>
    </row>
    <row r="33" spans="1:4" x14ac:dyDescent="0.2">
      <c r="A33" s="10">
        <v>43709</v>
      </c>
      <c r="B33" s="14">
        <v>1.3483796296296298E-2</v>
      </c>
      <c r="C33" s="9">
        <v>15.26</v>
      </c>
      <c r="D33">
        <v>1</v>
      </c>
    </row>
    <row r="34" spans="1:4" x14ac:dyDescent="0.2">
      <c r="A34" s="10">
        <v>43709</v>
      </c>
      <c r="B34" s="14">
        <v>2.0428240740740743E-2</v>
      </c>
      <c r="C34" s="9">
        <v>15.29</v>
      </c>
      <c r="D34">
        <v>1</v>
      </c>
    </row>
    <row r="35" spans="1:4" x14ac:dyDescent="0.2">
      <c r="A35" s="10">
        <v>43709</v>
      </c>
      <c r="B35" s="14">
        <v>2.7372685185185184E-2</v>
      </c>
      <c r="C35" s="9">
        <v>15.28</v>
      </c>
      <c r="D35">
        <v>1</v>
      </c>
    </row>
    <row r="36" spans="1:4" x14ac:dyDescent="0.2">
      <c r="A36" s="10">
        <v>43709</v>
      </c>
      <c r="B36" s="14">
        <v>3.4317129629629628E-2</v>
      </c>
      <c r="C36" s="9">
        <v>15.29</v>
      </c>
      <c r="D36">
        <v>1</v>
      </c>
    </row>
    <row r="37" spans="1:4" x14ac:dyDescent="0.2">
      <c r="A37" s="10">
        <v>43709</v>
      </c>
      <c r="B37" s="14">
        <v>4.1261574074074069E-2</v>
      </c>
      <c r="C37" s="9">
        <v>15.32</v>
      </c>
      <c r="D37">
        <v>1</v>
      </c>
    </row>
    <row r="38" spans="1:4" x14ac:dyDescent="0.2">
      <c r="A38" s="10">
        <v>43709</v>
      </c>
      <c r="B38" s="14">
        <v>4.8206018518518523E-2</v>
      </c>
      <c r="C38" s="9">
        <v>15.32</v>
      </c>
      <c r="D38">
        <v>1</v>
      </c>
    </row>
    <row r="39" spans="1:4" x14ac:dyDescent="0.2">
      <c r="A39" s="10">
        <v>43709</v>
      </c>
      <c r="B39" s="14">
        <v>5.5150462962962964E-2</v>
      </c>
      <c r="C39" s="9">
        <v>15.23</v>
      </c>
      <c r="D39">
        <v>1</v>
      </c>
    </row>
    <row r="40" spans="1:4" x14ac:dyDescent="0.2">
      <c r="A40" s="10">
        <v>43709</v>
      </c>
      <c r="B40" s="14">
        <v>6.2094907407407411E-2</v>
      </c>
      <c r="C40" s="9">
        <v>15.26</v>
      </c>
      <c r="D40">
        <v>1</v>
      </c>
    </row>
    <row r="41" spans="1:4" x14ac:dyDescent="0.2">
      <c r="A41" s="10">
        <v>43709</v>
      </c>
      <c r="B41" s="14">
        <v>6.9039351851851852E-2</v>
      </c>
      <c r="C41" s="9">
        <v>15.22</v>
      </c>
      <c r="D41">
        <v>1</v>
      </c>
    </row>
    <row r="42" spans="1:4" x14ac:dyDescent="0.2">
      <c r="A42" s="10">
        <v>43709</v>
      </c>
      <c r="B42" s="14">
        <v>7.5983796296296299E-2</v>
      </c>
      <c r="C42" s="9">
        <v>15.24</v>
      </c>
      <c r="D42">
        <v>1</v>
      </c>
    </row>
    <row r="43" spans="1:4" x14ac:dyDescent="0.2">
      <c r="A43" s="10">
        <v>43709</v>
      </c>
      <c r="B43" s="14">
        <v>8.2928240740740733E-2</v>
      </c>
      <c r="C43" s="9">
        <v>15.21</v>
      </c>
      <c r="D43">
        <v>1</v>
      </c>
    </row>
    <row r="44" spans="1:4" x14ac:dyDescent="0.2">
      <c r="A44" s="10">
        <v>43709</v>
      </c>
      <c r="B44" s="14">
        <v>8.9872685185185194E-2</v>
      </c>
      <c r="C44" s="9">
        <v>15.19</v>
      </c>
      <c r="D44">
        <v>1</v>
      </c>
    </row>
    <row r="45" spans="1:4" x14ac:dyDescent="0.2">
      <c r="A45" s="10">
        <v>43709</v>
      </c>
      <c r="B45" s="14">
        <v>9.6817129629629628E-2</v>
      </c>
      <c r="C45" s="9">
        <v>15.19</v>
      </c>
      <c r="D45">
        <v>1</v>
      </c>
    </row>
    <row r="46" spans="1:4" x14ac:dyDescent="0.2">
      <c r="A46" s="10">
        <v>43709</v>
      </c>
      <c r="B46" s="14">
        <v>0.10376157407407409</v>
      </c>
      <c r="C46" s="9">
        <v>15.17</v>
      </c>
      <c r="D46">
        <v>1</v>
      </c>
    </row>
    <row r="47" spans="1:4" x14ac:dyDescent="0.2">
      <c r="A47" s="10">
        <v>43709</v>
      </c>
      <c r="B47" s="14">
        <v>0.11070601851851852</v>
      </c>
      <c r="C47" s="9">
        <v>15.13</v>
      </c>
      <c r="D47">
        <v>1</v>
      </c>
    </row>
    <row r="48" spans="1:4" x14ac:dyDescent="0.2">
      <c r="A48" s="10">
        <v>43709</v>
      </c>
      <c r="B48" s="14">
        <v>0.11765046296296296</v>
      </c>
      <c r="C48" s="9">
        <v>15.13</v>
      </c>
      <c r="D48">
        <v>1</v>
      </c>
    </row>
    <row r="49" spans="1:4" x14ac:dyDescent="0.2">
      <c r="A49" s="10">
        <v>43709</v>
      </c>
      <c r="B49" s="14">
        <v>0.1245949074074074</v>
      </c>
      <c r="C49" s="9">
        <v>15.13</v>
      </c>
      <c r="D49">
        <v>1</v>
      </c>
    </row>
    <row r="50" spans="1:4" x14ac:dyDescent="0.2">
      <c r="A50" s="10">
        <v>43709</v>
      </c>
      <c r="B50" s="14">
        <v>0.13153935185185187</v>
      </c>
      <c r="C50" s="9">
        <v>15.12</v>
      </c>
      <c r="D50">
        <v>1</v>
      </c>
    </row>
    <row r="51" spans="1:4" x14ac:dyDescent="0.2">
      <c r="A51" s="10">
        <v>43709</v>
      </c>
      <c r="B51" s="14">
        <v>0.13848379629629629</v>
      </c>
      <c r="C51" s="9">
        <v>15.09</v>
      </c>
      <c r="D51">
        <v>1</v>
      </c>
    </row>
    <row r="52" spans="1:4" x14ac:dyDescent="0.2">
      <c r="A52" s="10">
        <v>43709</v>
      </c>
      <c r="B52" s="14">
        <v>0.14542824074074076</v>
      </c>
      <c r="C52" s="9">
        <v>15.09</v>
      </c>
      <c r="D52">
        <v>1</v>
      </c>
    </row>
    <row r="53" spans="1:4" x14ac:dyDescent="0.2">
      <c r="A53" s="10">
        <v>43709</v>
      </c>
      <c r="B53" s="14">
        <v>0.15237268518518518</v>
      </c>
      <c r="C53" s="9">
        <v>15.07</v>
      </c>
      <c r="D53">
        <v>1</v>
      </c>
    </row>
    <row r="54" spans="1:4" x14ac:dyDescent="0.2">
      <c r="A54" s="10">
        <v>43709</v>
      </c>
      <c r="B54" s="14">
        <v>0.15931712962962963</v>
      </c>
      <c r="C54" s="9">
        <v>15.04</v>
      </c>
      <c r="D54">
        <v>1</v>
      </c>
    </row>
    <row r="55" spans="1:4" x14ac:dyDescent="0.2">
      <c r="A55" s="10">
        <v>43709</v>
      </c>
      <c r="B55" s="14">
        <v>0.16626157407407408</v>
      </c>
      <c r="C55" s="9">
        <v>15.03</v>
      </c>
      <c r="D55">
        <v>1</v>
      </c>
    </row>
    <row r="56" spans="1:4" x14ac:dyDescent="0.2">
      <c r="A56" s="10">
        <v>43709</v>
      </c>
      <c r="B56" s="14">
        <v>0.1732060185185185</v>
      </c>
      <c r="C56" s="9">
        <v>15</v>
      </c>
      <c r="D56">
        <v>1</v>
      </c>
    </row>
    <row r="57" spans="1:4" x14ac:dyDescent="0.2">
      <c r="A57" s="10">
        <v>43709</v>
      </c>
      <c r="B57" s="14">
        <v>0.18015046296296297</v>
      </c>
      <c r="C57" s="9">
        <v>14.99</v>
      </c>
      <c r="D57">
        <v>1</v>
      </c>
    </row>
    <row r="58" spans="1:4" x14ac:dyDescent="0.2">
      <c r="A58" s="10">
        <v>43709</v>
      </c>
      <c r="B58" s="14">
        <v>0.18709490740740742</v>
      </c>
      <c r="C58" s="9">
        <v>14.99</v>
      </c>
      <c r="D58">
        <v>1</v>
      </c>
    </row>
    <row r="59" spans="1:4" x14ac:dyDescent="0.2">
      <c r="A59" s="10">
        <v>43709</v>
      </c>
      <c r="B59" s="14">
        <v>0.19403935185185184</v>
      </c>
      <c r="C59" s="9">
        <v>14.96</v>
      </c>
      <c r="D59">
        <v>1</v>
      </c>
    </row>
    <row r="60" spans="1:4" x14ac:dyDescent="0.2">
      <c r="A60" s="10">
        <v>43709</v>
      </c>
      <c r="B60" s="14">
        <v>0.20098379629629629</v>
      </c>
      <c r="C60" s="9">
        <v>14.95</v>
      </c>
      <c r="D60">
        <v>1</v>
      </c>
    </row>
    <row r="61" spans="1:4" x14ac:dyDescent="0.2">
      <c r="A61" s="10">
        <v>43709</v>
      </c>
      <c r="B61" s="14">
        <v>0.20792824074074076</v>
      </c>
      <c r="C61" s="9">
        <v>14.93</v>
      </c>
      <c r="D61">
        <v>1</v>
      </c>
    </row>
    <row r="62" spans="1:4" x14ac:dyDescent="0.2">
      <c r="A62" s="10">
        <v>43709</v>
      </c>
      <c r="B62" s="14">
        <v>0.21487268518518518</v>
      </c>
      <c r="C62" s="9">
        <v>14.91</v>
      </c>
      <c r="D62">
        <v>1</v>
      </c>
    </row>
    <row r="63" spans="1:4" x14ac:dyDescent="0.2">
      <c r="A63" s="10">
        <v>43709</v>
      </c>
      <c r="B63" s="14">
        <v>0.22181712962962963</v>
      </c>
      <c r="C63" s="9">
        <v>14.92</v>
      </c>
      <c r="D63">
        <v>1</v>
      </c>
    </row>
    <row r="64" spans="1:4" x14ac:dyDescent="0.2">
      <c r="A64" s="10">
        <v>43709</v>
      </c>
      <c r="B64" s="14">
        <v>0.22876157407407408</v>
      </c>
      <c r="C64" s="9">
        <v>14.88</v>
      </c>
      <c r="D64">
        <v>1</v>
      </c>
    </row>
    <row r="65" spans="1:4" x14ac:dyDescent="0.2">
      <c r="A65" s="10">
        <v>43709</v>
      </c>
      <c r="B65" s="14">
        <v>0.2357060185185185</v>
      </c>
      <c r="C65" s="9">
        <v>14.89</v>
      </c>
      <c r="D65">
        <v>1</v>
      </c>
    </row>
    <row r="66" spans="1:4" x14ac:dyDescent="0.2">
      <c r="A66" s="10">
        <v>43709</v>
      </c>
      <c r="B66" s="14">
        <v>0.24265046296296297</v>
      </c>
      <c r="C66" s="9">
        <v>14.86</v>
      </c>
      <c r="D66">
        <v>1</v>
      </c>
    </row>
    <row r="67" spans="1:4" x14ac:dyDescent="0.2">
      <c r="A67" s="10">
        <v>43709</v>
      </c>
      <c r="B67" s="14">
        <v>0.24959490740740742</v>
      </c>
      <c r="C67" s="9">
        <v>14.86</v>
      </c>
      <c r="D67">
        <v>1</v>
      </c>
    </row>
    <row r="68" spans="1:4" x14ac:dyDescent="0.2">
      <c r="A68" s="10">
        <v>43709</v>
      </c>
      <c r="B68" s="14">
        <v>0.25653935185185184</v>
      </c>
      <c r="C68" s="9">
        <v>14.83</v>
      </c>
      <c r="D68">
        <v>1</v>
      </c>
    </row>
    <row r="69" spans="1:4" x14ac:dyDescent="0.2">
      <c r="A69" s="10">
        <v>43709</v>
      </c>
      <c r="B69" s="14">
        <v>0.26348379629629631</v>
      </c>
      <c r="C69" s="9">
        <v>14.86</v>
      </c>
      <c r="D69">
        <v>1</v>
      </c>
    </row>
    <row r="70" spans="1:4" x14ac:dyDescent="0.2">
      <c r="A70" s="10">
        <v>43709</v>
      </c>
      <c r="B70" s="14">
        <v>0.27042824074074073</v>
      </c>
      <c r="C70" s="9">
        <v>14.83</v>
      </c>
      <c r="D70">
        <v>1</v>
      </c>
    </row>
    <row r="71" spans="1:4" x14ac:dyDescent="0.2">
      <c r="A71" s="10">
        <v>43709</v>
      </c>
      <c r="B71" s="14">
        <v>0.27737268518518515</v>
      </c>
      <c r="C71" s="9">
        <v>14.83</v>
      </c>
      <c r="D71">
        <v>1</v>
      </c>
    </row>
    <row r="72" spans="1:4" x14ac:dyDescent="0.2">
      <c r="A72" s="10">
        <v>43709</v>
      </c>
      <c r="B72" s="14">
        <v>0.28431712962962963</v>
      </c>
      <c r="C72" s="9">
        <v>14.83</v>
      </c>
      <c r="D72">
        <v>1</v>
      </c>
    </row>
    <row r="73" spans="1:4" x14ac:dyDescent="0.2">
      <c r="A73" s="10">
        <v>43709</v>
      </c>
      <c r="B73" s="14">
        <v>0.2912615740740741</v>
      </c>
      <c r="C73" s="9">
        <v>14.84</v>
      </c>
      <c r="D73">
        <v>1</v>
      </c>
    </row>
    <row r="74" spans="1:4" x14ac:dyDescent="0.2">
      <c r="A74" s="10">
        <v>43709</v>
      </c>
      <c r="B74" s="14">
        <v>0.29820601851851852</v>
      </c>
      <c r="C74" s="9">
        <v>14.82</v>
      </c>
      <c r="D74">
        <v>1</v>
      </c>
    </row>
    <row r="75" spans="1:4" x14ac:dyDescent="0.2">
      <c r="A75" s="10">
        <v>43709</v>
      </c>
      <c r="B75" s="14">
        <v>0.30515046296296294</v>
      </c>
      <c r="C75" s="9">
        <v>14.89</v>
      </c>
      <c r="D75">
        <v>1</v>
      </c>
    </row>
    <row r="76" spans="1:4" x14ac:dyDescent="0.2">
      <c r="A76" s="10">
        <v>43709</v>
      </c>
      <c r="B76" s="14">
        <v>0.31209490740740742</v>
      </c>
      <c r="C76" s="9">
        <v>14.93</v>
      </c>
      <c r="D76">
        <v>1</v>
      </c>
    </row>
    <row r="77" spans="1:4" x14ac:dyDescent="0.2">
      <c r="A77" s="10">
        <v>43709</v>
      </c>
      <c r="B77" s="14">
        <v>0.31903935185185184</v>
      </c>
      <c r="C77" s="9">
        <v>14.96</v>
      </c>
      <c r="D77">
        <v>1</v>
      </c>
    </row>
    <row r="78" spans="1:4" x14ac:dyDescent="0.2">
      <c r="A78" s="10">
        <v>43709</v>
      </c>
      <c r="B78" s="14">
        <v>0.32598379629629631</v>
      </c>
      <c r="C78" s="9">
        <v>15.01</v>
      </c>
      <c r="D78">
        <v>1</v>
      </c>
    </row>
    <row r="79" spans="1:4" x14ac:dyDescent="0.2">
      <c r="A79" s="10">
        <v>43709</v>
      </c>
      <c r="B79" s="14">
        <v>0.33292824074074073</v>
      </c>
      <c r="C79" s="9">
        <v>15.06</v>
      </c>
      <c r="D79">
        <v>1</v>
      </c>
    </row>
    <row r="80" spans="1:4" x14ac:dyDescent="0.2">
      <c r="A80" s="10">
        <v>43709</v>
      </c>
      <c r="B80" s="14">
        <v>0.79820601851851858</v>
      </c>
      <c r="C80" s="9">
        <v>15.16</v>
      </c>
      <c r="D80">
        <v>2</v>
      </c>
    </row>
    <row r="81" spans="1:4" x14ac:dyDescent="0.2">
      <c r="A81" s="10">
        <v>43709</v>
      </c>
      <c r="B81" s="14">
        <v>0.805150462962963</v>
      </c>
      <c r="C81" s="9">
        <v>15.07</v>
      </c>
      <c r="D81">
        <v>2</v>
      </c>
    </row>
    <row r="82" spans="1:4" x14ac:dyDescent="0.2">
      <c r="A82" s="10">
        <v>43709</v>
      </c>
      <c r="B82" s="14">
        <v>0.81209490740740742</v>
      </c>
      <c r="C82" s="9">
        <v>15.06</v>
      </c>
      <c r="D82">
        <v>2</v>
      </c>
    </row>
    <row r="83" spans="1:4" x14ac:dyDescent="0.2">
      <c r="A83" s="10">
        <v>43709</v>
      </c>
      <c r="B83" s="14">
        <v>0.81903935185185184</v>
      </c>
      <c r="C83" s="9">
        <v>15.03</v>
      </c>
      <c r="D83">
        <v>2</v>
      </c>
    </row>
    <row r="84" spans="1:4" x14ac:dyDescent="0.2">
      <c r="A84" s="10">
        <v>43709</v>
      </c>
      <c r="B84" s="14">
        <v>0.82598379629629637</v>
      </c>
      <c r="C84" s="9">
        <v>15</v>
      </c>
      <c r="D84">
        <v>2</v>
      </c>
    </row>
    <row r="85" spans="1:4" x14ac:dyDescent="0.2">
      <c r="A85" s="10">
        <v>43709</v>
      </c>
      <c r="B85" s="14">
        <v>0.83292824074074068</v>
      </c>
      <c r="C85" s="9">
        <v>14.94</v>
      </c>
      <c r="D85">
        <v>2</v>
      </c>
    </row>
    <row r="86" spans="1:4" x14ac:dyDescent="0.2">
      <c r="A86" s="10">
        <v>43709</v>
      </c>
      <c r="B86" s="14">
        <v>0.83987268518518521</v>
      </c>
      <c r="C86" s="9">
        <v>14.91</v>
      </c>
      <c r="D86">
        <v>2</v>
      </c>
    </row>
    <row r="87" spans="1:4" x14ac:dyDescent="0.2">
      <c r="A87" s="10">
        <v>43709</v>
      </c>
      <c r="B87" s="14">
        <v>0.84681712962962974</v>
      </c>
      <c r="C87" s="9">
        <v>14.87</v>
      </c>
      <c r="D87">
        <v>2</v>
      </c>
    </row>
    <row r="88" spans="1:4" x14ac:dyDescent="0.2">
      <c r="A88" s="10">
        <v>43709</v>
      </c>
      <c r="B88" s="14">
        <v>0.85376157407407405</v>
      </c>
      <c r="C88" s="9">
        <v>14.87</v>
      </c>
      <c r="D88">
        <v>2</v>
      </c>
    </row>
    <row r="89" spans="1:4" x14ac:dyDescent="0.2">
      <c r="A89" s="10">
        <v>43709</v>
      </c>
      <c r="B89" s="14">
        <v>0.86070601851851858</v>
      </c>
      <c r="C89" s="9">
        <v>14.85</v>
      </c>
      <c r="D89">
        <v>2</v>
      </c>
    </row>
    <row r="90" spans="1:4" x14ac:dyDescent="0.2">
      <c r="A90" s="10">
        <v>43709</v>
      </c>
      <c r="B90" s="14">
        <v>0.867650462962963</v>
      </c>
      <c r="C90" s="9">
        <v>14.83</v>
      </c>
      <c r="D90">
        <v>2</v>
      </c>
    </row>
    <row r="91" spans="1:4" x14ac:dyDescent="0.2">
      <c r="A91" s="10">
        <v>43709</v>
      </c>
      <c r="B91" s="14">
        <v>0.87459490740740742</v>
      </c>
      <c r="C91" s="9">
        <v>14.82</v>
      </c>
      <c r="D91">
        <v>2</v>
      </c>
    </row>
    <row r="92" spans="1:4" x14ac:dyDescent="0.2">
      <c r="A92" s="10">
        <v>43709</v>
      </c>
      <c r="B92" s="14">
        <v>0.88153935185185184</v>
      </c>
      <c r="C92" s="9">
        <v>14.79</v>
      </c>
      <c r="D92">
        <v>2</v>
      </c>
    </row>
    <row r="93" spans="1:4" x14ac:dyDescent="0.2">
      <c r="A93" s="10">
        <v>43709</v>
      </c>
      <c r="B93" s="14">
        <v>0.88848379629629637</v>
      </c>
      <c r="C93" s="9">
        <v>14.84</v>
      </c>
      <c r="D93">
        <v>2</v>
      </c>
    </row>
    <row r="94" spans="1:4" x14ac:dyDescent="0.2">
      <c r="A94" s="10">
        <v>43709</v>
      </c>
      <c r="B94" s="14">
        <v>0.89542824074074068</v>
      </c>
      <c r="C94" s="9">
        <v>14.82</v>
      </c>
      <c r="D94">
        <v>2</v>
      </c>
    </row>
    <row r="95" spans="1:4" x14ac:dyDescent="0.2">
      <c r="A95" s="10">
        <v>43709</v>
      </c>
      <c r="B95" s="14">
        <v>0.90237268518518521</v>
      </c>
      <c r="C95" s="9">
        <v>14.85</v>
      </c>
      <c r="D95">
        <v>2</v>
      </c>
    </row>
    <row r="96" spans="1:4" x14ac:dyDescent="0.2">
      <c r="A96" s="10">
        <v>43709</v>
      </c>
      <c r="B96" s="14">
        <v>0.90931712962962974</v>
      </c>
      <c r="C96" s="9">
        <v>14.85</v>
      </c>
      <c r="D96">
        <v>2</v>
      </c>
    </row>
    <row r="97" spans="1:4" x14ac:dyDescent="0.2">
      <c r="A97" s="10">
        <v>43709</v>
      </c>
      <c r="B97" s="14">
        <v>0.91626157407407405</v>
      </c>
      <c r="C97" s="9">
        <v>14.84</v>
      </c>
      <c r="D97">
        <v>2</v>
      </c>
    </row>
    <row r="98" spans="1:4" x14ac:dyDescent="0.2">
      <c r="A98" s="10">
        <v>43709</v>
      </c>
      <c r="B98" s="14">
        <v>0.92320601851851858</v>
      </c>
      <c r="C98" s="9">
        <v>14.84</v>
      </c>
      <c r="D98">
        <v>2</v>
      </c>
    </row>
    <row r="99" spans="1:4" x14ac:dyDescent="0.2">
      <c r="A99" s="10">
        <v>43709</v>
      </c>
      <c r="B99" s="14">
        <v>0.930150462962963</v>
      </c>
      <c r="C99" s="9">
        <v>14.84</v>
      </c>
      <c r="D99">
        <v>2</v>
      </c>
    </row>
    <row r="100" spans="1:4" x14ac:dyDescent="0.2">
      <c r="A100" s="10">
        <v>43709</v>
      </c>
      <c r="B100" s="14">
        <v>0.93709490740740742</v>
      </c>
      <c r="C100" s="9">
        <v>14.89</v>
      </c>
      <c r="D100">
        <v>2</v>
      </c>
    </row>
    <row r="101" spans="1:4" x14ac:dyDescent="0.2">
      <c r="A101" s="10">
        <v>43709</v>
      </c>
      <c r="B101" s="14">
        <v>0.94403935185185184</v>
      </c>
      <c r="C101" s="9">
        <v>14.92</v>
      </c>
      <c r="D101">
        <v>2</v>
      </c>
    </row>
    <row r="102" spans="1:4" x14ac:dyDescent="0.2">
      <c r="A102" s="10">
        <v>43709</v>
      </c>
      <c r="B102" s="14">
        <v>0.95098379629629637</v>
      </c>
      <c r="C102" s="9">
        <v>14.94</v>
      </c>
      <c r="D102">
        <v>2</v>
      </c>
    </row>
    <row r="103" spans="1:4" x14ac:dyDescent="0.2">
      <c r="A103" s="10">
        <v>43709</v>
      </c>
      <c r="B103" s="14">
        <v>0.95792824074074068</v>
      </c>
      <c r="C103" s="9">
        <v>14.94</v>
      </c>
      <c r="D103">
        <v>2</v>
      </c>
    </row>
    <row r="104" spans="1:4" x14ac:dyDescent="0.2">
      <c r="A104" s="10">
        <v>43709</v>
      </c>
      <c r="B104" s="14">
        <v>0.96487268518518521</v>
      </c>
      <c r="C104" s="9">
        <v>14.94</v>
      </c>
      <c r="D104">
        <v>2</v>
      </c>
    </row>
    <row r="105" spans="1:4" x14ac:dyDescent="0.2">
      <c r="A105" s="10">
        <v>43709</v>
      </c>
      <c r="B105" s="14">
        <v>0.97181712962962974</v>
      </c>
      <c r="C105" s="9">
        <v>14.94</v>
      </c>
      <c r="D105">
        <v>2</v>
      </c>
    </row>
    <row r="106" spans="1:4" x14ac:dyDescent="0.2">
      <c r="A106" s="10">
        <v>43709</v>
      </c>
      <c r="B106" s="14">
        <v>0.97876157407407405</v>
      </c>
      <c r="C106" s="9">
        <v>14.97</v>
      </c>
      <c r="D106">
        <v>2</v>
      </c>
    </row>
    <row r="107" spans="1:4" x14ac:dyDescent="0.2">
      <c r="A107" s="10">
        <v>43709</v>
      </c>
      <c r="B107" s="14">
        <v>0.98570601851851858</v>
      </c>
      <c r="C107" s="9">
        <v>14.96</v>
      </c>
      <c r="D107">
        <v>2</v>
      </c>
    </row>
    <row r="108" spans="1:4" x14ac:dyDescent="0.2">
      <c r="A108" s="10">
        <v>43709</v>
      </c>
      <c r="B108" s="14">
        <v>0.992650462962963</v>
      </c>
      <c r="C108" s="9">
        <v>14.98</v>
      </c>
      <c r="D108">
        <v>2</v>
      </c>
    </row>
    <row r="109" spans="1:4" x14ac:dyDescent="0.2">
      <c r="A109" s="10">
        <v>43709</v>
      </c>
      <c r="B109" s="14">
        <v>0.99959490740740742</v>
      </c>
      <c r="C109" s="9">
        <v>15.02</v>
      </c>
      <c r="D109">
        <v>2</v>
      </c>
    </row>
    <row r="110" spans="1:4" x14ac:dyDescent="0.2">
      <c r="A110" s="10">
        <v>43710</v>
      </c>
      <c r="B110" s="14">
        <v>6.5393518518518517E-3</v>
      </c>
      <c r="C110" s="9">
        <v>15.07</v>
      </c>
      <c r="D110">
        <v>2</v>
      </c>
    </row>
    <row r="111" spans="1:4" x14ac:dyDescent="0.2">
      <c r="A111" s="10">
        <v>43710</v>
      </c>
      <c r="B111" s="14">
        <v>1.3483796296296298E-2</v>
      </c>
      <c r="C111" s="9">
        <v>15.08</v>
      </c>
      <c r="D111">
        <v>2</v>
      </c>
    </row>
    <row r="112" spans="1:4" x14ac:dyDescent="0.2">
      <c r="A112" s="10">
        <v>43710</v>
      </c>
      <c r="B112" s="14">
        <v>2.0428240740740743E-2</v>
      </c>
      <c r="C112" s="9">
        <v>15.08</v>
      </c>
      <c r="D112">
        <v>2</v>
      </c>
    </row>
    <row r="113" spans="1:4" x14ac:dyDescent="0.2">
      <c r="A113" s="10">
        <v>43710</v>
      </c>
      <c r="B113" s="14">
        <v>2.7372685185185184E-2</v>
      </c>
      <c r="C113" s="9">
        <v>15.09</v>
      </c>
      <c r="D113">
        <v>2</v>
      </c>
    </row>
    <row r="114" spans="1:4" x14ac:dyDescent="0.2">
      <c r="A114" s="10">
        <v>43710</v>
      </c>
      <c r="B114" s="14">
        <v>3.4317129629629628E-2</v>
      </c>
      <c r="C114" s="9">
        <v>15.09</v>
      </c>
      <c r="D114">
        <v>2</v>
      </c>
    </row>
    <row r="115" spans="1:4" x14ac:dyDescent="0.2">
      <c r="A115" s="10">
        <v>43710</v>
      </c>
      <c r="B115" s="14">
        <v>4.1261574074074069E-2</v>
      </c>
      <c r="C115" s="9">
        <v>15.13</v>
      </c>
      <c r="D115">
        <v>2</v>
      </c>
    </row>
    <row r="116" spans="1:4" x14ac:dyDescent="0.2">
      <c r="A116" s="10">
        <v>43710</v>
      </c>
      <c r="B116" s="14">
        <v>4.8206018518518523E-2</v>
      </c>
      <c r="C116" s="9">
        <v>15.13</v>
      </c>
      <c r="D116">
        <v>2</v>
      </c>
    </row>
    <row r="117" spans="1:4" x14ac:dyDescent="0.2">
      <c r="A117" s="10">
        <v>43710</v>
      </c>
      <c r="B117" s="14">
        <v>5.5150462962962964E-2</v>
      </c>
      <c r="C117" s="9">
        <v>15.13</v>
      </c>
      <c r="D117">
        <v>2</v>
      </c>
    </row>
    <row r="118" spans="1:4" x14ac:dyDescent="0.2">
      <c r="A118" s="10">
        <v>43710</v>
      </c>
      <c r="B118" s="14">
        <v>6.2094907407407411E-2</v>
      </c>
      <c r="C118" s="9">
        <v>15.13</v>
      </c>
      <c r="D118">
        <v>2</v>
      </c>
    </row>
    <row r="119" spans="1:4" x14ac:dyDescent="0.2">
      <c r="A119" s="10">
        <v>43710</v>
      </c>
      <c r="B119" s="14">
        <v>6.9039351851851852E-2</v>
      </c>
      <c r="C119" s="9">
        <v>15.09</v>
      </c>
      <c r="D119">
        <v>2</v>
      </c>
    </row>
    <row r="120" spans="1:4" x14ac:dyDescent="0.2">
      <c r="A120" s="10">
        <v>43710</v>
      </c>
      <c r="B120" s="14">
        <v>7.5983796296296299E-2</v>
      </c>
      <c r="C120" s="9">
        <v>15.11</v>
      </c>
      <c r="D120">
        <v>2</v>
      </c>
    </row>
    <row r="121" spans="1:4" x14ac:dyDescent="0.2">
      <c r="A121" s="10">
        <v>43710</v>
      </c>
      <c r="B121" s="14">
        <v>8.2928240740740733E-2</v>
      </c>
      <c r="C121" s="9">
        <v>15.08</v>
      </c>
      <c r="D121">
        <v>2</v>
      </c>
    </row>
    <row r="122" spans="1:4" x14ac:dyDescent="0.2">
      <c r="A122" s="10">
        <v>43710</v>
      </c>
      <c r="B122" s="14">
        <v>8.9872685185185194E-2</v>
      </c>
      <c r="C122" s="9">
        <v>15.03</v>
      </c>
      <c r="D122">
        <v>2</v>
      </c>
    </row>
    <row r="123" spans="1:4" x14ac:dyDescent="0.2">
      <c r="A123" s="10">
        <v>43710</v>
      </c>
      <c r="B123" s="14">
        <v>9.6817129629629628E-2</v>
      </c>
      <c r="C123" s="9">
        <v>15</v>
      </c>
      <c r="D123">
        <v>2</v>
      </c>
    </row>
    <row r="124" spans="1:4" x14ac:dyDescent="0.2">
      <c r="A124" s="10">
        <v>43710</v>
      </c>
      <c r="B124" s="14">
        <v>0.10376157407407409</v>
      </c>
      <c r="C124" s="9">
        <v>15</v>
      </c>
      <c r="D124">
        <v>2</v>
      </c>
    </row>
    <row r="125" spans="1:4" x14ac:dyDescent="0.2">
      <c r="A125" s="10">
        <v>43710</v>
      </c>
      <c r="B125" s="14">
        <v>0.11070601851851852</v>
      </c>
      <c r="C125" s="9">
        <v>15.04</v>
      </c>
      <c r="D125">
        <v>2</v>
      </c>
    </row>
    <row r="126" spans="1:4" x14ac:dyDescent="0.2">
      <c r="A126" s="10">
        <v>43710</v>
      </c>
      <c r="B126" s="14">
        <v>0.11765046296296296</v>
      </c>
      <c r="C126" s="9">
        <v>15.09</v>
      </c>
      <c r="D126">
        <v>2</v>
      </c>
    </row>
    <row r="127" spans="1:4" x14ac:dyDescent="0.2">
      <c r="A127" s="10">
        <v>43710</v>
      </c>
      <c r="B127" s="14">
        <v>0.1245949074074074</v>
      </c>
      <c r="C127" s="9">
        <v>15.06</v>
      </c>
      <c r="D127">
        <v>2</v>
      </c>
    </row>
    <row r="128" spans="1:4" x14ac:dyDescent="0.2">
      <c r="A128" s="10">
        <v>43710</v>
      </c>
      <c r="B128" s="14">
        <v>0.13153935185185187</v>
      </c>
      <c r="C128" s="9">
        <v>15.09</v>
      </c>
      <c r="D128">
        <v>2</v>
      </c>
    </row>
    <row r="129" spans="1:4" x14ac:dyDescent="0.2">
      <c r="A129" s="10">
        <v>43710</v>
      </c>
      <c r="B129" s="14">
        <v>0.13848379629629629</v>
      </c>
      <c r="C129" s="9">
        <v>15.06</v>
      </c>
      <c r="D129">
        <v>2</v>
      </c>
    </row>
    <row r="130" spans="1:4" x14ac:dyDescent="0.2">
      <c r="A130" s="10">
        <v>43710</v>
      </c>
      <c r="B130" s="14">
        <v>0.14542824074074076</v>
      </c>
      <c r="C130" s="9">
        <v>15.07</v>
      </c>
      <c r="D130">
        <v>2</v>
      </c>
    </row>
    <row r="131" spans="1:4" x14ac:dyDescent="0.2">
      <c r="A131" s="10">
        <v>43710</v>
      </c>
      <c r="B131" s="14">
        <v>0.15237268518518518</v>
      </c>
      <c r="C131" s="9">
        <v>15.06</v>
      </c>
      <c r="D131">
        <v>2</v>
      </c>
    </row>
    <row r="132" spans="1:4" x14ac:dyDescent="0.2">
      <c r="A132" s="10">
        <v>43710</v>
      </c>
      <c r="B132" s="14">
        <v>0.15931712962962963</v>
      </c>
      <c r="C132" s="9">
        <v>15.03</v>
      </c>
      <c r="D132">
        <v>2</v>
      </c>
    </row>
    <row r="133" spans="1:4" x14ac:dyDescent="0.2">
      <c r="A133" s="10">
        <v>43710</v>
      </c>
      <c r="B133" s="14">
        <v>0.16626157407407408</v>
      </c>
      <c r="C133" s="9">
        <v>15.03</v>
      </c>
      <c r="D133">
        <v>2</v>
      </c>
    </row>
    <row r="134" spans="1:4" x14ac:dyDescent="0.2">
      <c r="A134" s="10">
        <v>43710</v>
      </c>
      <c r="B134" s="14">
        <v>0.1732060185185185</v>
      </c>
      <c r="C134" s="9">
        <v>15.06</v>
      </c>
      <c r="D134">
        <v>2</v>
      </c>
    </row>
    <row r="135" spans="1:4" x14ac:dyDescent="0.2">
      <c r="A135" s="10">
        <v>43710</v>
      </c>
      <c r="B135" s="14">
        <v>0.18015046296296297</v>
      </c>
      <c r="C135" s="9">
        <v>15.04</v>
      </c>
      <c r="D135">
        <v>2</v>
      </c>
    </row>
    <row r="136" spans="1:4" x14ac:dyDescent="0.2">
      <c r="A136" s="10">
        <v>43710</v>
      </c>
      <c r="B136" s="14">
        <v>0.18709490740740742</v>
      </c>
      <c r="C136" s="9">
        <v>15.04</v>
      </c>
      <c r="D136">
        <v>2</v>
      </c>
    </row>
    <row r="137" spans="1:4" x14ac:dyDescent="0.2">
      <c r="A137" s="10">
        <v>43710</v>
      </c>
      <c r="B137" s="14">
        <v>0.19403935185185184</v>
      </c>
      <c r="C137" s="9">
        <v>15.06</v>
      </c>
      <c r="D137">
        <v>2</v>
      </c>
    </row>
    <row r="138" spans="1:4" x14ac:dyDescent="0.2">
      <c r="A138" s="10">
        <v>43710</v>
      </c>
      <c r="B138" s="14">
        <v>0.20098379629629629</v>
      </c>
      <c r="C138" s="9">
        <v>15.1</v>
      </c>
      <c r="D138">
        <v>2</v>
      </c>
    </row>
    <row r="139" spans="1:4" x14ac:dyDescent="0.2">
      <c r="A139" s="10">
        <v>43710</v>
      </c>
      <c r="B139" s="14">
        <v>0.20792824074074076</v>
      </c>
      <c r="C139" s="9">
        <v>15.13</v>
      </c>
      <c r="D139">
        <v>2</v>
      </c>
    </row>
    <row r="140" spans="1:4" x14ac:dyDescent="0.2">
      <c r="A140" s="10">
        <v>43710</v>
      </c>
      <c r="B140" s="14">
        <v>0.21487268518518518</v>
      </c>
      <c r="C140" s="9">
        <v>15.19</v>
      </c>
      <c r="D140">
        <v>2</v>
      </c>
    </row>
    <row r="141" spans="1:4" x14ac:dyDescent="0.2">
      <c r="A141" s="10">
        <v>43710</v>
      </c>
      <c r="B141" s="14">
        <v>0.22181712962962963</v>
      </c>
      <c r="C141" s="9">
        <v>15.18</v>
      </c>
      <c r="D141">
        <v>2</v>
      </c>
    </row>
    <row r="142" spans="1:4" x14ac:dyDescent="0.2">
      <c r="A142" s="10">
        <v>43710</v>
      </c>
      <c r="B142" s="14">
        <v>0.22876157407407408</v>
      </c>
      <c r="C142" s="9">
        <v>15.17</v>
      </c>
      <c r="D142">
        <v>2</v>
      </c>
    </row>
    <row r="143" spans="1:4" x14ac:dyDescent="0.2">
      <c r="A143" s="10">
        <v>43710</v>
      </c>
      <c r="B143" s="14">
        <v>0.2357060185185185</v>
      </c>
      <c r="C143" s="9">
        <v>15.12</v>
      </c>
      <c r="D143">
        <v>2</v>
      </c>
    </row>
    <row r="144" spans="1:4" x14ac:dyDescent="0.2">
      <c r="A144" s="10">
        <v>43710</v>
      </c>
      <c r="B144" s="14">
        <v>0.24265046296296297</v>
      </c>
      <c r="C144" s="9">
        <v>15.12</v>
      </c>
      <c r="D144">
        <v>2</v>
      </c>
    </row>
    <row r="145" spans="1:4" x14ac:dyDescent="0.2">
      <c r="A145" s="10">
        <v>43710</v>
      </c>
      <c r="B145" s="14">
        <v>0.24959490740740742</v>
      </c>
      <c r="C145" s="9">
        <v>15.1</v>
      </c>
      <c r="D145">
        <v>2</v>
      </c>
    </row>
    <row r="146" spans="1:4" x14ac:dyDescent="0.2">
      <c r="A146" s="10">
        <v>43710</v>
      </c>
      <c r="B146" s="14">
        <v>0.25653935185185184</v>
      </c>
      <c r="C146" s="9">
        <v>15.08</v>
      </c>
      <c r="D146">
        <v>2</v>
      </c>
    </row>
    <row r="147" spans="1:4" x14ac:dyDescent="0.2">
      <c r="A147" s="10">
        <v>43710</v>
      </c>
      <c r="B147" s="14">
        <v>0.26348379629629631</v>
      </c>
      <c r="C147" s="9">
        <v>15.08</v>
      </c>
      <c r="D147">
        <v>2</v>
      </c>
    </row>
    <row r="148" spans="1:4" x14ac:dyDescent="0.2">
      <c r="A148" s="10">
        <v>43710</v>
      </c>
      <c r="B148" s="14">
        <v>0.27042824074074073</v>
      </c>
      <c r="C148" s="9">
        <v>15.07</v>
      </c>
      <c r="D148">
        <v>2</v>
      </c>
    </row>
    <row r="149" spans="1:4" x14ac:dyDescent="0.2">
      <c r="A149" s="10">
        <v>43710</v>
      </c>
      <c r="B149" s="14">
        <v>0.27737268518518515</v>
      </c>
      <c r="C149" s="9">
        <v>15.08</v>
      </c>
      <c r="D149">
        <v>2</v>
      </c>
    </row>
    <row r="150" spans="1:4" x14ac:dyDescent="0.2">
      <c r="A150" s="10">
        <v>43710</v>
      </c>
      <c r="B150" s="14">
        <v>0.28431712962962963</v>
      </c>
      <c r="C150" s="9">
        <v>15.06</v>
      </c>
      <c r="D150">
        <v>2</v>
      </c>
    </row>
    <row r="151" spans="1:4" x14ac:dyDescent="0.2">
      <c r="A151" s="10">
        <v>43710</v>
      </c>
      <c r="B151" s="14">
        <v>0.2912615740740741</v>
      </c>
      <c r="C151" s="9">
        <v>15.06</v>
      </c>
      <c r="D151">
        <v>2</v>
      </c>
    </row>
    <row r="152" spans="1:4" x14ac:dyDescent="0.2">
      <c r="A152" s="10">
        <v>43710</v>
      </c>
      <c r="B152" s="14">
        <v>0.29820601851851852</v>
      </c>
      <c r="C152" s="9">
        <v>15.07</v>
      </c>
      <c r="D152">
        <v>2</v>
      </c>
    </row>
    <row r="153" spans="1:4" x14ac:dyDescent="0.2">
      <c r="A153" s="10">
        <v>43710</v>
      </c>
      <c r="B153" s="14">
        <v>0.30515046296296294</v>
      </c>
      <c r="C153" s="9">
        <v>15.1</v>
      </c>
      <c r="D153">
        <v>2</v>
      </c>
    </row>
    <row r="154" spans="1:4" x14ac:dyDescent="0.2">
      <c r="A154" s="10">
        <v>43710</v>
      </c>
      <c r="B154" s="14">
        <v>0.31209490740740742</v>
      </c>
      <c r="C154" s="9">
        <v>15.04</v>
      </c>
      <c r="D154">
        <v>2</v>
      </c>
    </row>
    <row r="155" spans="1:4" x14ac:dyDescent="0.2">
      <c r="A155" s="10">
        <v>43710</v>
      </c>
      <c r="B155" s="14">
        <v>0.31903935185185184</v>
      </c>
      <c r="C155" s="9">
        <v>15.01</v>
      </c>
      <c r="D155">
        <v>2</v>
      </c>
    </row>
    <row r="156" spans="1:4" x14ac:dyDescent="0.2">
      <c r="A156" s="10">
        <v>43710</v>
      </c>
      <c r="B156" s="14">
        <v>0.32598379629629631</v>
      </c>
      <c r="C156" s="9">
        <v>15.04</v>
      </c>
      <c r="D156">
        <v>2</v>
      </c>
    </row>
    <row r="157" spans="1:4" x14ac:dyDescent="0.2">
      <c r="A157" s="10">
        <v>43710</v>
      </c>
      <c r="B157" s="14">
        <v>0.33292824074074073</v>
      </c>
      <c r="C157" s="9">
        <v>15.04</v>
      </c>
      <c r="D157">
        <v>2</v>
      </c>
    </row>
    <row r="158" spans="1:4" x14ac:dyDescent="0.2">
      <c r="A158" s="10">
        <v>43710</v>
      </c>
      <c r="B158" s="14">
        <v>0.79820601851851858</v>
      </c>
      <c r="C158" s="9">
        <v>15.65</v>
      </c>
      <c r="D158">
        <v>3</v>
      </c>
    </row>
    <row r="159" spans="1:4" x14ac:dyDescent="0.2">
      <c r="A159" s="10">
        <v>43710</v>
      </c>
      <c r="B159" s="14">
        <v>0.805150462962963</v>
      </c>
      <c r="C159" s="9">
        <v>15.65</v>
      </c>
      <c r="D159">
        <v>3</v>
      </c>
    </row>
    <row r="160" spans="1:4" x14ac:dyDescent="0.2">
      <c r="A160" s="10">
        <v>43710</v>
      </c>
      <c r="B160" s="14">
        <v>0.81209490740740742</v>
      </c>
      <c r="C160" s="9">
        <v>15.61</v>
      </c>
      <c r="D160">
        <v>3</v>
      </c>
    </row>
    <row r="161" spans="1:4" x14ac:dyDescent="0.2">
      <c r="A161" s="10">
        <v>43710</v>
      </c>
      <c r="B161" s="14">
        <v>0.81903935185185184</v>
      </c>
      <c r="C161" s="9">
        <v>15.58</v>
      </c>
      <c r="D161">
        <v>3</v>
      </c>
    </row>
    <row r="162" spans="1:4" x14ac:dyDescent="0.2">
      <c r="A162" s="10">
        <v>43710</v>
      </c>
      <c r="B162" s="14">
        <v>0.82598379629629637</v>
      </c>
      <c r="C162" s="9">
        <v>15.55</v>
      </c>
      <c r="D162">
        <v>3</v>
      </c>
    </row>
    <row r="163" spans="1:4" x14ac:dyDescent="0.2">
      <c r="A163" s="10">
        <v>43710</v>
      </c>
      <c r="B163" s="14">
        <v>0.83292824074074068</v>
      </c>
      <c r="C163" s="9">
        <v>15.54</v>
      </c>
      <c r="D163">
        <v>3</v>
      </c>
    </row>
    <row r="164" spans="1:4" x14ac:dyDescent="0.2">
      <c r="A164" s="10">
        <v>43710</v>
      </c>
      <c r="B164" s="14">
        <v>0.83987268518518521</v>
      </c>
      <c r="C164" s="9">
        <v>15.52</v>
      </c>
      <c r="D164">
        <v>3</v>
      </c>
    </row>
    <row r="165" spans="1:4" x14ac:dyDescent="0.2">
      <c r="A165" s="10">
        <v>43710</v>
      </c>
      <c r="B165" s="14">
        <v>0.84681712962962974</v>
      </c>
      <c r="C165" s="9">
        <v>15.48</v>
      </c>
      <c r="D165">
        <v>3</v>
      </c>
    </row>
    <row r="166" spans="1:4" x14ac:dyDescent="0.2">
      <c r="A166" s="10">
        <v>43710</v>
      </c>
      <c r="B166" s="14">
        <v>0.85376157407407405</v>
      </c>
      <c r="C166" s="9">
        <v>15.51</v>
      </c>
      <c r="D166">
        <v>3</v>
      </c>
    </row>
    <row r="167" spans="1:4" x14ac:dyDescent="0.2">
      <c r="A167" s="10">
        <v>43710</v>
      </c>
      <c r="B167" s="14">
        <v>0.86070601851851858</v>
      </c>
      <c r="C167" s="9">
        <v>15.49</v>
      </c>
      <c r="D167">
        <v>3</v>
      </c>
    </row>
    <row r="168" spans="1:4" x14ac:dyDescent="0.2">
      <c r="A168" s="10">
        <v>43710</v>
      </c>
      <c r="B168" s="14">
        <v>0.867650462962963</v>
      </c>
      <c r="C168" s="9">
        <v>15.47</v>
      </c>
      <c r="D168">
        <v>3</v>
      </c>
    </row>
    <row r="169" spans="1:4" x14ac:dyDescent="0.2">
      <c r="A169" s="10">
        <v>43710</v>
      </c>
      <c r="B169" s="14">
        <v>0.87459490740740742</v>
      </c>
      <c r="C169" s="9">
        <v>15.48</v>
      </c>
      <c r="D169">
        <v>3</v>
      </c>
    </row>
    <row r="170" spans="1:4" x14ac:dyDescent="0.2">
      <c r="A170" s="10">
        <v>43710</v>
      </c>
      <c r="B170" s="14">
        <v>0.88153935185185184</v>
      </c>
      <c r="C170" s="9">
        <v>15.47</v>
      </c>
      <c r="D170">
        <v>3</v>
      </c>
    </row>
    <row r="171" spans="1:4" x14ac:dyDescent="0.2">
      <c r="A171" s="10">
        <v>43710</v>
      </c>
      <c r="B171" s="14">
        <v>0.88848379629629637</v>
      </c>
      <c r="C171" s="9">
        <v>15.45</v>
      </c>
      <c r="D171">
        <v>3</v>
      </c>
    </row>
    <row r="172" spans="1:4" x14ac:dyDescent="0.2">
      <c r="A172" s="10">
        <v>43710</v>
      </c>
      <c r="B172" s="14">
        <v>0.89542824074074068</v>
      </c>
      <c r="C172" s="9">
        <v>15.44</v>
      </c>
      <c r="D172">
        <v>3</v>
      </c>
    </row>
    <row r="173" spans="1:4" x14ac:dyDescent="0.2">
      <c r="A173" s="10">
        <v>43710</v>
      </c>
      <c r="B173" s="14">
        <v>0.90237268518518521</v>
      </c>
      <c r="C173" s="9">
        <v>15.42</v>
      </c>
      <c r="D173">
        <v>3</v>
      </c>
    </row>
    <row r="174" spans="1:4" x14ac:dyDescent="0.2">
      <c r="A174" s="10">
        <v>43710</v>
      </c>
      <c r="B174" s="14">
        <v>0.90931712962962974</v>
      </c>
      <c r="C174" s="9">
        <v>15.41</v>
      </c>
      <c r="D174">
        <v>3</v>
      </c>
    </row>
    <row r="175" spans="1:4" x14ac:dyDescent="0.2">
      <c r="A175" s="10">
        <v>43710</v>
      </c>
      <c r="B175" s="14">
        <v>0.91626157407407405</v>
      </c>
      <c r="C175" s="9">
        <v>15.42</v>
      </c>
      <c r="D175">
        <v>3</v>
      </c>
    </row>
    <row r="176" spans="1:4" x14ac:dyDescent="0.2">
      <c r="A176" s="10">
        <v>43710</v>
      </c>
      <c r="B176" s="14">
        <v>0.92320601851851858</v>
      </c>
      <c r="C176" s="9">
        <v>15.34</v>
      </c>
      <c r="D176">
        <v>3</v>
      </c>
    </row>
    <row r="177" spans="1:4" x14ac:dyDescent="0.2">
      <c r="A177" s="10">
        <v>43710</v>
      </c>
      <c r="B177" s="14">
        <v>0.930150462962963</v>
      </c>
      <c r="C177" s="9">
        <v>15.36</v>
      </c>
      <c r="D177">
        <v>3</v>
      </c>
    </row>
    <row r="178" spans="1:4" x14ac:dyDescent="0.2">
      <c r="A178" s="10">
        <v>43710</v>
      </c>
      <c r="B178" s="14">
        <v>0.93709490740740742</v>
      </c>
      <c r="C178" s="9">
        <v>15.34</v>
      </c>
      <c r="D178">
        <v>3</v>
      </c>
    </row>
    <row r="179" spans="1:4" x14ac:dyDescent="0.2">
      <c r="A179" s="10">
        <v>43710</v>
      </c>
      <c r="B179" s="14">
        <v>0.94403935185185184</v>
      </c>
      <c r="C179" s="9">
        <v>15.32</v>
      </c>
      <c r="D179">
        <v>3</v>
      </c>
    </row>
    <row r="180" spans="1:4" x14ac:dyDescent="0.2">
      <c r="A180" s="10">
        <v>43710</v>
      </c>
      <c r="B180" s="14">
        <v>0.95098379629629637</v>
      </c>
      <c r="C180" s="9">
        <v>15.31</v>
      </c>
      <c r="D180">
        <v>3</v>
      </c>
    </row>
    <row r="181" spans="1:4" x14ac:dyDescent="0.2">
      <c r="A181" s="10">
        <v>43710</v>
      </c>
      <c r="B181" s="14">
        <v>0.95792824074074068</v>
      </c>
      <c r="C181" s="9">
        <v>15.3</v>
      </c>
      <c r="D181">
        <v>3</v>
      </c>
    </row>
    <row r="182" spans="1:4" x14ac:dyDescent="0.2">
      <c r="A182" s="10">
        <v>43710</v>
      </c>
      <c r="B182" s="14">
        <v>0.96487268518518521</v>
      </c>
      <c r="C182" s="9">
        <v>15.28</v>
      </c>
      <c r="D182">
        <v>3</v>
      </c>
    </row>
    <row r="183" spans="1:4" x14ac:dyDescent="0.2">
      <c r="A183" s="10">
        <v>43710</v>
      </c>
      <c r="B183" s="14">
        <v>0.97181712962962974</v>
      </c>
      <c r="C183" s="9">
        <v>15.28</v>
      </c>
      <c r="D183">
        <v>3</v>
      </c>
    </row>
    <row r="184" spans="1:4" x14ac:dyDescent="0.2">
      <c r="A184" s="10">
        <v>43710</v>
      </c>
      <c r="B184" s="14">
        <v>0.97876157407407405</v>
      </c>
      <c r="C184" s="9">
        <v>15.26</v>
      </c>
      <c r="D184">
        <v>3</v>
      </c>
    </row>
    <row r="185" spans="1:4" x14ac:dyDescent="0.2">
      <c r="A185" s="10">
        <v>43710</v>
      </c>
      <c r="B185" s="14">
        <v>0.98570601851851858</v>
      </c>
      <c r="C185" s="9">
        <v>15.33</v>
      </c>
      <c r="D185">
        <v>3</v>
      </c>
    </row>
    <row r="186" spans="1:4" x14ac:dyDescent="0.2">
      <c r="A186" s="10">
        <v>43710</v>
      </c>
      <c r="B186" s="14">
        <v>0.992650462962963</v>
      </c>
      <c r="C186" s="9">
        <v>15.32</v>
      </c>
      <c r="D186">
        <v>3</v>
      </c>
    </row>
    <row r="187" spans="1:4" x14ac:dyDescent="0.2">
      <c r="A187" s="10">
        <v>43710</v>
      </c>
      <c r="B187" s="14">
        <v>0.99959490740740742</v>
      </c>
      <c r="C187" s="9">
        <v>15.37</v>
      </c>
      <c r="D187">
        <v>3</v>
      </c>
    </row>
    <row r="188" spans="1:4" x14ac:dyDescent="0.2">
      <c r="A188" s="10">
        <v>43711</v>
      </c>
      <c r="B188" s="14">
        <v>6.5393518518518517E-3</v>
      </c>
      <c r="C188" s="9">
        <v>15.37</v>
      </c>
      <c r="D188">
        <v>3</v>
      </c>
    </row>
    <row r="189" spans="1:4" x14ac:dyDescent="0.2">
      <c r="A189" s="10">
        <v>43711</v>
      </c>
      <c r="B189" s="14">
        <v>1.3483796296296298E-2</v>
      </c>
      <c r="C189" s="9">
        <v>15.36</v>
      </c>
      <c r="D189">
        <v>3</v>
      </c>
    </row>
    <row r="190" spans="1:4" x14ac:dyDescent="0.2">
      <c r="A190" s="10">
        <v>43711</v>
      </c>
      <c r="B190" s="14">
        <v>2.0428240740740743E-2</v>
      </c>
      <c r="C190" s="9">
        <v>15.37</v>
      </c>
      <c r="D190">
        <v>3</v>
      </c>
    </row>
    <row r="191" spans="1:4" x14ac:dyDescent="0.2">
      <c r="A191" s="10">
        <v>43711</v>
      </c>
      <c r="B191" s="14">
        <v>2.7372685185185184E-2</v>
      </c>
      <c r="C191" s="9">
        <v>15.38</v>
      </c>
      <c r="D191">
        <v>3</v>
      </c>
    </row>
    <row r="192" spans="1:4" x14ac:dyDescent="0.2">
      <c r="A192" s="10">
        <v>43711</v>
      </c>
      <c r="B192" s="14">
        <v>3.4317129629629628E-2</v>
      </c>
      <c r="C192" s="9">
        <v>15.39</v>
      </c>
      <c r="D192">
        <v>3</v>
      </c>
    </row>
    <row r="193" spans="1:4" x14ac:dyDescent="0.2">
      <c r="A193" s="10">
        <v>43711</v>
      </c>
      <c r="B193" s="14">
        <v>4.1261574074074069E-2</v>
      </c>
      <c r="C193" s="9">
        <v>15.42</v>
      </c>
      <c r="D193">
        <v>3</v>
      </c>
    </row>
    <row r="194" spans="1:4" x14ac:dyDescent="0.2">
      <c r="A194" s="10">
        <v>43711</v>
      </c>
      <c r="B194" s="14">
        <v>4.8206018518518523E-2</v>
      </c>
      <c r="C194" s="9">
        <v>15.47</v>
      </c>
      <c r="D194">
        <v>3</v>
      </c>
    </row>
    <row r="195" spans="1:4" x14ac:dyDescent="0.2">
      <c r="A195" s="10">
        <v>43711</v>
      </c>
      <c r="B195" s="14">
        <v>5.5150462962962964E-2</v>
      </c>
      <c r="C195" s="9">
        <v>15.48</v>
      </c>
      <c r="D195">
        <v>3</v>
      </c>
    </row>
    <row r="196" spans="1:4" x14ac:dyDescent="0.2">
      <c r="A196" s="10">
        <v>43711</v>
      </c>
      <c r="B196" s="14">
        <v>6.2094907407407411E-2</v>
      </c>
      <c r="C196" s="9">
        <v>15.54</v>
      </c>
      <c r="D196">
        <v>3</v>
      </c>
    </row>
    <row r="197" spans="1:4" x14ac:dyDescent="0.2">
      <c r="A197" s="10">
        <v>43711</v>
      </c>
      <c r="B197" s="14">
        <v>6.9039351851851852E-2</v>
      </c>
      <c r="C197" s="9">
        <v>15.54</v>
      </c>
      <c r="D197">
        <v>3</v>
      </c>
    </row>
    <row r="198" spans="1:4" x14ac:dyDescent="0.2">
      <c r="A198" s="10">
        <v>43711</v>
      </c>
      <c r="B198" s="14">
        <v>7.5983796296296299E-2</v>
      </c>
      <c r="C198" s="9">
        <v>15.58</v>
      </c>
      <c r="D198">
        <v>3</v>
      </c>
    </row>
    <row r="199" spans="1:4" x14ac:dyDescent="0.2">
      <c r="A199" s="10">
        <v>43711</v>
      </c>
      <c r="B199" s="14">
        <v>8.2928240740740733E-2</v>
      </c>
      <c r="C199" s="9">
        <v>15.6</v>
      </c>
      <c r="D199">
        <v>3</v>
      </c>
    </row>
    <row r="200" spans="1:4" x14ac:dyDescent="0.2">
      <c r="A200" s="10">
        <v>43711</v>
      </c>
      <c r="B200" s="14">
        <v>8.9872685185185194E-2</v>
      </c>
      <c r="C200" s="9">
        <v>15.57</v>
      </c>
      <c r="D200">
        <v>3</v>
      </c>
    </row>
    <row r="201" spans="1:4" x14ac:dyDescent="0.2">
      <c r="A201" s="10">
        <v>43711</v>
      </c>
      <c r="B201" s="14">
        <v>9.6817129629629628E-2</v>
      </c>
      <c r="C201" s="9">
        <v>15.55</v>
      </c>
      <c r="D201">
        <v>3</v>
      </c>
    </row>
    <row r="202" spans="1:4" x14ac:dyDescent="0.2">
      <c r="A202" s="10">
        <v>43711</v>
      </c>
      <c r="B202" s="14">
        <v>0.10376157407407409</v>
      </c>
      <c r="C202" s="9">
        <v>15.53</v>
      </c>
      <c r="D202">
        <v>3</v>
      </c>
    </row>
    <row r="203" spans="1:4" x14ac:dyDescent="0.2">
      <c r="A203" s="10">
        <v>43711</v>
      </c>
      <c r="B203" s="14">
        <v>0.11070601851851852</v>
      </c>
      <c r="C203" s="9">
        <v>15.53</v>
      </c>
      <c r="D203">
        <v>3</v>
      </c>
    </row>
    <row r="204" spans="1:4" x14ac:dyDescent="0.2">
      <c r="A204" s="10">
        <v>43711</v>
      </c>
      <c r="B204" s="14">
        <v>0.11765046296296296</v>
      </c>
      <c r="C204" s="9">
        <v>15.54</v>
      </c>
      <c r="D204">
        <v>3</v>
      </c>
    </row>
    <row r="205" spans="1:4" x14ac:dyDescent="0.2">
      <c r="A205" s="10">
        <v>43711</v>
      </c>
      <c r="B205" s="14">
        <v>0.1245949074074074</v>
      </c>
      <c r="C205" s="9">
        <v>15.57</v>
      </c>
      <c r="D205">
        <v>3</v>
      </c>
    </row>
    <row r="206" spans="1:4" x14ac:dyDescent="0.2">
      <c r="A206" s="10">
        <v>43711</v>
      </c>
      <c r="B206" s="14">
        <v>0.13153935185185187</v>
      </c>
      <c r="C206" s="9">
        <v>15.54</v>
      </c>
      <c r="D206">
        <v>3</v>
      </c>
    </row>
    <row r="207" spans="1:4" x14ac:dyDescent="0.2">
      <c r="A207" s="10">
        <v>43711</v>
      </c>
      <c r="B207" s="14">
        <v>0.13848379629629629</v>
      </c>
      <c r="C207" s="9">
        <v>15.53</v>
      </c>
      <c r="D207">
        <v>3</v>
      </c>
    </row>
    <row r="208" spans="1:4" x14ac:dyDescent="0.2">
      <c r="A208" s="10">
        <v>43711</v>
      </c>
      <c r="B208" s="14">
        <v>0.14542824074074076</v>
      </c>
      <c r="C208" s="9">
        <v>15.53</v>
      </c>
      <c r="D208">
        <v>3</v>
      </c>
    </row>
    <row r="209" spans="1:4" x14ac:dyDescent="0.2">
      <c r="A209" s="10">
        <v>43711</v>
      </c>
      <c r="B209" s="14">
        <v>0.15237268518518518</v>
      </c>
      <c r="C209" s="9">
        <v>15.55</v>
      </c>
      <c r="D209">
        <v>3</v>
      </c>
    </row>
    <row r="210" spans="1:4" x14ac:dyDescent="0.2">
      <c r="A210" s="10">
        <v>43711</v>
      </c>
      <c r="B210" s="14">
        <v>0.15931712962962963</v>
      </c>
      <c r="C210" s="9">
        <v>15.52</v>
      </c>
      <c r="D210">
        <v>3</v>
      </c>
    </row>
    <row r="211" spans="1:4" x14ac:dyDescent="0.2">
      <c r="A211" s="10">
        <v>43711</v>
      </c>
      <c r="B211" s="14">
        <v>0.16626157407407408</v>
      </c>
      <c r="C211" s="9">
        <v>15.53</v>
      </c>
      <c r="D211">
        <v>3</v>
      </c>
    </row>
    <row r="212" spans="1:4" x14ac:dyDescent="0.2">
      <c r="A212" s="10">
        <v>43711</v>
      </c>
      <c r="B212" s="14">
        <v>0.1732060185185185</v>
      </c>
      <c r="C212" s="9">
        <v>15.49</v>
      </c>
      <c r="D212">
        <v>3</v>
      </c>
    </row>
    <row r="213" spans="1:4" x14ac:dyDescent="0.2">
      <c r="A213" s="10">
        <v>43711</v>
      </c>
      <c r="B213" s="14">
        <v>0.18015046296296297</v>
      </c>
      <c r="C213" s="9">
        <v>15.46</v>
      </c>
      <c r="D213">
        <v>3</v>
      </c>
    </row>
    <row r="214" spans="1:4" x14ac:dyDescent="0.2">
      <c r="A214" s="10">
        <v>43711</v>
      </c>
      <c r="B214" s="14">
        <v>0.18709490740740742</v>
      </c>
      <c r="C214" s="9">
        <v>15.45</v>
      </c>
      <c r="D214">
        <v>3</v>
      </c>
    </row>
    <row r="215" spans="1:4" x14ac:dyDescent="0.2">
      <c r="A215" s="10">
        <v>43711</v>
      </c>
      <c r="B215" s="14">
        <v>0.19403935185185184</v>
      </c>
      <c r="C215" s="9">
        <v>15.48</v>
      </c>
      <c r="D215">
        <v>3</v>
      </c>
    </row>
    <row r="216" spans="1:4" x14ac:dyDescent="0.2">
      <c r="A216" s="10">
        <v>43711</v>
      </c>
      <c r="B216" s="14">
        <v>0.20098379629629629</v>
      </c>
      <c r="C216" s="9">
        <v>15.45</v>
      </c>
      <c r="D216">
        <v>3</v>
      </c>
    </row>
    <row r="217" spans="1:4" x14ac:dyDescent="0.2">
      <c r="A217" s="10">
        <v>43711</v>
      </c>
      <c r="B217" s="14">
        <v>0.20792824074074076</v>
      </c>
      <c r="C217" s="9">
        <v>15.42</v>
      </c>
      <c r="D217">
        <v>3</v>
      </c>
    </row>
    <row r="218" spans="1:4" x14ac:dyDescent="0.2">
      <c r="A218" s="10">
        <v>43711</v>
      </c>
      <c r="B218" s="14">
        <v>0.21487268518518518</v>
      </c>
      <c r="C218" s="9">
        <v>15.42</v>
      </c>
      <c r="D218">
        <v>3</v>
      </c>
    </row>
    <row r="219" spans="1:4" x14ac:dyDescent="0.2">
      <c r="A219" s="10">
        <v>43711</v>
      </c>
      <c r="B219" s="14">
        <v>0.22181712962962963</v>
      </c>
      <c r="C219" s="9">
        <v>15.38</v>
      </c>
      <c r="D219">
        <v>3</v>
      </c>
    </row>
    <row r="220" spans="1:4" x14ac:dyDescent="0.2">
      <c r="A220" s="10">
        <v>43711</v>
      </c>
      <c r="B220" s="14">
        <v>0.22876157407407408</v>
      </c>
      <c r="C220" s="9">
        <v>15.38</v>
      </c>
      <c r="D220">
        <v>3</v>
      </c>
    </row>
    <row r="221" spans="1:4" x14ac:dyDescent="0.2">
      <c r="A221" s="10">
        <v>43711</v>
      </c>
      <c r="B221" s="14">
        <v>0.2357060185185185</v>
      </c>
      <c r="C221" s="9">
        <v>15.36</v>
      </c>
      <c r="D221">
        <v>3</v>
      </c>
    </row>
    <row r="222" spans="1:4" x14ac:dyDescent="0.2">
      <c r="A222" s="10">
        <v>43711</v>
      </c>
      <c r="B222" s="14">
        <v>0.24265046296296297</v>
      </c>
      <c r="C222" s="9">
        <v>15.36</v>
      </c>
      <c r="D222">
        <v>3</v>
      </c>
    </row>
    <row r="223" spans="1:4" x14ac:dyDescent="0.2">
      <c r="A223" s="10">
        <v>43711</v>
      </c>
      <c r="B223" s="14">
        <v>0.24959490740740742</v>
      </c>
      <c r="C223" s="9">
        <v>15.33</v>
      </c>
      <c r="D223">
        <v>3</v>
      </c>
    </row>
    <row r="224" spans="1:4" x14ac:dyDescent="0.2">
      <c r="A224" s="10">
        <v>43711</v>
      </c>
      <c r="B224" s="14">
        <v>0.25653935185185184</v>
      </c>
      <c r="C224" s="9">
        <v>15.39</v>
      </c>
      <c r="D224">
        <v>3</v>
      </c>
    </row>
    <row r="225" spans="1:4" x14ac:dyDescent="0.2">
      <c r="A225" s="10">
        <v>43711</v>
      </c>
      <c r="B225" s="14">
        <v>0.26348379629629631</v>
      </c>
      <c r="C225" s="9">
        <v>15.36</v>
      </c>
      <c r="D225">
        <v>3</v>
      </c>
    </row>
    <row r="226" spans="1:4" x14ac:dyDescent="0.2">
      <c r="A226" s="10">
        <v>43711</v>
      </c>
      <c r="B226" s="14">
        <v>0.27042824074074073</v>
      </c>
      <c r="C226" s="9">
        <v>15.39</v>
      </c>
      <c r="D226">
        <v>3</v>
      </c>
    </row>
    <row r="227" spans="1:4" x14ac:dyDescent="0.2">
      <c r="A227" s="10">
        <v>43711</v>
      </c>
      <c r="B227" s="14">
        <v>0.27737268518518515</v>
      </c>
      <c r="C227" s="9">
        <v>15.42</v>
      </c>
      <c r="D227">
        <v>3</v>
      </c>
    </row>
    <row r="228" spans="1:4" x14ac:dyDescent="0.2">
      <c r="A228" s="10">
        <v>43711</v>
      </c>
      <c r="B228" s="14">
        <v>0.28431712962962963</v>
      </c>
      <c r="C228" s="9">
        <v>15.42</v>
      </c>
      <c r="D228">
        <v>3</v>
      </c>
    </row>
    <row r="229" spans="1:4" x14ac:dyDescent="0.2">
      <c r="A229" s="10">
        <v>43711</v>
      </c>
      <c r="B229" s="14">
        <v>0.2912615740740741</v>
      </c>
      <c r="C229" s="9">
        <v>15.41</v>
      </c>
      <c r="D229">
        <v>3</v>
      </c>
    </row>
    <row r="230" spans="1:4" x14ac:dyDescent="0.2">
      <c r="A230" s="10">
        <v>43711</v>
      </c>
      <c r="B230" s="14">
        <v>0.29820601851851852</v>
      </c>
      <c r="C230" s="9">
        <v>15.42</v>
      </c>
      <c r="D230">
        <v>3</v>
      </c>
    </row>
    <row r="231" spans="1:4" x14ac:dyDescent="0.2">
      <c r="A231" s="10">
        <v>43711</v>
      </c>
      <c r="B231" s="14">
        <v>0.30515046296296294</v>
      </c>
      <c r="C231" s="9">
        <v>15.45</v>
      </c>
      <c r="D231">
        <v>3</v>
      </c>
    </row>
    <row r="232" spans="1:4" x14ac:dyDescent="0.2">
      <c r="A232" s="10">
        <v>43711</v>
      </c>
      <c r="B232" s="14">
        <v>0.31209490740740742</v>
      </c>
      <c r="C232" s="9">
        <v>15.46</v>
      </c>
      <c r="D232">
        <v>3</v>
      </c>
    </row>
    <row r="233" spans="1:4" x14ac:dyDescent="0.2">
      <c r="A233" s="10">
        <v>43711</v>
      </c>
      <c r="B233" s="14">
        <v>0.31903935185185184</v>
      </c>
      <c r="C233" s="9">
        <v>15.45</v>
      </c>
      <c r="D233">
        <v>3</v>
      </c>
    </row>
    <row r="234" spans="1:4" x14ac:dyDescent="0.2">
      <c r="A234" s="10">
        <v>43711</v>
      </c>
      <c r="B234" s="14">
        <v>0.32598379629629631</v>
      </c>
      <c r="C234" s="9">
        <v>15.43</v>
      </c>
      <c r="D234">
        <v>3</v>
      </c>
    </row>
    <row r="235" spans="1:4" x14ac:dyDescent="0.2">
      <c r="A235" s="10">
        <v>43711</v>
      </c>
      <c r="B235" s="14">
        <v>0.33292824074074073</v>
      </c>
      <c r="C235" s="9">
        <v>15.39</v>
      </c>
      <c r="D235">
        <v>3</v>
      </c>
    </row>
    <row r="236" spans="1:4" x14ac:dyDescent="0.2">
      <c r="A236" s="10">
        <v>43711</v>
      </c>
      <c r="B236" s="14">
        <v>0.79820601851851858</v>
      </c>
      <c r="C236" s="9">
        <v>15.7</v>
      </c>
      <c r="D236">
        <v>4</v>
      </c>
    </row>
    <row r="237" spans="1:4" x14ac:dyDescent="0.2">
      <c r="A237" s="10">
        <v>43711</v>
      </c>
      <c r="B237" s="14">
        <v>0.805150462962963</v>
      </c>
      <c r="C237" s="9">
        <v>15.67</v>
      </c>
      <c r="D237">
        <v>4</v>
      </c>
    </row>
    <row r="238" spans="1:4" x14ac:dyDescent="0.2">
      <c r="A238" s="10">
        <v>43711</v>
      </c>
      <c r="B238" s="14">
        <v>0.81209490740740742</v>
      </c>
      <c r="C238" s="9">
        <v>15.66</v>
      </c>
      <c r="D238">
        <v>4</v>
      </c>
    </row>
    <row r="239" spans="1:4" x14ac:dyDescent="0.2">
      <c r="A239" s="10">
        <v>43711</v>
      </c>
      <c r="B239" s="14">
        <v>0.81903935185185184</v>
      </c>
      <c r="C239" s="9">
        <v>15.65</v>
      </c>
      <c r="D239">
        <v>4</v>
      </c>
    </row>
    <row r="240" spans="1:4" x14ac:dyDescent="0.2">
      <c r="A240" s="10">
        <v>43711</v>
      </c>
      <c r="B240" s="14">
        <v>0.82598379629629637</v>
      </c>
      <c r="C240" s="9">
        <v>15.63</v>
      </c>
      <c r="D240">
        <v>4</v>
      </c>
    </row>
    <row r="241" spans="1:4" x14ac:dyDescent="0.2">
      <c r="A241" s="10">
        <v>43711</v>
      </c>
      <c r="B241" s="14">
        <v>0.83292824074074068</v>
      </c>
      <c r="C241" s="9">
        <v>15.61</v>
      </c>
      <c r="D241">
        <v>4</v>
      </c>
    </row>
    <row r="242" spans="1:4" x14ac:dyDescent="0.2">
      <c r="A242" s="10">
        <v>43711</v>
      </c>
      <c r="B242" s="14">
        <v>0.83987268518518521</v>
      </c>
      <c r="C242" s="9">
        <v>15.62</v>
      </c>
      <c r="D242">
        <v>4</v>
      </c>
    </row>
    <row r="243" spans="1:4" x14ac:dyDescent="0.2">
      <c r="A243" s="10">
        <v>43711</v>
      </c>
      <c r="B243" s="14">
        <v>0.84681712962962974</v>
      </c>
      <c r="C243" s="9">
        <v>15.59</v>
      </c>
      <c r="D243">
        <v>4</v>
      </c>
    </row>
    <row r="244" spans="1:4" x14ac:dyDescent="0.2">
      <c r="A244" s="10">
        <v>43711</v>
      </c>
      <c r="B244" s="14">
        <v>0.85376157407407405</v>
      </c>
      <c r="C244" s="9">
        <v>15.6</v>
      </c>
      <c r="D244">
        <v>4</v>
      </c>
    </row>
    <row r="245" spans="1:4" x14ac:dyDescent="0.2">
      <c r="A245" s="10">
        <v>43711</v>
      </c>
      <c r="B245" s="14">
        <v>0.86070601851851858</v>
      </c>
      <c r="C245" s="9">
        <v>15.58</v>
      </c>
      <c r="D245">
        <v>4</v>
      </c>
    </row>
    <row r="246" spans="1:4" x14ac:dyDescent="0.2">
      <c r="A246" s="10">
        <v>43711</v>
      </c>
      <c r="B246" s="14">
        <v>0.867650462962963</v>
      </c>
      <c r="C246" s="9">
        <v>15.56</v>
      </c>
      <c r="D246">
        <v>4</v>
      </c>
    </row>
    <row r="247" spans="1:4" x14ac:dyDescent="0.2">
      <c r="A247" s="10">
        <v>43711</v>
      </c>
      <c r="B247" s="14">
        <v>0.87459490740740742</v>
      </c>
      <c r="C247" s="9">
        <v>15.57</v>
      </c>
      <c r="D247">
        <v>4</v>
      </c>
    </row>
    <row r="248" spans="1:4" x14ac:dyDescent="0.2">
      <c r="A248" s="10">
        <v>43711</v>
      </c>
      <c r="B248" s="14">
        <v>0.88153935185185184</v>
      </c>
      <c r="C248" s="9">
        <v>15.58</v>
      </c>
      <c r="D248">
        <v>4</v>
      </c>
    </row>
    <row r="249" spans="1:4" x14ac:dyDescent="0.2">
      <c r="A249" s="10">
        <v>43711</v>
      </c>
      <c r="B249" s="14">
        <v>0.88848379629629637</v>
      </c>
      <c r="C249" s="9">
        <v>15.56</v>
      </c>
      <c r="D249">
        <v>4</v>
      </c>
    </row>
    <row r="250" spans="1:4" x14ac:dyDescent="0.2">
      <c r="A250" s="10">
        <v>43711</v>
      </c>
      <c r="B250" s="14">
        <v>0.89542824074074068</v>
      </c>
      <c r="C250" s="9">
        <v>15.54</v>
      </c>
      <c r="D250">
        <v>4</v>
      </c>
    </row>
    <row r="251" spans="1:4" x14ac:dyDescent="0.2">
      <c r="A251" s="10">
        <v>43711</v>
      </c>
      <c r="B251" s="14">
        <v>0.90237268518518521</v>
      </c>
      <c r="C251" s="9">
        <v>15.53</v>
      </c>
      <c r="D251">
        <v>4</v>
      </c>
    </row>
    <row r="252" spans="1:4" x14ac:dyDescent="0.2">
      <c r="A252" s="10">
        <v>43711</v>
      </c>
      <c r="B252" s="14">
        <v>0.90931712962962974</v>
      </c>
      <c r="C252" s="9">
        <v>15.52</v>
      </c>
      <c r="D252">
        <v>4</v>
      </c>
    </row>
    <row r="253" spans="1:4" x14ac:dyDescent="0.2">
      <c r="A253" s="10">
        <v>43711</v>
      </c>
      <c r="B253" s="14">
        <v>0.91626157407407405</v>
      </c>
      <c r="C253" s="9">
        <v>15.47</v>
      </c>
      <c r="D253">
        <v>4</v>
      </c>
    </row>
    <row r="254" spans="1:4" x14ac:dyDescent="0.2">
      <c r="A254" s="10">
        <v>43711</v>
      </c>
      <c r="B254" s="14">
        <v>0.92320601851851858</v>
      </c>
      <c r="C254" s="9">
        <v>15.45</v>
      </c>
      <c r="D254">
        <v>4</v>
      </c>
    </row>
    <row r="255" spans="1:4" x14ac:dyDescent="0.2">
      <c r="A255" s="10">
        <v>43711</v>
      </c>
      <c r="B255" s="14">
        <v>0.930150462962963</v>
      </c>
      <c r="C255" s="9">
        <v>15.43</v>
      </c>
      <c r="D255">
        <v>4</v>
      </c>
    </row>
    <row r="256" spans="1:4" x14ac:dyDescent="0.2">
      <c r="A256" s="10">
        <v>43711</v>
      </c>
      <c r="B256" s="14">
        <v>0.93709490740740742</v>
      </c>
      <c r="C256" s="9">
        <v>15.42</v>
      </c>
      <c r="D256">
        <v>4</v>
      </c>
    </row>
    <row r="257" spans="1:4" x14ac:dyDescent="0.2">
      <c r="A257" s="10">
        <v>43711</v>
      </c>
      <c r="B257" s="14">
        <v>0.94403935185185184</v>
      </c>
      <c r="C257" s="9">
        <v>15.4</v>
      </c>
      <c r="D257">
        <v>4</v>
      </c>
    </row>
    <row r="258" spans="1:4" x14ac:dyDescent="0.2">
      <c r="A258" s="10">
        <v>43711</v>
      </c>
      <c r="B258" s="14">
        <v>0.95098379629629637</v>
      </c>
      <c r="C258" s="9">
        <v>15.4</v>
      </c>
      <c r="D258">
        <v>4</v>
      </c>
    </row>
    <row r="259" spans="1:4" x14ac:dyDescent="0.2">
      <c r="A259" s="10">
        <v>43711</v>
      </c>
      <c r="B259" s="14">
        <v>0.95792824074074068</v>
      </c>
      <c r="C259" s="9">
        <v>15.37</v>
      </c>
      <c r="D259">
        <v>4</v>
      </c>
    </row>
    <row r="260" spans="1:4" x14ac:dyDescent="0.2">
      <c r="A260" s="10">
        <v>43711</v>
      </c>
      <c r="B260" s="14">
        <v>0.96487268518518521</v>
      </c>
      <c r="C260" s="9">
        <v>15.37</v>
      </c>
      <c r="D260">
        <v>4</v>
      </c>
    </row>
    <row r="261" spans="1:4" x14ac:dyDescent="0.2">
      <c r="A261" s="10">
        <v>43711</v>
      </c>
      <c r="B261" s="14">
        <v>0.97181712962962974</v>
      </c>
      <c r="C261" s="9">
        <v>15.33</v>
      </c>
      <c r="D261">
        <v>4</v>
      </c>
    </row>
    <row r="262" spans="1:4" x14ac:dyDescent="0.2">
      <c r="A262" s="10">
        <v>43711</v>
      </c>
      <c r="B262" s="14">
        <v>0.97876157407407405</v>
      </c>
      <c r="C262" s="9">
        <v>15.34</v>
      </c>
      <c r="D262">
        <v>4</v>
      </c>
    </row>
    <row r="263" spans="1:4" x14ac:dyDescent="0.2">
      <c r="A263" s="10">
        <v>43711</v>
      </c>
      <c r="B263" s="14">
        <v>0.98570601851851858</v>
      </c>
      <c r="C263" s="9">
        <v>15.34</v>
      </c>
      <c r="D263">
        <v>4</v>
      </c>
    </row>
    <row r="264" spans="1:4" x14ac:dyDescent="0.2">
      <c r="A264" s="10">
        <v>43711</v>
      </c>
      <c r="B264" s="14">
        <v>0.992650462962963</v>
      </c>
      <c r="C264" s="9">
        <v>15.32</v>
      </c>
      <c r="D264">
        <v>4</v>
      </c>
    </row>
    <row r="265" spans="1:4" x14ac:dyDescent="0.2">
      <c r="A265" s="10">
        <v>43711</v>
      </c>
      <c r="B265" s="14">
        <v>0.99959490740740742</v>
      </c>
      <c r="C265" s="9">
        <v>15.36</v>
      </c>
      <c r="D265">
        <v>4</v>
      </c>
    </row>
    <row r="266" spans="1:4" x14ac:dyDescent="0.2">
      <c r="A266" s="10">
        <v>43712</v>
      </c>
      <c r="B266" s="14">
        <v>6.5393518518518517E-3</v>
      </c>
      <c r="C266" s="9">
        <v>15.37</v>
      </c>
      <c r="D266">
        <v>4</v>
      </c>
    </row>
    <row r="267" spans="1:4" x14ac:dyDescent="0.2">
      <c r="A267" s="10">
        <v>43712</v>
      </c>
      <c r="B267" s="14">
        <v>1.3483796296296298E-2</v>
      </c>
      <c r="C267" s="9">
        <v>15.34</v>
      </c>
      <c r="D267">
        <v>4</v>
      </c>
    </row>
    <row r="268" spans="1:4" x14ac:dyDescent="0.2">
      <c r="A268" s="10">
        <v>43712</v>
      </c>
      <c r="B268" s="14">
        <v>2.0428240740740743E-2</v>
      </c>
      <c r="C268" s="9">
        <v>15.38</v>
      </c>
      <c r="D268">
        <v>4</v>
      </c>
    </row>
    <row r="269" spans="1:4" x14ac:dyDescent="0.2">
      <c r="A269" s="10">
        <v>43712</v>
      </c>
      <c r="B269" s="14">
        <v>2.7372685185185184E-2</v>
      </c>
      <c r="C269" s="9">
        <v>15.39</v>
      </c>
      <c r="D269">
        <v>4</v>
      </c>
    </row>
    <row r="270" spans="1:4" x14ac:dyDescent="0.2">
      <c r="A270" s="10">
        <v>43712</v>
      </c>
      <c r="B270" s="14">
        <v>3.4317129629629628E-2</v>
      </c>
      <c r="C270" s="9">
        <v>15.41</v>
      </c>
      <c r="D270">
        <v>4</v>
      </c>
    </row>
    <row r="271" spans="1:4" x14ac:dyDescent="0.2">
      <c r="A271" s="10">
        <v>43712</v>
      </c>
      <c r="B271" s="14">
        <v>4.1261574074074069E-2</v>
      </c>
      <c r="C271" s="9">
        <v>15.4</v>
      </c>
      <c r="D271">
        <v>4</v>
      </c>
    </row>
    <row r="272" spans="1:4" x14ac:dyDescent="0.2">
      <c r="A272" s="10">
        <v>43712</v>
      </c>
      <c r="B272" s="14">
        <v>4.8206018518518523E-2</v>
      </c>
      <c r="C272" s="9">
        <v>15.4</v>
      </c>
      <c r="D272">
        <v>4</v>
      </c>
    </row>
    <row r="273" spans="1:4" x14ac:dyDescent="0.2">
      <c r="A273" s="10">
        <v>43712</v>
      </c>
      <c r="B273" s="14">
        <v>5.5150462962962964E-2</v>
      </c>
      <c r="C273" s="9">
        <v>15.41</v>
      </c>
      <c r="D273">
        <v>4</v>
      </c>
    </row>
    <row r="274" spans="1:4" x14ac:dyDescent="0.2">
      <c r="A274" s="10">
        <v>43712</v>
      </c>
      <c r="B274" s="14">
        <v>6.2094907407407411E-2</v>
      </c>
      <c r="C274" s="9">
        <v>15.43</v>
      </c>
      <c r="D274">
        <v>4</v>
      </c>
    </row>
    <row r="275" spans="1:4" x14ac:dyDescent="0.2">
      <c r="A275" s="10">
        <v>43712</v>
      </c>
      <c r="B275" s="14">
        <v>6.9039351851851852E-2</v>
      </c>
      <c r="C275" s="9">
        <v>15.43</v>
      </c>
      <c r="D275">
        <v>4</v>
      </c>
    </row>
    <row r="276" spans="1:4" x14ac:dyDescent="0.2">
      <c r="A276" s="10">
        <v>43712</v>
      </c>
      <c r="B276" s="14">
        <v>7.5983796296296299E-2</v>
      </c>
      <c r="C276" s="9">
        <v>15.44</v>
      </c>
      <c r="D276">
        <v>4</v>
      </c>
    </row>
    <row r="277" spans="1:4" x14ac:dyDescent="0.2">
      <c r="A277" s="10">
        <v>43712</v>
      </c>
      <c r="B277" s="14">
        <v>8.2928240740740733E-2</v>
      </c>
      <c r="C277" s="9">
        <v>15.45</v>
      </c>
      <c r="D277">
        <v>4</v>
      </c>
    </row>
    <row r="278" spans="1:4" x14ac:dyDescent="0.2">
      <c r="A278" s="10">
        <v>43712</v>
      </c>
      <c r="B278" s="14">
        <v>8.9872685185185194E-2</v>
      </c>
      <c r="C278" s="9">
        <v>15.47</v>
      </c>
      <c r="D278">
        <v>4</v>
      </c>
    </row>
    <row r="279" spans="1:4" x14ac:dyDescent="0.2">
      <c r="A279" s="10">
        <v>43712</v>
      </c>
      <c r="B279" s="14">
        <v>9.6817129629629628E-2</v>
      </c>
      <c r="C279" s="9">
        <v>15.48</v>
      </c>
      <c r="D279">
        <v>4</v>
      </c>
    </row>
    <row r="280" spans="1:4" x14ac:dyDescent="0.2">
      <c r="A280" s="10">
        <v>43712</v>
      </c>
      <c r="B280" s="14">
        <v>0.10376157407407409</v>
      </c>
      <c r="C280" s="9">
        <v>15.51</v>
      </c>
      <c r="D280">
        <v>4</v>
      </c>
    </row>
    <row r="281" spans="1:4" x14ac:dyDescent="0.2">
      <c r="A281" s="10">
        <v>43712</v>
      </c>
      <c r="B281" s="14">
        <v>0.11070601851851852</v>
      </c>
      <c r="C281" s="9">
        <v>15.53</v>
      </c>
      <c r="D281">
        <v>4</v>
      </c>
    </row>
    <row r="282" spans="1:4" x14ac:dyDescent="0.2">
      <c r="A282" s="10">
        <v>43712</v>
      </c>
      <c r="B282" s="14">
        <v>0.11765046296296296</v>
      </c>
      <c r="C282" s="9">
        <v>15.52</v>
      </c>
      <c r="D282">
        <v>4</v>
      </c>
    </row>
    <row r="283" spans="1:4" x14ac:dyDescent="0.2">
      <c r="A283" s="10">
        <v>43712</v>
      </c>
      <c r="B283" s="14">
        <v>0.1245949074074074</v>
      </c>
      <c r="C283" s="9">
        <v>15.56</v>
      </c>
      <c r="D283">
        <v>4</v>
      </c>
    </row>
    <row r="284" spans="1:4" x14ac:dyDescent="0.2">
      <c r="A284" s="10">
        <v>43712</v>
      </c>
      <c r="B284" s="14">
        <v>0.13153935185185187</v>
      </c>
      <c r="C284" s="9">
        <v>15.57</v>
      </c>
      <c r="D284">
        <v>4</v>
      </c>
    </row>
    <row r="285" spans="1:4" x14ac:dyDescent="0.2">
      <c r="A285" s="10">
        <v>43712</v>
      </c>
      <c r="B285" s="14">
        <v>0.13848379629629629</v>
      </c>
      <c r="C285" s="9">
        <v>15.59</v>
      </c>
      <c r="D285">
        <v>4</v>
      </c>
    </row>
    <row r="286" spans="1:4" x14ac:dyDescent="0.2">
      <c r="A286" s="10">
        <v>43712</v>
      </c>
      <c r="B286" s="14">
        <v>0.14542824074074076</v>
      </c>
      <c r="C286" s="9">
        <v>15.6</v>
      </c>
      <c r="D286">
        <v>4</v>
      </c>
    </row>
    <row r="287" spans="1:4" x14ac:dyDescent="0.2">
      <c r="A287" s="10">
        <v>43712</v>
      </c>
      <c r="B287" s="14">
        <v>0.15237268518518518</v>
      </c>
      <c r="C287" s="9">
        <v>15.57</v>
      </c>
      <c r="D287">
        <v>4</v>
      </c>
    </row>
    <row r="288" spans="1:4" x14ac:dyDescent="0.2">
      <c r="A288" s="10">
        <v>43712</v>
      </c>
      <c r="B288" s="14">
        <v>0.15931712962962963</v>
      </c>
      <c r="C288" s="9">
        <v>15.59</v>
      </c>
      <c r="D288">
        <v>4</v>
      </c>
    </row>
    <row r="289" spans="1:4" x14ac:dyDescent="0.2">
      <c r="A289" s="10">
        <v>43712</v>
      </c>
      <c r="B289" s="14">
        <v>0.16626157407407408</v>
      </c>
      <c r="C289" s="9">
        <v>15.58</v>
      </c>
      <c r="D289">
        <v>4</v>
      </c>
    </row>
    <row r="290" spans="1:4" x14ac:dyDescent="0.2">
      <c r="A290" s="10">
        <v>43712</v>
      </c>
      <c r="B290" s="14">
        <v>0.1732060185185185</v>
      </c>
      <c r="C290" s="9">
        <v>15.58</v>
      </c>
      <c r="D290">
        <v>4</v>
      </c>
    </row>
    <row r="291" spans="1:4" x14ac:dyDescent="0.2">
      <c r="A291" s="10">
        <v>43712</v>
      </c>
      <c r="B291" s="14">
        <v>0.18015046296296297</v>
      </c>
      <c r="C291" s="9">
        <v>15.58</v>
      </c>
      <c r="D291">
        <v>4</v>
      </c>
    </row>
    <row r="292" spans="1:4" x14ac:dyDescent="0.2">
      <c r="A292" s="10">
        <v>43712</v>
      </c>
      <c r="B292" s="14">
        <v>0.18709490740740742</v>
      </c>
      <c r="C292" s="9">
        <v>15.58</v>
      </c>
      <c r="D292">
        <v>4</v>
      </c>
    </row>
    <row r="293" spans="1:4" x14ac:dyDescent="0.2">
      <c r="A293" s="10">
        <v>43712</v>
      </c>
      <c r="B293" s="14">
        <v>0.19403935185185184</v>
      </c>
      <c r="C293" s="9">
        <v>15.59</v>
      </c>
      <c r="D293">
        <v>4</v>
      </c>
    </row>
    <row r="294" spans="1:4" x14ac:dyDescent="0.2">
      <c r="A294" s="10">
        <v>43712</v>
      </c>
      <c r="B294" s="14">
        <v>0.20098379629629629</v>
      </c>
      <c r="C294" s="9">
        <v>15.59</v>
      </c>
      <c r="D294">
        <v>4</v>
      </c>
    </row>
    <row r="295" spans="1:4" x14ac:dyDescent="0.2">
      <c r="A295" s="10">
        <v>43712</v>
      </c>
      <c r="B295" s="14">
        <v>0.20792824074074076</v>
      </c>
      <c r="C295" s="9">
        <v>15.59</v>
      </c>
      <c r="D295">
        <v>4</v>
      </c>
    </row>
    <row r="296" spans="1:4" x14ac:dyDescent="0.2">
      <c r="A296" s="10">
        <v>43712</v>
      </c>
      <c r="B296" s="14">
        <v>0.21487268518518518</v>
      </c>
      <c r="C296" s="9">
        <v>15.58</v>
      </c>
      <c r="D296">
        <v>4</v>
      </c>
    </row>
    <row r="297" spans="1:4" x14ac:dyDescent="0.2">
      <c r="A297" s="10">
        <v>43712</v>
      </c>
      <c r="B297" s="14">
        <v>0.22181712962962963</v>
      </c>
      <c r="C297" s="9">
        <v>15.58</v>
      </c>
      <c r="D297">
        <v>4</v>
      </c>
    </row>
    <row r="298" spans="1:4" x14ac:dyDescent="0.2">
      <c r="A298" s="10">
        <v>43712</v>
      </c>
      <c r="B298" s="14">
        <v>0.22876157407407408</v>
      </c>
      <c r="C298" s="9">
        <v>15.59</v>
      </c>
      <c r="D298">
        <v>4</v>
      </c>
    </row>
    <row r="299" spans="1:4" x14ac:dyDescent="0.2">
      <c r="A299" s="10">
        <v>43712</v>
      </c>
      <c r="B299" s="14">
        <v>0.2357060185185185</v>
      </c>
      <c r="C299" s="9">
        <v>15.59</v>
      </c>
      <c r="D299">
        <v>4</v>
      </c>
    </row>
    <row r="300" spans="1:4" x14ac:dyDescent="0.2">
      <c r="A300" s="10">
        <v>43712</v>
      </c>
      <c r="B300" s="14">
        <v>0.24265046296296297</v>
      </c>
      <c r="C300" s="9">
        <v>15.56</v>
      </c>
      <c r="D300">
        <v>4</v>
      </c>
    </row>
    <row r="301" spans="1:4" x14ac:dyDescent="0.2">
      <c r="A301" s="10">
        <v>43712</v>
      </c>
      <c r="B301" s="14">
        <v>0.24959490740740742</v>
      </c>
      <c r="C301" s="9">
        <v>15.56</v>
      </c>
      <c r="D301">
        <v>4</v>
      </c>
    </row>
    <row r="302" spans="1:4" x14ac:dyDescent="0.2">
      <c r="A302" s="10">
        <v>43712</v>
      </c>
      <c r="B302" s="14">
        <v>0.25653935185185184</v>
      </c>
      <c r="C302" s="9">
        <v>15.57</v>
      </c>
      <c r="D302">
        <v>4</v>
      </c>
    </row>
    <row r="303" spans="1:4" x14ac:dyDescent="0.2">
      <c r="A303" s="10">
        <v>43712</v>
      </c>
      <c r="B303" s="14">
        <v>0.26348379629629631</v>
      </c>
      <c r="C303" s="9">
        <v>15.57</v>
      </c>
      <c r="D303">
        <v>4</v>
      </c>
    </row>
    <row r="304" spans="1:4" x14ac:dyDescent="0.2">
      <c r="A304" s="10">
        <v>43712</v>
      </c>
      <c r="B304" s="14">
        <v>0.27042824074074073</v>
      </c>
      <c r="C304" s="9">
        <v>15.56</v>
      </c>
      <c r="D304">
        <v>4</v>
      </c>
    </row>
    <row r="305" spans="1:4" x14ac:dyDescent="0.2">
      <c r="A305" s="10">
        <v>43712</v>
      </c>
      <c r="B305" s="14">
        <v>0.27737268518518515</v>
      </c>
      <c r="C305" s="9">
        <v>15.54</v>
      </c>
      <c r="D305">
        <v>4</v>
      </c>
    </row>
    <row r="306" spans="1:4" x14ac:dyDescent="0.2">
      <c r="A306" s="10">
        <v>43712</v>
      </c>
      <c r="B306" s="14">
        <v>0.28431712962962963</v>
      </c>
      <c r="C306" s="9">
        <v>15.58</v>
      </c>
      <c r="D306">
        <v>4</v>
      </c>
    </row>
    <row r="307" spans="1:4" x14ac:dyDescent="0.2">
      <c r="A307" s="10">
        <v>43712</v>
      </c>
      <c r="B307" s="14">
        <v>0.2912615740740741</v>
      </c>
      <c r="C307" s="9">
        <v>15.56</v>
      </c>
      <c r="D307">
        <v>4</v>
      </c>
    </row>
    <row r="308" spans="1:4" x14ac:dyDescent="0.2">
      <c r="A308" s="10">
        <v>43712</v>
      </c>
      <c r="B308" s="14">
        <v>0.29820601851851852</v>
      </c>
      <c r="C308" s="9">
        <v>15.56</v>
      </c>
      <c r="D308">
        <v>4</v>
      </c>
    </row>
    <row r="309" spans="1:4" x14ac:dyDescent="0.2">
      <c r="A309" s="10">
        <v>43712</v>
      </c>
      <c r="B309" s="14">
        <v>0.30515046296296294</v>
      </c>
      <c r="C309" s="9">
        <v>15.55</v>
      </c>
      <c r="D309">
        <v>4</v>
      </c>
    </row>
    <row r="310" spans="1:4" x14ac:dyDescent="0.2">
      <c r="A310" s="10">
        <v>43712</v>
      </c>
      <c r="B310" s="14">
        <v>0.31209490740740742</v>
      </c>
      <c r="C310" s="9">
        <v>15.54</v>
      </c>
      <c r="D310">
        <v>4</v>
      </c>
    </row>
    <row r="311" spans="1:4" x14ac:dyDescent="0.2">
      <c r="A311" s="10">
        <v>43712</v>
      </c>
      <c r="B311" s="14">
        <v>0.31903935185185184</v>
      </c>
      <c r="C311" s="9">
        <v>15.54</v>
      </c>
      <c r="D311">
        <v>4</v>
      </c>
    </row>
    <row r="312" spans="1:4" x14ac:dyDescent="0.2">
      <c r="A312" s="10">
        <v>43712</v>
      </c>
      <c r="B312" s="14">
        <v>0.32598379629629631</v>
      </c>
      <c r="C312" s="9">
        <v>15.56</v>
      </c>
      <c r="D312">
        <v>4</v>
      </c>
    </row>
    <row r="313" spans="1:4" x14ac:dyDescent="0.2">
      <c r="A313" s="10">
        <v>43712</v>
      </c>
      <c r="B313" s="14">
        <v>0.33292824074074073</v>
      </c>
      <c r="C313" s="9">
        <v>15.56</v>
      </c>
      <c r="D313">
        <v>4</v>
      </c>
    </row>
    <row r="314" spans="1:4" x14ac:dyDescent="0.2">
      <c r="A314" s="10">
        <v>43713</v>
      </c>
      <c r="B314" s="14">
        <v>0.79820601851851858</v>
      </c>
      <c r="C314" s="9">
        <v>15.18</v>
      </c>
      <c r="D314">
        <v>6</v>
      </c>
    </row>
    <row r="315" spans="1:4" x14ac:dyDescent="0.2">
      <c r="A315" s="10">
        <v>43713</v>
      </c>
      <c r="B315" s="14">
        <v>0.805150462962963</v>
      </c>
      <c r="C315" s="9">
        <v>15.19</v>
      </c>
      <c r="D315">
        <v>6</v>
      </c>
    </row>
    <row r="316" spans="1:4" x14ac:dyDescent="0.2">
      <c r="A316" s="10">
        <v>43713</v>
      </c>
      <c r="B316" s="14">
        <v>0.81209490740740742</v>
      </c>
      <c r="C316" s="9">
        <v>15.17</v>
      </c>
      <c r="D316">
        <v>6</v>
      </c>
    </row>
    <row r="317" spans="1:4" x14ac:dyDescent="0.2">
      <c r="A317" s="10">
        <v>43713</v>
      </c>
      <c r="B317" s="14">
        <v>0.81903935185185184</v>
      </c>
      <c r="C317" s="9">
        <v>15.13</v>
      </c>
      <c r="D317">
        <v>6</v>
      </c>
    </row>
    <row r="318" spans="1:4" x14ac:dyDescent="0.2">
      <c r="A318" s="10">
        <v>43713</v>
      </c>
      <c r="B318" s="14">
        <v>0.82598379629629637</v>
      </c>
      <c r="C318" s="9">
        <v>15.21</v>
      </c>
      <c r="D318">
        <v>6</v>
      </c>
    </row>
    <row r="319" spans="1:4" x14ac:dyDescent="0.2">
      <c r="A319" s="10">
        <v>43713</v>
      </c>
      <c r="B319" s="14">
        <v>0.83292824074074068</v>
      </c>
      <c r="C319" s="9">
        <v>15.24</v>
      </c>
      <c r="D319">
        <v>6</v>
      </c>
    </row>
    <row r="320" spans="1:4" x14ac:dyDescent="0.2">
      <c r="A320" s="10">
        <v>43713</v>
      </c>
      <c r="B320" s="14">
        <v>0.83987268518518521</v>
      </c>
      <c r="C320" s="9">
        <v>15.24</v>
      </c>
      <c r="D320">
        <v>6</v>
      </c>
    </row>
    <row r="321" spans="1:4" x14ac:dyDescent="0.2">
      <c r="A321" s="10">
        <v>43713</v>
      </c>
      <c r="B321" s="14">
        <v>0.84681712962962974</v>
      </c>
      <c r="C321" s="9">
        <v>15.24</v>
      </c>
      <c r="D321">
        <v>6</v>
      </c>
    </row>
    <row r="322" spans="1:4" x14ac:dyDescent="0.2">
      <c r="A322" s="10">
        <v>43713</v>
      </c>
      <c r="B322" s="14">
        <v>0.85376157407407405</v>
      </c>
      <c r="C322" s="9">
        <v>15.21</v>
      </c>
      <c r="D322">
        <v>6</v>
      </c>
    </row>
    <row r="323" spans="1:4" x14ac:dyDescent="0.2">
      <c r="A323" s="10">
        <v>43713</v>
      </c>
      <c r="B323" s="14">
        <v>0.86070601851851858</v>
      </c>
      <c r="C323" s="9">
        <v>15.25</v>
      </c>
      <c r="D323">
        <v>6</v>
      </c>
    </row>
    <row r="324" spans="1:4" x14ac:dyDescent="0.2">
      <c r="A324" s="10">
        <v>43713</v>
      </c>
      <c r="B324" s="14">
        <v>0.867650462962963</v>
      </c>
      <c r="C324" s="9">
        <v>15.28</v>
      </c>
      <c r="D324">
        <v>6</v>
      </c>
    </row>
    <row r="325" spans="1:4" x14ac:dyDescent="0.2">
      <c r="A325" s="10">
        <v>43713</v>
      </c>
      <c r="B325" s="14">
        <v>0.87459490740740742</v>
      </c>
      <c r="C325" s="9">
        <v>15.34</v>
      </c>
      <c r="D325">
        <v>6</v>
      </c>
    </row>
    <row r="326" spans="1:4" x14ac:dyDescent="0.2">
      <c r="A326" s="10">
        <v>43713</v>
      </c>
      <c r="B326" s="14">
        <v>0.88153935185185184</v>
      </c>
      <c r="C326" s="9">
        <v>15.4</v>
      </c>
      <c r="D326">
        <v>6</v>
      </c>
    </row>
    <row r="327" spans="1:4" x14ac:dyDescent="0.2">
      <c r="A327" s="10">
        <v>43713</v>
      </c>
      <c r="B327" s="14">
        <v>0.88848379629629637</v>
      </c>
      <c r="C327" s="9">
        <v>15.42</v>
      </c>
      <c r="D327">
        <v>6</v>
      </c>
    </row>
    <row r="328" spans="1:4" x14ac:dyDescent="0.2">
      <c r="A328" s="10">
        <v>43713</v>
      </c>
      <c r="B328" s="14">
        <v>0.89542824074074068</v>
      </c>
      <c r="C328" s="9">
        <v>15.49</v>
      </c>
      <c r="D328">
        <v>6</v>
      </c>
    </row>
    <row r="329" spans="1:4" x14ac:dyDescent="0.2">
      <c r="A329" s="10">
        <v>43713</v>
      </c>
      <c r="B329" s="14">
        <v>0.90237268518518521</v>
      </c>
      <c r="C329" s="9">
        <v>15.51</v>
      </c>
      <c r="D329">
        <v>6</v>
      </c>
    </row>
    <row r="330" spans="1:4" x14ac:dyDescent="0.2">
      <c r="A330" s="10">
        <v>43713</v>
      </c>
      <c r="B330" s="14">
        <v>0.90931712962962974</v>
      </c>
      <c r="C330" s="9">
        <v>15.53</v>
      </c>
      <c r="D330">
        <v>6</v>
      </c>
    </row>
    <row r="331" spans="1:4" x14ac:dyDescent="0.2">
      <c r="A331" s="10">
        <v>43713</v>
      </c>
      <c r="B331" s="14">
        <v>0.91626157407407405</v>
      </c>
      <c r="C331" s="9">
        <v>15.54</v>
      </c>
      <c r="D331">
        <v>6</v>
      </c>
    </row>
    <row r="332" spans="1:4" x14ac:dyDescent="0.2">
      <c r="A332" s="10">
        <v>43713</v>
      </c>
      <c r="B332" s="14">
        <v>0.92320601851851858</v>
      </c>
      <c r="C332" s="9">
        <v>15.57</v>
      </c>
      <c r="D332">
        <v>6</v>
      </c>
    </row>
    <row r="333" spans="1:4" x14ac:dyDescent="0.2">
      <c r="A333" s="10">
        <v>43713</v>
      </c>
      <c r="B333" s="14">
        <v>0.930150462962963</v>
      </c>
      <c r="C333" s="9">
        <v>15.62</v>
      </c>
      <c r="D333">
        <v>6</v>
      </c>
    </row>
    <row r="334" spans="1:4" x14ac:dyDescent="0.2">
      <c r="A334" s="10">
        <v>43713</v>
      </c>
      <c r="B334" s="14">
        <v>0.93709490740740742</v>
      </c>
      <c r="C334" s="9">
        <v>15.61</v>
      </c>
      <c r="D334">
        <v>6</v>
      </c>
    </row>
    <row r="335" spans="1:4" x14ac:dyDescent="0.2">
      <c r="A335" s="10">
        <v>43713</v>
      </c>
      <c r="B335" s="14">
        <v>0.94403935185185184</v>
      </c>
      <c r="C335" s="9">
        <v>15.6</v>
      </c>
      <c r="D335">
        <v>6</v>
      </c>
    </row>
    <row r="336" spans="1:4" x14ac:dyDescent="0.2">
      <c r="A336" s="10">
        <v>43713</v>
      </c>
      <c r="B336" s="14">
        <v>0.95098379629629637</v>
      </c>
      <c r="C336" s="9">
        <v>15.61</v>
      </c>
      <c r="D336">
        <v>6</v>
      </c>
    </row>
    <row r="337" spans="1:4" x14ac:dyDescent="0.2">
      <c r="A337" s="10">
        <v>43713</v>
      </c>
      <c r="B337" s="14">
        <v>0.95792824074074068</v>
      </c>
      <c r="C337" s="9">
        <v>15.65</v>
      </c>
      <c r="D337">
        <v>6</v>
      </c>
    </row>
    <row r="338" spans="1:4" x14ac:dyDescent="0.2">
      <c r="A338" s="10">
        <v>43713</v>
      </c>
      <c r="B338" s="14">
        <v>0.96487268518518521</v>
      </c>
      <c r="C338" s="9">
        <v>15.65</v>
      </c>
      <c r="D338">
        <v>6</v>
      </c>
    </row>
    <row r="339" spans="1:4" x14ac:dyDescent="0.2">
      <c r="A339" s="10">
        <v>43713</v>
      </c>
      <c r="B339" s="14">
        <v>0.97181712962962974</v>
      </c>
      <c r="C339" s="9">
        <v>15.63</v>
      </c>
      <c r="D339">
        <v>6</v>
      </c>
    </row>
    <row r="340" spans="1:4" x14ac:dyDescent="0.2">
      <c r="A340" s="10">
        <v>43713</v>
      </c>
      <c r="B340" s="14">
        <v>0.97876157407407405</v>
      </c>
      <c r="C340" s="9">
        <v>15.62</v>
      </c>
      <c r="D340">
        <v>6</v>
      </c>
    </row>
    <row r="341" spans="1:4" x14ac:dyDescent="0.2">
      <c r="A341" s="10">
        <v>43713</v>
      </c>
      <c r="B341" s="14">
        <v>0.98570601851851858</v>
      </c>
      <c r="C341" s="9">
        <v>15.61</v>
      </c>
      <c r="D341">
        <v>6</v>
      </c>
    </row>
    <row r="342" spans="1:4" x14ac:dyDescent="0.2">
      <c r="A342" s="10">
        <v>43713</v>
      </c>
      <c r="B342" s="14">
        <v>0.992650462962963</v>
      </c>
      <c r="C342" s="9">
        <v>15.62</v>
      </c>
      <c r="D342">
        <v>6</v>
      </c>
    </row>
    <row r="343" spans="1:4" x14ac:dyDescent="0.2">
      <c r="A343" s="10">
        <v>43713</v>
      </c>
      <c r="B343" s="14">
        <v>0.99959490740740742</v>
      </c>
      <c r="C343" s="9">
        <v>15.6</v>
      </c>
      <c r="D343">
        <v>6</v>
      </c>
    </row>
    <row r="344" spans="1:4" x14ac:dyDescent="0.2">
      <c r="A344" s="10">
        <v>43714</v>
      </c>
      <c r="B344" s="14">
        <v>6.5393518518518517E-3</v>
      </c>
      <c r="C344" s="9">
        <v>15.61</v>
      </c>
      <c r="D344">
        <v>6</v>
      </c>
    </row>
    <row r="345" spans="1:4" x14ac:dyDescent="0.2">
      <c r="A345" s="10">
        <v>43714</v>
      </c>
      <c r="B345" s="14">
        <v>1.3483796296296298E-2</v>
      </c>
      <c r="C345" s="9">
        <v>15.67</v>
      </c>
      <c r="D345">
        <v>6</v>
      </c>
    </row>
    <row r="346" spans="1:4" x14ac:dyDescent="0.2">
      <c r="A346" s="10">
        <v>43714</v>
      </c>
      <c r="B346" s="14">
        <v>2.0428240740740743E-2</v>
      </c>
      <c r="C346" s="9">
        <v>15.68</v>
      </c>
      <c r="D346">
        <v>6</v>
      </c>
    </row>
    <row r="347" spans="1:4" x14ac:dyDescent="0.2">
      <c r="A347" s="10">
        <v>43714</v>
      </c>
      <c r="B347" s="14">
        <v>2.7372685185185184E-2</v>
      </c>
      <c r="C347" s="9">
        <v>15.7</v>
      </c>
      <c r="D347">
        <v>6</v>
      </c>
    </row>
    <row r="348" spans="1:4" x14ac:dyDescent="0.2">
      <c r="A348" s="10">
        <v>43714</v>
      </c>
      <c r="B348" s="14">
        <v>3.4317129629629628E-2</v>
      </c>
      <c r="C348" s="9">
        <v>15.63</v>
      </c>
      <c r="D348">
        <v>6</v>
      </c>
    </row>
    <row r="349" spans="1:4" x14ac:dyDescent="0.2">
      <c r="A349" s="10">
        <v>43714</v>
      </c>
      <c r="B349" s="14">
        <v>4.1261574074074069E-2</v>
      </c>
      <c r="C349" s="9">
        <v>15.58</v>
      </c>
      <c r="D349">
        <v>6</v>
      </c>
    </row>
    <row r="350" spans="1:4" x14ac:dyDescent="0.2">
      <c r="A350" s="10">
        <v>43714</v>
      </c>
      <c r="B350" s="14">
        <v>4.8206018518518523E-2</v>
      </c>
      <c r="C350" s="9">
        <v>15.57</v>
      </c>
      <c r="D350">
        <v>6</v>
      </c>
    </row>
    <row r="351" spans="1:4" x14ac:dyDescent="0.2">
      <c r="A351" s="10">
        <v>43714</v>
      </c>
      <c r="B351" s="14">
        <v>5.5150462962962964E-2</v>
      </c>
      <c r="C351" s="9">
        <v>15.57</v>
      </c>
      <c r="D351">
        <v>6</v>
      </c>
    </row>
    <row r="352" spans="1:4" x14ac:dyDescent="0.2">
      <c r="A352" s="10">
        <v>43714</v>
      </c>
      <c r="B352" s="14">
        <v>6.2094907407407411E-2</v>
      </c>
      <c r="C352" s="9">
        <v>15.57</v>
      </c>
      <c r="D352">
        <v>6</v>
      </c>
    </row>
    <row r="353" spans="1:4" x14ac:dyDescent="0.2">
      <c r="A353" s="10">
        <v>43714</v>
      </c>
      <c r="B353" s="14">
        <v>6.9039351851851852E-2</v>
      </c>
      <c r="C353" s="9">
        <v>15.57</v>
      </c>
      <c r="D353">
        <v>6</v>
      </c>
    </row>
    <row r="354" spans="1:4" x14ac:dyDescent="0.2">
      <c r="A354" s="10">
        <v>43714</v>
      </c>
      <c r="B354" s="14">
        <v>7.5983796296296299E-2</v>
      </c>
      <c r="C354" s="9">
        <v>15.56</v>
      </c>
      <c r="D354">
        <v>6</v>
      </c>
    </row>
    <row r="355" spans="1:4" x14ac:dyDescent="0.2">
      <c r="A355" s="10">
        <v>43714</v>
      </c>
      <c r="B355" s="14">
        <v>8.2928240740740733E-2</v>
      </c>
      <c r="C355" s="9">
        <v>15.53</v>
      </c>
      <c r="D355">
        <v>6</v>
      </c>
    </row>
    <row r="356" spans="1:4" x14ac:dyDescent="0.2">
      <c r="A356" s="10">
        <v>43714</v>
      </c>
      <c r="B356" s="14">
        <v>8.9872685185185194E-2</v>
      </c>
      <c r="C356" s="9">
        <v>15.52</v>
      </c>
      <c r="D356">
        <v>6</v>
      </c>
    </row>
    <row r="357" spans="1:4" x14ac:dyDescent="0.2">
      <c r="A357" s="10">
        <v>43714</v>
      </c>
      <c r="B357" s="14">
        <v>9.6817129629629628E-2</v>
      </c>
      <c r="C357" s="9">
        <v>15.49</v>
      </c>
      <c r="D357">
        <v>6</v>
      </c>
    </row>
    <row r="358" spans="1:4" x14ac:dyDescent="0.2">
      <c r="A358" s="10">
        <v>43714</v>
      </c>
      <c r="B358" s="14">
        <v>0.10376157407407409</v>
      </c>
      <c r="C358" s="9">
        <v>15.47</v>
      </c>
      <c r="D358">
        <v>6</v>
      </c>
    </row>
    <row r="359" spans="1:4" x14ac:dyDescent="0.2">
      <c r="A359" s="10">
        <v>43714</v>
      </c>
      <c r="B359" s="14">
        <v>0.11070601851851852</v>
      </c>
      <c r="C359" s="9">
        <v>15.45</v>
      </c>
      <c r="D359">
        <v>6</v>
      </c>
    </row>
    <row r="360" spans="1:4" x14ac:dyDescent="0.2">
      <c r="A360" s="10">
        <v>43714</v>
      </c>
      <c r="B360" s="14">
        <v>0.11765046296296296</v>
      </c>
      <c r="C360" s="9">
        <v>15.47</v>
      </c>
      <c r="D360">
        <v>6</v>
      </c>
    </row>
    <row r="361" spans="1:4" x14ac:dyDescent="0.2">
      <c r="A361" s="10">
        <v>43714</v>
      </c>
      <c r="B361" s="14">
        <v>0.1245949074074074</v>
      </c>
      <c r="C361" s="9">
        <v>15.54</v>
      </c>
      <c r="D361">
        <v>6</v>
      </c>
    </row>
    <row r="362" spans="1:4" x14ac:dyDescent="0.2">
      <c r="A362" s="10">
        <v>43714</v>
      </c>
      <c r="B362" s="14">
        <v>0.13153935185185187</v>
      </c>
      <c r="C362" s="9">
        <v>15.47</v>
      </c>
      <c r="D362">
        <v>6</v>
      </c>
    </row>
    <row r="363" spans="1:4" x14ac:dyDescent="0.2">
      <c r="A363" s="10">
        <v>43714</v>
      </c>
      <c r="B363" s="14">
        <v>0.13848379629629629</v>
      </c>
      <c r="C363" s="9">
        <v>15.43</v>
      </c>
      <c r="D363">
        <v>6</v>
      </c>
    </row>
    <row r="364" spans="1:4" x14ac:dyDescent="0.2">
      <c r="A364" s="10">
        <v>43714</v>
      </c>
      <c r="B364" s="14">
        <v>0.14542824074074076</v>
      </c>
      <c r="C364" s="9">
        <v>15.45</v>
      </c>
      <c r="D364">
        <v>6</v>
      </c>
    </row>
    <row r="365" spans="1:4" x14ac:dyDescent="0.2">
      <c r="A365" s="10">
        <v>43714</v>
      </c>
      <c r="B365" s="14">
        <v>0.15237268518518518</v>
      </c>
      <c r="C365" s="9">
        <v>15.42</v>
      </c>
      <c r="D365">
        <v>6</v>
      </c>
    </row>
    <row r="366" spans="1:4" x14ac:dyDescent="0.2">
      <c r="A366" s="10">
        <v>43714</v>
      </c>
      <c r="B366" s="14">
        <v>0.15931712962962963</v>
      </c>
      <c r="C366" s="9">
        <v>15.4</v>
      </c>
      <c r="D366">
        <v>6</v>
      </c>
    </row>
    <row r="367" spans="1:4" x14ac:dyDescent="0.2">
      <c r="A367" s="10">
        <v>43714</v>
      </c>
      <c r="B367" s="14">
        <v>0.16626157407407408</v>
      </c>
      <c r="C367" s="9">
        <v>15.37</v>
      </c>
      <c r="D367">
        <v>6</v>
      </c>
    </row>
    <row r="368" spans="1:4" x14ac:dyDescent="0.2">
      <c r="A368" s="10">
        <v>43714</v>
      </c>
      <c r="B368" s="14">
        <v>0.1732060185185185</v>
      </c>
      <c r="C368" s="9">
        <v>15.34</v>
      </c>
      <c r="D368">
        <v>6</v>
      </c>
    </row>
    <row r="369" spans="1:4" x14ac:dyDescent="0.2">
      <c r="A369" s="10">
        <v>43714</v>
      </c>
      <c r="B369" s="14">
        <v>0.18015046296296297</v>
      </c>
      <c r="C369" s="9">
        <v>15.31</v>
      </c>
      <c r="D369">
        <v>6</v>
      </c>
    </row>
    <row r="370" spans="1:4" x14ac:dyDescent="0.2">
      <c r="A370" s="10">
        <v>43714</v>
      </c>
      <c r="B370" s="14">
        <v>0.18709490740740742</v>
      </c>
      <c r="C370" s="9">
        <v>15.29</v>
      </c>
      <c r="D370">
        <v>6</v>
      </c>
    </row>
    <row r="371" spans="1:4" x14ac:dyDescent="0.2">
      <c r="A371" s="10">
        <v>43714</v>
      </c>
      <c r="B371" s="14">
        <v>0.19403935185185184</v>
      </c>
      <c r="C371" s="9">
        <v>15.3</v>
      </c>
      <c r="D371">
        <v>6</v>
      </c>
    </row>
    <row r="372" spans="1:4" x14ac:dyDescent="0.2">
      <c r="A372" s="10">
        <v>43714</v>
      </c>
      <c r="B372" s="14">
        <v>0.20098379629629629</v>
      </c>
      <c r="C372" s="9">
        <v>15.25</v>
      </c>
      <c r="D372">
        <v>6</v>
      </c>
    </row>
    <row r="373" spans="1:4" x14ac:dyDescent="0.2">
      <c r="A373" s="10">
        <v>43714</v>
      </c>
      <c r="B373" s="14">
        <v>0.20792824074074076</v>
      </c>
      <c r="C373" s="9">
        <v>15.23</v>
      </c>
      <c r="D373">
        <v>6</v>
      </c>
    </row>
    <row r="374" spans="1:4" x14ac:dyDescent="0.2">
      <c r="A374" s="10">
        <v>43714</v>
      </c>
      <c r="B374" s="14">
        <v>0.21487268518518518</v>
      </c>
      <c r="C374" s="9">
        <v>15.22</v>
      </c>
      <c r="D374">
        <v>6</v>
      </c>
    </row>
    <row r="375" spans="1:4" x14ac:dyDescent="0.2">
      <c r="A375" s="10">
        <v>43714</v>
      </c>
      <c r="B375" s="14">
        <v>0.22181712962962963</v>
      </c>
      <c r="C375" s="9">
        <v>15.22</v>
      </c>
      <c r="D375">
        <v>6</v>
      </c>
    </row>
    <row r="376" spans="1:4" x14ac:dyDescent="0.2">
      <c r="A376" s="10">
        <v>43714</v>
      </c>
      <c r="B376" s="14">
        <v>0.22876157407407408</v>
      </c>
      <c r="C376" s="9">
        <v>15.19</v>
      </c>
      <c r="D376">
        <v>6</v>
      </c>
    </row>
    <row r="377" spans="1:4" x14ac:dyDescent="0.2">
      <c r="A377" s="10">
        <v>43714</v>
      </c>
      <c r="B377" s="14">
        <v>0.2357060185185185</v>
      </c>
      <c r="C377" s="9">
        <v>15.15</v>
      </c>
      <c r="D377">
        <v>6</v>
      </c>
    </row>
    <row r="378" spans="1:4" x14ac:dyDescent="0.2">
      <c r="A378" s="10">
        <v>43714</v>
      </c>
      <c r="B378" s="14">
        <v>0.24265046296296297</v>
      </c>
      <c r="C378" s="9">
        <v>15.15</v>
      </c>
      <c r="D378">
        <v>6</v>
      </c>
    </row>
    <row r="379" spans="1:4" x14ac:dyDescent="0.2">
      <c r="A379" s="10">
        <v>43714</v>
      </c>
      <c r="B379" s="14">
        <v>0.24959490740740742</v>
      </c>
      <c r="C379" s="9">
        <v>15.13</v>
      </c>
      <c r="D379">
        <v>6</v>
      </c>
    </row>
    <row r="380" spans="1:4" x14ac:dyDescent="0.2">
      <c r="A380" s="10">
        <v>43714</v>
      </c>
      <c r="B380" s="14">
        <v>0.25653935185185184</v>
      </c>
      <c r="C380" s="9">
        <v>15.12</v>
      </c>
      <c r="D380">
        <v>6</v>
      </c>
    </row>
    <row r="381" spans="1:4" x14ac:dyDescent="0.2">
      <c r="A381" s="10">
        <v>43714</v>
      </c>
      <c r="B381" s="14">
        <v>0.26348379629629631</v>
      </c>
      <c r="C381" s="9">
        <v>15.12</v>
      </c>
      <c r="D381">
        <v>6</v>
      </c>
    </row>
    <row r="382" spans="1:4" x14ac:dyDescent="0.2">
      <c r="A382" s="10">
        <v>43714</v>
      </c>
      <c r="B382" s="14">
        <v>0.27042824074074073</v>
      </c>
      <c r="C382" s="9">
        <v>15.11</v>
      </c>
      <c r="D382">
        <v>6</v>
      </c>
    </row>
    <row r="383" spans="1:4" x14ac:dyDescent="0.2">
      <c r="A383" s="10">
        <v>43714</v>
      </c>
      <c r="B383" s="14">
        <v>0.27737268518518515</v>
      </c>
      <c r="C383" s="9">
        <v>15.12</v>
      </c>
      <c r="D383">
        <v>6</v>
      </c>
    </row>
    <row r="384" spans="1:4" x14ac:dyDescent="0.2">
      <c r="A384" s="10">
        <v>43714</v>
      </c>
      <c r="B384" s="14">
        <v>0.28431712962962963</v>
      </c>
      <c r="C384" s="9">
        <v>15.09</v>
      </c>
      <c r="D384">
        <v>6</v>
      </c>
    </row>
    <row r="385" spans="1:4" x14ac:dyDescent="0.2">
      <c r="A385" s="10">
        <v>43714</v>
      </c>
      <c r="B385" s="14">
        <v>0.2912615740740741</v>
      </c>
      <c r="C385" s="9">
        <v>15.11</v>
      </c>
      <c r="D385">
        <v>6</v>
      </c>
    </row>
    <row r="386" spans="1:4" x14ac:dyDescent="0.2">
      <c r="A386" s="10">
        <v>43714</v>
      </c>
      <c r="B386" s="14">
        <v>0.29820601851851852</v>
      </c>
      <c r="C386" s="9">
        <v>15.13</v>
      </c>
      <c r="D386">
        <v>6</v>
      </c>
    </row>
    <row r="387" spans="1:4" x14ac:dyDescent="0.2">
      <c r="A387" s="10">
        <v>43714</v>
      </c>
      <c r="B387" s="14">
        <v>0.30515046296296294</v>
      </c>
      <c r="C387" s="9">
        <v>15.11</v>
      </c>
      <c r="D387">
        <v>6</v>
      </c>
    </row>
    <row r="388" spans="1:4" x14ac:dyDescent="0.2">
      <c r="A388" s="10">
        <v>43714</v>
      </c>
      <c r="B388" s="14">
        <v>0.31209490740740742</v>
      </c>
      <c r="C388" s="9">
        <v>15.15</v>
      </c>
      <c r="D388">
        <v>6</v>
      </c>
    </row>
    <row r="389" spans="1:4" x14ac:dyDescent="0.2">
      <c r="A389" s="10">
        <v>43714</v>
      </c>
      <c r="B389" s="14">
        <v>0.31903935185185184</v>
      </c>
      <c r="C389" s="9">
        <v>15.19</v>
      </c>
      <c r="D389">
        <v>6</v>
      </c>
    </row>
    <row r="390" spans="1:4" x14ac:dyDescent="0.2">
      <c r="A390" s="10">
        <v>43714</v>
      </c>
      <c r="B390" s="14">
        <v>0.32598379629629631</v>
      </c>
      <c r="C390" s="9">
        <v>15.17</v>
      </c>
      <c r="D390">
        <v>6</v>
      </c>
    </row>
    <row r="391" spans="1:4" x14ac:dyDescent="0.2">
      <c r="A391" s="10">
        <v>43714</v>
      </c>
      <c r="B391" s="14">
        <v>0.33292824074074073</v>
      </c>
      <c r="C391" s="9">
        <v>15.18</v>
      </c>
      <c r="D391">
        <v>6</v>
      </c>
    </row>
    <row r="392" spans="1:4" x14ac:dyDescent="0.2">
      <c r="A392" s="10">
        <v>43714</v>
      </c>
      <c r="B392" s="14">
        <v>0.79820601851851858</v>
      </c>
      <c r="C392" s="9">
        <v>15.47</v>
      </c>
      <c r="D392">
        <v>7</v>
      </c>
    </row>
    <row r="393" spans="1:4" x14ac:dyDescent="0.2">
      <c r="A393" s="10">
        <v>43714</v>
      </c>
      <c r="B393" s="14">
        <v>0.805150462962963</v>
      </c>
      <c r="C393" s="9">
        <v>15.47</v>
      </c>
      <c r="D393">
        <v>7</v>
      </c>
    </row>
    <row r="394" spans="1:4" x14ac:dyDescent="0.2">
      <c r="A394" s="10">
        <v>43714</v>
      </c>
      <c r="B394" s="14">
        <v>0.81209490740740742</v>
      </c>
      <c r="C394" s="9">
        <v>15.46</v>
      </c>
      <c r="D394">
        <v>7</v>
      </c>
    </row>
    <row r="395" spans="1:4" x14ac:dyDescent="0.2">
      <c r="A395" s="10">
        <v>43714</v>
      </c>
      <c r="B395" s="14">
        <v>0.81903935185185184</v>
      </c>
      <c r="C395" s="9">
        <v>15.42</v>
      </c>
      <c r="D395">
        <v>7</v>
      </c>
    </row>
    <row r="396" spans="1:4" x14ac:dyDescent="0.2">
      <c r="A396" s="10">
        <v>43714</v>
      </c>
      <c r="B396" s="14">
        <v>0.82598379629629637</v>
      </c>
      <c r="C396" s="9">
        <v>15.39</v>
      </c>
      <c r="D396">
        <v>7</v>
      </c>
    </row>
    <row r="397" spans="1:4" x14ac:dyDescent="0.2">
      <c r="A397" s="10">
        <v>43714</v>
      </c>
      <c r="B397" s="14">
        <v>0.83292824074074068</v>
      </c>
      <c r="C397" s="9">
        <v>15.39</v>
      </c>
      <c r="D397">
        <v>7</v>
      </c>
    </row>
    <row r="398" spans="1:4" x14ac:dyDescent="0.2">
      <c r="A398" s="10">
        <v>43714</v>
      </c>
      <c r="B398" s="14">
        <v>0.83987268518518521</v>
      </c>
      <c r="C398" s="9">
        <v>15.39</v>
      </c>
      <c r="D398">
        <v>7</v>
      </c>
    </row>
    <row r="399" spans="1:4" x14ac:dyDescent="0.2">
      <c r="A399" s="10">
        <v>43714</v>
      </c>
      <c r="B399" s="14">
        <v>0.84681712962962974</v>
      </c>
      <c r="C399" s="9">
        <v>15.4</v>
      </c>
      <c r="D399">
        <v>7</v>
      </c>
    </row>
    <row r="400" spans="1:4" x14ac:dyDescent="0.2">
      <c r="A400" s="10">
        <v>43714</v>
      </c>
      <c r="B400" s="14">
        <v>0.85376157407407405</v>
      </c>
      <c r="C400" s="9">
        <v>15.4</v>
      </c>
      <c r="D400">
        <v>7</v>
      </c>
    </row>
    <row r="401" spans="1:4" x14ac:dyDescent="0.2">
      <c r="A401" s="10">
        <v>43714</v>
      </c>
      <c r="B401" s="14">
        <v>0.86070601851851858</v>
      </c>
      <c r="C401" s="9">
        <v>15.4</v>
      </c>
      <c r="D401">
        <v>7</v>
      </c>
    </row>
    <row r="402" spans="1:4" x14ac:dyDescent="0.2">
      <c r="A402" s="10">
        <v>43714</v>
      </c>
      <c r="B402" s="14">
        <v>0.867650462962963</v>
      </c>
      <c r="C402" s="9">
        <v>15.4</v>
      </c>
      <c r="D402">
        <v>7</v>
      </c>
    </row>
    <row r="403" spans="1:4" x14ac:dyDescent="0.2">
      <c r="A403" s="10">
        <v>43714</v>
      </c>
      <c r="B403" s="14">
        <v>0.87459490740740742</v>
      </c>
      <c r="C403" s="9">
        <v>15.4</v>
      </c>
      <c r="D403">
        <v>7</v>
      </c>
    </row>
    <row r="404" spans="1:4" x14ac:dyDescent="0.2">
      <c r="A404" s="10">
        <v>43714</v>
      </c>
      <c r="B404" s="14">
        <v>0.88153935185185184</v>
      </c>
      <c r="C404" s="9">
        <v>15.41</v>
      </c>
      <c r="D404">
        <v>7</v>
      </c>
    </row>
    <row r="405" spans="1:4" x14ac:dyDescent="0.2">
      <c r="A405" s="10">
        <v>43714</v>
      </c>
      <c r="B405" s="14">
        <v>0.88848379629629637</v>
      </c>
      <c r="C405" s="9">
        <v>15.41</v>
      </c>
      <c r="D405">
        <v>7</v>
      </c>
    </row>
    <row r="406" spans="1:4" x14ac:dyDescent="0.2">
      <c r="A406" s="10">
        <v>43714</v>
      </c>
      <c r="B406" s="14">
        <v>0.89542824074074068</v>
      </c>
      <c r="C406" s="9">
        <v>15.4</v>
      </c>
      <c r="D406">
        <v>7</v>
      </c>
    </row>
    <row r="407" spans="1:4" x14ac:dyDescent="0.2">
      <c r="A407" s="10">
        <v>43714</v>
      </c>
      <c r="B407" s="14">
        <v>0.90237268518518521</v>
      </c>
      <c r="C407" s="9">
        <v>15.45</v>
      </c>
      <c r="D407">
        <v>7</v>
      </c>
    </row>
    <row r="408" spans="1:4" x14ac:dyDescent="0.2">
      <c r="A408" s="10">
        <v>43714</v>
      </c>
      <c r="B408" s="14">
        <v>0.90931712962962974</v>
      </c>
      <c r="C408" s="9">
        <v>15.45</v>
      </c>
      <c r="D408">
        <v>7</v>
      </c>
    </row>
    <row r="409" spans="1:4" x14ac:dyDescent="0.2">
      <c r="A409" s="10">
        <v>43714</v>
      </c>
      <c r="B409" s="14">
        <v>0.91626157407407405</v>
      </c>
      <c r="C409" s="9">
        <v>15.48</v>
      </c>
      <c r="D409">
        <v>7</v>
      </c>
    </row>
    <row r="410" spans="1:4" x14ac:dyDescent="0.2">
      <c r="A410" s="10">
        <v>43714</v>
      </c>
      <c r="B410" s="14">
        <v>0.92320601851851858</v>
      </c>
      <c r="C410" s="9">
        <v>15.49</v>
      </c>
      <c r="D410">
        <v>7</v>
      </c>
    </row>
    <row r="411" spans="1:4" x14ac:dyDescent="0.2">
      <c r="A411" s="10">
        <v>43714</v>
      </c>
      <c r="B411" s="14">
        <v>0.930150462962963</v>
      </c>
      <c r="C411" s="9">
        <v>15.53</v>
      </c>
      <c r="D411">
        <v>7</v>
      </c>
    </row>
    <row r="412" spans="1:4" x14ac:dyDescent="0.2">
      <c r="A412" s="10">
        <v>43714</v>
      </c>
      <c r="B412" s="14">
        <v>0.93709490740740742</v>
      </c>
      <c r="C412" s="9">
        <v>15.54</v>
      </c>
      <c r="D412">
        <v>7</v>
      </c>
    </row>
    <row r="413" spans="1:4" x14ac:dyDescent="0.2">
      <c r="A413" s="10">
        <v>43714</v>
      </c>
      <c r="B413" s="14">
        <v>0.94403935185185184</v>
      </c>
      <c r="C413" s="9">
        <v>15.55</v>
      </c>
      <c r="D413">
        <v>7</v>
      </c>
    </row>
    <row r="414" spans="1:4" x14ac:dyDescent="0.2">
      <c r="A414" s="10">
        <v>43714</v>
      </c>
      <c r="B414" s="14">
        <v>0.95098379629629637</v>
      </c>
      <c r="C414" s="9">
        <v>15.56</v>
      </c>
      <c r="D414">
        <v>7</v>
      </c>
    </row>
    <row r="415" spans="1:4" x14ac:dyDescent="0.2">
      <c r="A415" s="10">
        <v>43714</v>
      </c>
      <c r="B415" s="14">
        <v>0.95792824074074068</v>
      </c>
      <c r="C415" s="9">
        <v>15.56</v>
      </c>
      <c r="D415">
        <v>7</v>
      </c>
    </row>
    <row r="416" spans="1:4" x14ac:dyDescent="0.2">
      <c r="A416" s="10">
        <v>43714</v>
      </c>
      <c r="B416" s="14">
        <v>0.96487268518518521</v>
      </c>
      <c r="C416" s="9">
        <v>15.57</v>
      </c>
      <c r="D416">
        <v>7</v>
      </c>
    </row>
    <row r="417" spans="1:4" x14ac:dyDescent="0.2">
      <c r="A417" s="10">
        <v>43714</v>
      </c>
      <c r="B417" s="14">
        <v>0.97181712962962974</v>
      </c>
      <c r="C417" s="9">
        <v>15.59</v>
      </c>
      <c r="D417">
        <v>7</v>
      </c>
    </row>
    <row r="418" spans="1:4" x14ac:dyDescent="0.2">
      <c r="A418" s="10">
        <v>43714</v>
      </c>
      <c r="B418" s="14">
        <v>0.97876157407407405</v>
      </c>
      <c r="C418" s="9">
        <v>15.61</v>
      </c>
      <c r="D418">
        <v>7</v>
      </c>
    </row>
    <row r="419" spans="1:4" x14ac:dyDescent="0.2">
      <c r="A419" s="10">
        <v>43714</v>
      </c>
      <c r="B419" s="14">
        <v>0.98570601851851858</v>
      </c>
      <c r="C419" s="9">
        <v>15.61</v>
      </c>
      <c r="D419">
        <v>7</v>
      </c>
    </row>
    <row r="420" spans="1:4" x14ac:dyDescent="0.2">
      <c r="A420" s="10">
        <v>43714</v>
      </c>
      <c r="B420" s="14">
        <v>0.992650462962963</v>
      </c>
      <c r="C420" s="9">
        <v>15.58</v>
      </c>
      <c r="D420">
        <v>7</v>
      </c>
    </row>
    <row r="421" spans="1:4" x14ac:dyDescent="0.2">
      <c r="A421" s="10">
        <v>43714</v>
      </c>
      <c r="B421" s="14">
        <v>0.99959490740740742</v>
      </c>
      <c r="C421" s="9">
        <v>15.59</v>
      </c>
      <c r="D421">
        <v>7</v>
      </c>
    </row>
    <row r="422" spans="1:4" x14ac:dyDescent="0.2">
      <c r="A422" s="10">
        <v>43715</v>
      </c>
      <c r="B422" s="14">
        <v>6.5393518518518517E-3</v>
      </c>
      <c r="C422" s="9">
        <v>15.61</v>
      </c>
      <c r="D422">
        <v>7</v>
      </c>
    </row>
    <row r="423" spans="1:4" x14ac:dyDescent="0.2">
      <c r="A423" s="10">
        <v>43715</v>
      </c>
      <c r="B423" s="14">
        <v>1.3483796296296298E-2</v>
      </c>
      <c r="C423" s="9">
        <v>15.65</v>
      </c>
      <c r="D423">
        <v>7</v>
      </c>
    </row>
    <row r="424" spans="1:4" x14ac:dyDescent="0.2">
      <c r="A424" s="10">
        <v>43715</v>
      </c>
      <c r="B424" s="14">
        <v>2.0428240740740743E-2</v>
      </c>
      <c r="C424" s="9">
        <v>15.69</v>
      </c>
      <c r="D424">
        <v>7</v>
      </c>
    </row>
    <row r="425" spans="1:4" x14ac:dyDescent="0.2">
      <c r="A425" s="10">
        <v>43715</v>
      </c>
      <c r="B425" s="14">
        <v>2.7372685185185184E-2</v>
      </c>
      <c r="C425" s="9">
        <v>15.66</v>
      </c>
      <c r="D425">
        <v>7</v>
      </c>
    </row>
    <row r="426" spans="1:4" x14ac:dyDescent="0.2">
      <c r="A426" s="10">
        <v>43715</v>
      </c>
      <c r="B426" s="14">
        <v>3.4317129629629628E-2</v>
      </c>
      <c r="C426" s="9">
        <v>15.65</v>
      </c>
      <c r="D426">
        <v>7</v>
      </c>
    </row>
    <row r="427" spans="1:4" x14ac:dyDescent="0.2">
      <c r="A427" s="10">
        <v>43715</v>
      </c>
      <c r="B427" s="14">
        <v>4.1261574074074069E-2</v>
      </c>
      <c r="C427" s="9">
        <v>15.69</v>
      </c>
      <c r="D427">
        <v>7</v>
      </c>
    </row>
    <row r="428" spans="1:4" x14ac:dyDescent="0.2">
      <c r="A428" s="10">
        <v>43715</v>
      </c>
      <c r="B428" s="14">
        <v>4.8206018518518523E-2</v>
      </c>
      <c r="C428" s="9">
        <v>15.68</v>
      </c>
      <c r="D428">
        <v>7</v>
      </c>
    </row>
    <row r="429" spans="1:4" x14ac:dyDescent="0.2">
      <c r="A429" s="10">
        <v>43715</v>
      </c>
      <c r="B429" s="14">
        <v>5.5150462962962964E-2</v>
      </c>
      <c r="C429" s="9">
        <v>15.67</v>
      </c>
      <c r="D429">
        <v>7</v>
      </c>
    </row>
    <row r="430" spans="1:4" x14ac:dyDescent="0.2">
      <c r="A430" s="10">
        <v>43715</v>
      </c>
      <c r="B430" s="14">
        <v>6.2094907407407411E-2</v>
      </c>
      <c r="C430" s="9">
        <v>15.73</v>
      </c>
      <c r="D430">
        <v>7</v>
      </c>
    </row>
    <row r="431" spans="1:4" x14ac:dyDescent="0.2">
      <c r="A431" s="10">
        <v>43715</v>
      </c>
      <c r="B431" s="14">
        <v>6.9039351851851852E-2</v>
      </c>
      <c r="C431" s="9">
        <v>15.72</v>
      </c>
      <c r="D431">
        <v>7</v>
      </c>
    </row>
    <row r="432" spans="1:4" x14ac:dyDescent="0.2">
      <c r="A432" s="10">
        <v>43715</v>
      </c>
      <c r="B432" s="14">
        <v>7.5983796296296299E-2</v>
      </c>
      <c r="C432" s="9">
        <v>15.73</v>
      </c>
      <c r="D432">
        <v>7</v>
      </c>
    </row>
    <row r="433" spans="1:4" x14ac:dyDescent="0.2">
      <c r="A433" s="10">
        <v>43715</v>
      </c>
      <c r="B433" s="14">
        <v>8.2928240740740733E-2</v>
      </c>
      <c r="C433" s="9">
        <v>15.77</v>
      </c>
      <c r="D433">
        <v>7</v>
      </c>
    </row>
    <row r="434" spans="1:4" x14ac:dyDescent="0.2">
      <c r="A434" s="10">
        <v>43715</v>
      </c>
      <c r="B434" s="14">
        <v>8.9872685185185194E-2</v>
      </c>
      <c r="C434" s="9">
        <v>15.76</v>
      </c>
      <c r="D434">
        <v>7</v>
      </c>
    </row>
    <row r="435" spans="1:4" x14ac:dyDescent="0.2">
      <c r="A435" s="10">
        <v>43715</v>
      </c>
      <c r="B435" s="14">
        <v>9.6817129629629628E-2</v>
      </c>
      <c r="C435" s="9">
        <v>15.8</v>
      </c>
      <c r="D435">
        <v>7</v>
      </c>
    </row>
    <row r="436" spans="1:4" x14ac:dyDescent="0.2">
      <c r="A436" s="10">
        <v>43715</v>
      </c>
      <c r="B436" s="14">
        <v>0.10376157407407409</v>
      </c>
      <c r="C436" s="9">
        <v>15.83</v>
      </c>
      <c r="D436">
        <v>7</v>
      </c>
    </row>
    <row r="437" spans="1:4" x14ac:dyDescent="0.2">
      <c r="A437" s="10">
        <v>43715</v>
      </c>
      <c r="B437" s="14">
        <v>0.11070601851851852</v>
      </c>
      <c r="C437" s="9">
        <v>15.87</v>
      </c>
      <c r="D437">
        <v>7</v>
      </c>
    </row>
    <row r="438" spans="1:4" x14ac:dyDescent="0.2">
      <c r="A438" s="10">
        <v>43715</v>
      </c>
      <c r="B438" s="14">
        <v>0.11765046296296296</v>
      </c>
      <c r="C438" s="9">
        <v>15.88</v>
      </c>
      <c r="D438">
        <v>7</v>
      </c>
    </row>
    <row r="439" spans="1:4" x14ac:dyDescent="0.2">
      <c r="A439" s="10">
        <v>43715</v>
      </c>
      <c r="B439" s="14">
        <v>0.1245949074074074</v>
      </c>
      <c r="C439" s="9">
        <v>15.89</v>
      </c>
      <c r="D439">
        <v>7</v>
      </c>
    </row>
    <row r="440" spans="1:4" x14ac:dyDescent="0.2">
      <c r="A440" s="10">
        <v>43715</v>
      </c>
      <c r="B440" s="14">
        <v>0.13153935185185187</v>
      </c>
      <c r="C440" s="9">
        <v>15.92</v>
      </c>
      <c r="D440">
        <v>7</v>
      </c>
    </row>
    <row r="441" spans="1:4" x14ac:dyDescent="0.2">
      <c r="A441" s="10">
        <v>43715</v>
      </c>
      <c r="B441" s="14">
        <v>0.13848379629629629</v>
      </c>
      <c r="C441" s="9">
        <v>15.97</v>
      </c>
      <c r="D441">
        <v>7</v>
      </c>
    </row>
    <row r="442" spans="1:4" x14ac:dyDescent="0.2">
      <c r="A442" s="10">
        <v>43715</v>
      </c>
      <c r="B442" s="14">
        <v>0.14542824074074076</v>
      </c>
      <c r="C442" s="9">
        <v>15.99</v>
      </c>
      <c r="D442">
        <v>7</v>
      </c>
    </row>
    <row r="443" spans="1:4" x14ac:dyDescent="0.2">
      <c r="A443" s="10">
        <v>43715</v>
      </c>
      <c r="B443" s="14">
        <v>0.15237268518518518</v>
      </c>
      <c r="C443" s="9">
        <v>16</v>
      </c>
      <c r="D443">
        <v>7</v>
      </c>
    </row>
    <row r="444" spans="1:4" x14ac:dyDescent="0.2">
      <c r="A444" s="10">
        <v>43715</v>
      </c>
      <c r="B444" s="14">
        <v>0.15931712962962963</v>
      </c>
      <c r="C444" s="9">
        <v>15.96</v>
      </c>
      <c r="D444">
        <v>7</v>
      </c>
    </row>
    <row r="445" spans="1:4" x14ac:dyDescent="0.2">
      <c r="A445" s="10">
        <v>43715</v>
      </c>
      <c r="B445" s="14">
        <v>0.16626157407407408</v>
      </c>
      <c r="C445" s="9">
        <v>15.93</v>
      </c>
      <c r="D445">
        <v>7</v>
      </c>
    </row>
    <row r="446" spans="1:4" x14ac:dyDescent="0.2">
      <c r="A446" s="10">
        <v>43715</v>
      </c>
      <c r="B446" s="14">
        <v>0.1732060185185185</v>
      </c>
      <c r="C446" s="9">
        <v>15.91</v>
      </c>
      <c r="D446">
        <v>7</v>
      </c>
    </row>
    <row r="447" spans="1:4" x14ac:dyDescent="0.2">
      <c r="A447" s="10">
        <v>43715</v>
      </c>
      <c r="B447" s="14">
        <v>0.18015046296296297</v>
      </c>
      <c r="C447" s="9">
        <v>15.87</v>
      </c>
      <c r="D447">
        <v>7</v>
      </c>
    </row>
    <row r="448" spans="1:4" x14ac:dyDescent="0.2">
      <c r="A448" s="10">
        <v>43715</v>
      </c>
      <c r="B448" s="14">
        <v>0.18709490740740742</v>
      </c>
      <c r="C448" s="9">
        <v>15.86</v>
      </c>
      <c r="D448">
        <v>7</v>
      </c>
    </row>
    <row r="449" spans="1:4" x14ac:dyDescent="0.2">
      <c r="A449" s="10">
        <v>43715</v>
      </c>
      <c r="B449" s="14">
        <v>0.19403935185185184</v>
      </c>
      <c r="C449" s="9">
        <v>15.8</v>
      </c>
      <c r="D449">
        <v>7</v>
      </c>
    </row>
    <row r="450" spans="1:4" x14ac:dyDescent="0.2">
      <c r="A450" s="10">
        <v>43715</v>
      </c>
      <c r="B450" s="14">
        <v>0.20098379629629629</v>
      </c>
      <c r="C450" s="9">
        <v>15.83</v>
      </c>
      <c r="D450">
        <v>7</v>
      </c>
    </row>
    <row r="451" spans="1:4" x14ac:dyDescent="0.2">
      <c r="A451" s="10">
        <v>43715</v>
      </c>
      <c r="B451" s="14">
        <v>0.20792824074074076</v>
      </c>
      <c r="C451" s="9">
        <v>15.8</v>
      </c>
      <c r="D451">
        <v>7</v>
      </c>
    </row>
    <row r="452" spans="1:4" x14ac:dyDescent="0.2">
      <c r="A452" s="10">
        <v>43715</v>
      </c>
      <c r="B452" s="14">
        <v>0.21487268518518518</v>
      </c>
      <c r="C452" s="9">
        <v>15.76</v>
      </c>
      <c r="D452">
        <v>7</v>
      </c>
    </row>
    <row r="453" spans="1:4" x14ac:dyDescent="0.2">
      <c r="A453" s="10">
        <v>43715</v>
      </c>
      <c r="B453" s="14">
        <v>0.22181712962962963</v>
      </c>
      <c r="C453" s="9">
        <v>15.76</v>
      </c>
      <c r="D453">
        <v>7</v>
      </c>
    </row>
    <row r="454" spans="1:4" x14ac:dyDescent="0.2">
      <c r="A454" s="10">
        <v>43715</v>
      </c>
      <c r="B454" s="14">
        <v>0.22876157407407408</v>
      </c>
      <c r="C454" s="9">
        <v>15.78</v>
      </c>
      <c r="D454">
        <v>7</v>
      </c>
    </row>
    <row r="455" spans="1:4" x14ac:dyDescent="0.2">
      <c r="A455" s="10">
        <v>43715</v>
      </c>
      <c r="B455" s="14">
        <v>0.2357060185185185</v>
      </c>
      <c r="C455" s="9">
        <v>15.77</v>
      </c>
      <c r="D455">
        <v>7</v>
      </c>
    </row>
    <row r="456" spans="1:4" x14ac:dyDescent="0.2">
      <c r="A456" s="10">
        <v>43715</v>
      </c>
      <c r="B456" s="14">
        <v>0.24265046296296297</v>
      </c>
      <c r="C456" s="9">
        <v>15.78</v>
      </c>
      <c r="D456">
        <v>7</v>
      </c>
    </row>
    <row r="457" spans="1:4" x14ac:dyDescent="0.2">
      <c r="A457" s="10">
        <v>43715</v>
      </c>
      <c r="B457" s="14">
        <v>0.24959490740740742</v>
      </c>
      <c r="C457" s="9">
        <v>15.78</v>
      </c>
      <c r="D457">
        <v>7</v>
      </c>
    </row>
    <row r="458" spans="1:4" x14ac:dyDescent="0.2">
      <c r="A458" s="10">
        <v>43715</v>
      </c>
      <c r="B458" s="14">
        <v>0.25653935185185184</v>
      </c>
      <c r="C458" s="9">
        <v>15.78</v>
      </c>
      <c r="D458">
        <v>7</v>
      </c>
    </row>
    <row r="459" spans="1:4" x14ac:dyDescent="0.2">
      <c r="A459" s="10">
        <v>43715</v>
      </c>
      <c r="B459" s="14">
        <v>0.26348379629629631</v>
      </c>
      <c r="C459" s="9">
        <v>15.78</v>
      </c>
      <c r="D459">
        <v>7</v>
      </c>
    </row>
    <row r="460" spans="1:4" x14ac:dyDescent="0.2">
      <c r="A460" s="10">
        <v>43715</v>
      </c>
      <c r="B460" s="14">
        <v>0.27042824074074073</v>
      </c>
      <c r="C460" s="9">
        <v>15.83</v>
      </c>
      <c r="D460">
        <v>7</v>
      </c>
    </row>
    <row r="461" spans="1:4" x14ac:dyDescent="0.2">
      <c r="A461" s="10">
        <v>43715</v>
      </c>
      <c r="B461" s="14">
        <v>0.27737268518518515</v>
      </c>
      <c r="C461" s="9">
        <v>15.85</v>
      </c>
      <c r="D461">
        <v>7</v>
      </c>
    </row>
    <row r="462" spans="1:4" x14ac:dyDescent="0.2">
      <c r="A462" s="10">
        <v>43715</v>
      </c>
      <c r="B462" s="14">
        <v>0.28431712962962963</v>
      </c>
      <c r="C462" s="9">
        <v>15.83</v>
      </c>
      <c r="D462">
        <v>7</v>
      </c>
    </row>
    <row r="463" spans="1:4" x14ac:dyDescent="0.2">
      <c r="A463" s="10">
        <v>43715</v>
      </c>
      <c r="B463" s="14">
        <v>0.2912615740740741</v>
      </c>
      <c r="C463" s="9">
        <v>15.86</v>
      </c>
      <c r="D463">
        <v>7</v>
      </c>
    </row>
    <row r="464" spans="1:4" x14ac:dyDescent="0.2">
      <c r="A464" s="10">
        <v>43715</v>
      </c>
      <c r="B464" s="14">
        <v>0.29820601851851852</v>
      </c>
      <c r="C464" s="9">
        <v>15.83</v>
      </c>
      <c r="D464">
        <v>7</v>
      </c>
    </row>
    <row r="465" spans="1:4" x14ac:dyDescent="0.2">
      <c r="A465" s="10">
        <v>43715</v>
      </c>
      <c r="B465" s="14">
        <v>0.30515046296296294</v>
      </c>
      <c r="C465" s="9">
        <v>15.87</v>
      </c>
      <c r="D465">
        <v>7</v>
      </c>
    </row>
    <row r="466" spans="1:4" x14ac:dyDescent="0.2">
      <c r="A466" s="10">
        <v>43715</v>
      </c>
      <c r="B466" s="14">
        <v>0.31209490740740742</v>
      </c>
      <c r="C466" s="9">
        <v>15.91</v>
      </c>
      <c r="D466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topLeftCell="A244" workbookViewId="0">
      <selection activeCell="G11" sqref="G11"/>
    </sheetView>
  </sheetViews>
  <sheetFormatPr baseColWidth="10" defaultRowHeight="15" x14ac:dyDescent="0.2"/>
  <cols>
    <col min="1" max="1" width="7.1640625" style="4" bestFit="1" customWidth="1"/>
    <col min="2" max="2" width="5.6640625" style="12" bestFit="1" customWidth="1"/>
    <col min="3" max="3" width="7.83203125" bestFit="1" customWidth="1"/>
  </cols>
  <sheetData>
    <row r="1" spans="1:4" s="2" customFormat="1" x14ac:dyDescent="0.2">
      <c r="A1" s="13" t="s">
        <v>37</v>
      </c>
      <c r="B1" s="15" t="s">
        <v>75</v>
      </c>
      <c r="C1" s="2" t="s">
        <v>74</v>
      </c>
      <c r="D1" s="2" t="s">
        <v>1</v>
      </c>
    </row>
    <row r="2" spans="1:4" x14ac:dyDescent="0.2">
      <c r="A2" s="10">
        <v>43708</v>
      </c>
      <c r="B2" s="11">
        <v>0.80309027777777775</v>
      </c>
      <c r="C2" s="9">
        <v>17.690000000000001</v>
      </c>
      <c r="D2">
        <v>1</v>
      </c>
    </row>
    <row r="3" spans="1:4" x14ac:dyDescent="0.2">
      <c r="A3" s="10">
        <v>43708</v>
      </c>
      <c r="B3" s="11">
        <v>0.81003472222222228</v>
      </c>
      <c r="C3" s="9">
        <v>16.59</v>
      </c>
      <c r="D3">
        <v>1</v>
      </c>
    </row>
    <row r="4" spans="1:4" x14ac:dyDescent="0.2">
      <c r="A4" s="10">
        <v>43708</v>
      </c>
      <c r="B4" s="11">
        <v>0.8169791666666667</v>
      </c>
      <c r="C4" s="9">
        <v>16.260000000000002</v>
      </c>
      <c r="D4">
        <v>1</v>
      </c>
    </row>
    <row r="5" spans="1:4" x14ac:dyDescent="0.2">
      <c r="A5" s="10">
        <v>43708</v>
      </c>
      <c r="B5" s="11">
        <v>0.82392361111111112</v>
      </c>
      <c r="C5" s="9">
        <v>16.12</v>
      </c>
      <c r="D5">
        <v>1</v>
      </c>
    </row>
    <row r="6" spans="1:4" x14ac:dyDescent="0.2">
      <c r="A6" s="10">
        <v>43708</v>
      </c>
      <c r="B6" s="11">
        <v>0.83086805555555554</v>
      </c>
      <c r="C6" s="9">
        <v>16.079999999999998</v>
      </c>
      <c r="D6">
        <v>1</v>
      </c>
    </row>
    <row r="7" spans="1:4" x14ac:dyDescent="0.2">
      <c r="A7" s="10">
        <v>43708</v>
      </c>
      <c r="B7" s="11">
        <v>0.83781250000000007</v>
      </c>
      <c r="C7" s="9">
        <v>16.04</v>
      </c>
      <c r="D7">
        <v>1</v>
      </c>
    </row>
    <row r="8" spans="1:4" x14ac:dyDescent="0.2">
      <c r="A8" s="10">
        <v>43708</v>
      </c>
      <c r="B8" s="11">
        <v>0.84475694444444438</v>
      </c>
      <c r="C8" s="9">
        <v>16</v>
      </c>
      <c r="D8">
        <v>1</v>
      </c>
    </row>
    <row r="9" spans="1:4" x14ac:dyDescent="0.2">
      <c r="A9" s="10">
        <v>43708</v>
      </c>
      <c r="B9" s="11">
        <v>0.85170138888888891</v>
      </c>
      <c r="C9" s="9">
        <v>15.95</v>
      </c>
      <c r="D9">
        <v>1</v>
      </c>
    </row>
    <row r="10" spans="1:4" x14ac:dyDescent="0.2">
      <c r="A10" s="10">
        <v>43708</v>
      </c>
      <c r="B10" s="11">
        <v>0.85864583333333344</v>
      </c>
      <c r="C10" s="9">
        <v>15.9</v>
      </c>
      <c r="D10">
        <v>1</v>
      </c>
    </row>
    <row r="11" spans="1:4" x14ac:dyDescent="0.2">
      <c r="A11" s="10">
        <v>43708</v>
      </c>
      <c r="B11" s="11">
        <v>0.86559027777777775</v>
      </c>
      <c r="C11" s="9">
        <v>15.92</v>
      </c>
      <c r="D11">
        <v>1</v>
      </c>
    </row>
    <row r="12" spans="1:4" x14ac:dyDescent="0.2">
      <c r="A12" s="10">
        <v>43708</v>
      </c>
      <c r="B12" s="11">
        <v>0.87253472222222228</v>
      </c>
      <c r="C12" s="9">
        <v>15.95</v>
      </c>
      <c r="D12">
        <v>1</v>
      </c>
    </row>
    <row r="13" spans="1:4" x14ac:dyDescent="0.2">
      <c r="A13" s="10">
        <v>43708</v>
      </c>
      <c r="B13" s="11">
        <v>0.8794791666666667</v>
      </c>
      <c r="C13" s="9">
        <v>15.9</v>
      </c>
      <c r="D13">
        <v>1</v>
      </c>
    </row>
    <row r="14" spans="1:4" x14ac:dyDescent="0.2">
      <c r="A14" s="10">
        <v>43708</v>
      </c>
      <c r="B14" s="11">
        <v>0.88642361111111112</v>
      </c>
      <c r="C14" s="9">
        <v>15.95</v>
      </c>
      <c r="D14">
        <v>1</v>
      </c>
    </row>
    <row r="15" spans="1:4" x14ac:dyDescent="0.2">
      <c r="A15" s="10">
        <v>43708</v>
      </c>
      <c r="B15" s="11">
        <v>0.89336805555555554</v>
      </c>
      <c r="C15" s="9">
        <v>15.93</v>
      </c>
      <c r="D15">
        <v>1</v>
      </c>
    </row>
    <row r="16" spans="1:4" x14ac:dyDescent="0.2">
      <c r="A16" s="10">
        <v>43708</v>
      </c>
      <c r="B16" s="11">
        <v>0.90031250000000007</v>
      </c>
      <c r="C16" s="9">
        <v>15.95</v>
      </c>
      <c r="D16">
        <v>1</v>
      </c>
    </row>
    <row r="17" spans="1:4" x14ac:dyDescent="0.2">
      <c r="A17" s="10">
        <v>43708</v>
      </c>
      <c r="B17" s="11">
        <v>0.90725694444444438</v>
      </c>
      <c r="C17" s="9">
        <v>16.03</v>
      </c>
      <c r="D17">
        <v>1</v>
      </c>
    </row>
    <row r="18" spans="1:4" x14ac:dyDescent="0.2">
      <c r="A18" s="10">
        <v>43708</v>
      </c>
      <c r="B18" s="11">
        <v>0.91420138888888891</v>
      </c>
      <c r="C18" s="9">
        <v>15.98</v>
      </c>
      <c r="D18">
        <v>1</v>
      </c>
    </row>
    <row r="19" spans="1:4" x14ac:dyDescent="0.2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 x14ac:dyDescent="0.2">
      <c r="A20" s="10">
        <v>43708</v>
      </c>
      <c r="B20" s="11">
        <v>0.92809027777777775</v>
      </c>
      <c r="C20" s="9">
        <v>15.99</v>
      </c>
      <c r="D20">
        <v>1</v>
      </c>
    </row>
    <row r="21" spans="1:4" x14ac:dyDescent="0.2">
      <c r="A21" s="10">
        <v>43708</v>
      </c>
      <c r="B21" s="11">
        <v>0.93503472222222228</v>
      </c>
      <c r="C21" s="9">
        <v>16.07</v>
      </c>
      <c r="D21">
        <v>1</v>
      </c>
    </row>
    <row r="22" spans="1:4" x14ac:dyDescent="0.2">
      <c r="A22" s="10">
        <v>43708</v>
      </c>
      <c r="B22" s="11">
        <v>0.9419791666666667</v>
      </c>
      <c r="C22" s="9">
        <v>15.99</v>
      </c>
      <c r="D22">
        <v>1</v>
      </c>
    </row>
    <row r="23" spans="1:4" x14ac:dyDescent="0.2">
      <c r="A23" s="10">
        <v>43708</v>
      </c>
      <c r="B23" s="11">
        <v>0.94892361111111112</v>
      </c>
      <c r="C23" s="9">
        <v>15.97</v>
      </c>
      <c r="D23">
        <v>1</v>
      </c>
    </row>
    <row r="24" spans="1:4" x14ac:dyDescent="0.2">
      <c r="A24" s="10">
        <v>43708</v>
      </c>
      <c r="B24" s="11">
        <v>0.95586805555555554</v>
      </c>
      <c r="C24" s="9">
        <v>15.91</v>
      </c>
      <c r="D24">
        <v>1</v>
      </c>
    </row>
    <row r="25" spans="1:4" x14ac:dyDescent="0.2">
      <c r="A25" s="10">
        <v>43708</v>
      </c>
      <c r="B25" s="11">
        <v>0.96281250000000007</v>
      </c>
      <c r="C25" s="9">
        <v>15.93</v>
      </c>
      <c r="D25">
        <v>1</v>
      </c>
    </row>
    <row r="26" spans="1:4" x14ac:dyDescent="0.2">
      <c r="A26" s="10">
        <v>43708</v>
      </c>
      <c r="B26" s="11">
        <v>0.96975694444444438</v>
      </c>
      <c r="C26" s="9">
        <v>15.96</v>
      </c>
      <c r="D26">
        <v>1</v>
      </c>
    </row>
    <row r="27" spans="1:4" x14ac:dyDescent="0.2">
      <c r="A27" s="10">
        <v>43708</v>
      </c>
      <c r="B27" s="11">
        <v>0.97670138888888891</v>
      </c>
      <c r="C27" s="9">
        <v>15.96</v>
      </c>
      <c r="D27">
        <v>1</v>
      </c>
    </row>
    <row r="28" spans="1:4" x14ac:dyDescent="0.2">
      <c r="A28" s="10">
        <v>43708</v>
      </c>
      <c r="B28" s="11">
        <v>0.98364583333333344</v>
      </c>
      <c r="C28" s="9">
        <v>15.95</v>
      </c>
      <c r="D28">
        <v>1</v>
      </c>
    </row>
    <row r="29" spans="1:4" x14ac:dyDescent="0.2">
      <c r="A29" s="10">
        <v>43708</v>
      </c>
      <c r="B29" s="11">
        <v>0.99059027777777775</v>
      </c>
      <c r="C29" s="9">
        <v>15.89</v>
      </c>
      <c r="D29">
        <v>1</v>
      </c>
    </row>
    <row r="30" spans="1:4" x14ac:dyDescent="0.2">
      <c r="A30" s="10">
        <v>43708</v>
      </c>
      <c r="B30" s="11">
        <v>0.99753472222222228</v>
      </c>
      <c r="C30" s="9">
        <v>15.9</v>
      </c>
      <c r="D30">
        <v>1</v>
      </c>
    </row>
    <row r="31" spans="1:4" x14ac:dyDescent="0.2">
      <c r="A31" s="10">
        <v>43709</v>
      </c>
      <c r="B31" s="11">
        <v>4.4791666666666669E-3</v>
      </c>
      <c r="C31" s="9">
        <v>15.86</v>
      </c>
      <c r="D31">
        <v>1</v>
      </c>
    </row>
    <row r="32" spans="1:4" x14ac:dyDescent="0.2">
      <c r="A32" s="10">
        <v>43709</v>
      </c>
      <c r="B32" s="11">
        <v>1.1423611111111112E-2</v>
      </c>
      <c r="C32" s="9">
        <v>15.82</v>
      </c>
      <c r="D32">
        <v>1</v>
      </c>
    </row>
    <row r="33" spans="1:4" x14ac:dyDescent="0.2">
      <c r="A33" s="10">
        <v>43709</v>
      </c>
      <c r="B33" s="11">
        <v>1.8368055555555554E-2</v>
      </c>
      <c r="C33" s="9">
        <v>15.86</v>
      </c>
      <c r="D33">
        <v>1</v>
      </c>
    </row>
    <row r="34" spans="1:4" x14ac:dyDescent="0.2">
      <c r="A34" s="10">
        <v>43709</v>
      </c>
      <c r="B34" s="11">
        <v>2.5312500000000002E-2</v>
      </c>
      <c r="C34" s="9">
        <v>15.9</v>
      </c>
      <c r="D34">
        <v>1</v>
      </c>
    </row>
    <row r="35" spans="1:4" x14ac:dyDescent="0.2">
      <c r="A35" s="10">
        <v>43709</v>
      </c>
      <c r="B35" s="11">
        <v>3.2256944444444442E-2</v>
      </c>
      <c r="C35" s="9">
        <v>15.95</v>
      </c>
      <c r="D35">
        <v>1</v>
      </c>
    </row>
    <row r="36" spans="1:4" x14ac:dyDescent="0.2">
      <c r="A36" s="10">
        <v>43709</v>
      </c>
      <c r="B36" s="11">
        <v>3.920138888888889E-2</v>
      </c>
      <c r="C36" s="9">
        <v>15.9</v>
      </c>
      <c r="D36">
        <v>1</v>
      </c>
    </row>
    <row r="37" spans="1:4" x14ac:dyDescent="0.2">
      <c r="A37" s="10">
        <v>43709</v>
      </c>
      <c r="B37" s="11">
        <v>4.614583333333333E-2</v>
      </c>
      <c r="C37" s="9">
        <v>15.91</v>
      </c>
      <c r="D37">
        <v>1</v>
      </c>
    </row>
    <row r="38" spans="1:4" x14ac:dyDescent="0.2">
      <c r="A38" s="10">
        <v>43709</v>
      </c>
      <c r="B38" s="11">
        <v>5.3090277777777778E-2</v>
      </c>
      <c r="C38" s="9">
        <v>15.86</v>
      </c>
      <c r="D38">
        <v>1</v>
      </c>
    </row>
    <row r="39" spans="1:4" x14ac:dyDescent="0.2">
      <c r="A39" s="10">
        <v>43709</v>
      </c>
      <c r="B39" s="11">
        <v>6.0034722222222225E-2</v>
      </c>
      <c r="C39" s="9">
        <v>15.85</v>
      </c>
      <c r="D39">
        <v>1</v>
      </c>
    </row>
    <row r="40" spans="1:4" x14ac:dyDescent="0.2">
      <c r="A40" s="10">
        <v>43709</v>
      </c>
      <c r="B40" s="11">
        <v>6.6979166666666659E-2</v>
      </c>
      <c r="C40" s="9">
        <v>15.76</v>
      </c>
      <c r="D40">
        <v>1</v>
      </c>
    </row>
    <row r="41" spans="1:4" x14ac:dyDescent="0.2">
      <c r="A41" s="10">
        <v>43709</v>
      </c>
      <c r="B41" s="11">
        <v>7.3923611111111107E-2</v>
      </c>
      <c r="C41" s="9">
        <v>15.76</v>
      </c>
      <c r="D41">
        <v>1</v>
      </c>
    </row>
    <row r="42" spans="1:4" x14ac:dyDescent="0.2">
      <c r="A42" s="10">
        <v>43709</v>
      </c>
      <c r="B42" s="11">
        <v>8.0868055555555554E-2</v>
      </c>
      <c r="C42" s="9">
        <v>15.72</v>
      </c>
      <c r="D42">
        <v>1</v>
      </c>
    </row>
    <row r="43" spans="1:4" x14ac:dyDescent="0.2">
      <c r="A43" s="10">
        <v>43709</v>
      </c>
      <c r="B43" s="11">
        <v>8.7812500000000002E-2</v>
      </c>
      <c r="C43" s="9">
        <v>15.69</v>
      </c>
      <c r="D43">
        <v>1</v>
      </c>
    </row>
    <row r="44" spans="1:4" x14ac:dyDescent="0.2">
      <c r="A44" s="10">
        <v>43709</v>
      </c>
      <c r="B44" s="11">
        <v>9.4756944444444449E-2</v>
      </c>
      <c r="C44" s="9">
        <v>15.67</v>
      </c>
      <c r="D44">
        <v>1</v>
      </c>
    </row>
    <row r="45" spans="1:4" x14ac:dyDescent="0.2">
      <c r="A45" s="10">
        <v>43709</v>
      </c>
      <c r="B45" s="11">
        <v>0.1017013888888889</v>
      </c>
      <c r="C45" s="9">
        <v>15.59</v>
      </c>
      <c r="D45">
        <v>1</v>
      </c>
    </row>
    <row r="46" spans="1:4" x14ac:dyDescent="0.2">
      <c r="A46" s="10">
        <v>43709</v>
      </c>
      <c r="B46" s="11">
        <v>0.10864583333333333</v>
      </c>
      <c r="C46" s="9">
        <v>15.57</v>
      </c>
      <c r="D46">
        <v>1</v>
      </c>
    </row>
    <row r="47" spans="1:4" x14ac:dyDescent="0.2">
      <c r="A47" s="10">
        <v>43709</v>
      </c>
      <c r="B47" s="11">
        <v>0.11559027777777779</v>
      </c>
      <c r="C47" s="9">
        <v>15.55</v>
      </c>
      <c r="D47">
        <v>1</v>
      </c>
    </row>
    <row r="48" spans="1:4" x14ac:dyDescent="0.2">
      <c r="A48" s="10">
        <v>43709</v>
      </c>
      <c r="B48" s="11">
        <v>0.12253472222222223</v>
      </c>
      <c r="C48" s="9">
        <v>15.55</v>
      </c>
      <c r="D48">
        <v>1</v>
      </c>
    </row>
    <row r="49" spans="1:4" x14ac:dyDescent="0.2">
      <c r="A49" s="10">
        <v>43709</v>
      </c>
      <c r="B49" s="11">
        <v>0.12947916666666667</v>
      </c>
      <c r="C49" s="9">
        <v>15.53</v>
      </c>
      <c r="D49">
        <v>1</v>
      </c>
    </row>
    <row r="50" spans="1:4" x14ac:dyDescent="0.2">
      <c r="A50" s="10">
        <v>43709</v>
      </c>
      <c r="B50" s="11">
        <v>0.13642361111111112</v>
      </c>
      <c r="C50" s="9">
        <v>15.58</v>
      </c>
      <c r="D50">
        <v>1</v>
      </c>
    </row>
    <row r="51" spans="1:4" x14ac:dyDescent="0.2">
      <c r="A51" s="10">
        <v>43709</v>
      </c>
      <c r="B51" s="11">
        <v>0.14336805555555557</v>
      </c>
      <c r="C51" s="9">
        <v>15.57</v>
      </c>
      <c r="D51">
        <v>1</v>
      </c>
    </row>
    <row r="52" spans="1:4" x14ac:dyDescent="0.2">
      <c r="A52" s="10">
        <v>43709</v>
      </c>
      <c r="B52" s="11">
        <v>0.15031249999999999</v>
      </c>
      <c r="C52" s="9">
        <v>15.56</v>
      </c>
      <c r="D52">
        <v>1</v>
      </c>
    </row>
    <row r="53" spans="1:4" x14ac:dyDescent="0.2">
      <c r="A53" s="10">
        <v>43709</v>
      </c>
      <c r="B53" s="11">
        <v>0.15725694444444446</v>
      </c>
      <c r="C53" s="9">
        <v>15.54</v>
      </c>
      <c r="D53">
        <v>1</v>
      </c>
    </row>
    <row r="54" spans="1:4" x14ac:dyDescent="0.2">
      <c r="A54" s="10">
        <v>43709</v>
      </c>
      <c r="B54" s="11">
        <v>0.16420138888888888</v>
      </c>
      <c r="C54" s="9">
        <v>15.51</v>
      </c>
      <c r="D54">
        <v>1</v>
      </c>
    </row>
    <row r="55" spans="1:4" x14ac:dyDescent="0.2">
      <c r="A55" s="10">
        <v>43709</v>
      </c>
      <c r="B55" s="11">
        <v>0.17114583333333333</v>
      </c>
      <c r="C55" s="9">
        <v>15.49</v>
      </c>
      <c r="D55">
        <v>1</v>
      </c>
    </row>
    <row r="56" spans="1:4" x14ac:dyDescent="0.2">
      <c r="A56" s="10">
        <v>43709</v>
      </c>
      <c r="B56" s="11">
        <v>0.17809027777777778</v>
      </c>
      <c r="C56" s="9">
        <v>15.52</v>
      </c>
      <c r="D56">
        <v>1</v>
      </c>
    </row>
    <row r="57" spans="1:4" x14ac:dyDescent="0.2">
      <c r="A57" s="10">
        <v>43709</v>
      </c>
      <c r="B57" s="11">
        <v>0.1850347222222222</v>
      </c>
      <c r="C57" s="9">
        <v>15.53</v>
      </c>
      <c r="D57">
        <v>1</v>
      </c>
    </row>
    <row r="58" spans="1:4" x14ac:dyDescent="0.2">
      <c r="A58" s="10">
        <v>43709</v>
      </c>
      <c r="B58" s="11">
        <v>0.19197916666666667</v>
      </c>
      <c r="C58" s="9">
        <v>15.58</v>
      </c>
      <c r="D58">
        <v>1</v>
      </c>
    </row>
    <row r="59" spans="1:4" x14ac:dyDescent="0.2">
      <c r="A59" s="10">
        <v>43709</v>
      </c>
      <c r="B59" s="11">
        <v>0.19892361111111112</v>
      </c>
      <c r="C59" s="9">
        <v>15.57</v>
      </c>
      <c r="D59">
        <v>1</v>
      </c>
    </row>
    <row r="60" spans="1:4" x14ac:dyDescent="0.2">
      <c r="A60" s="10">
        <v>43709</v>
      </c>
      <c r="B60" s="11">
        <v>0.20586805555555557</v>
      </c>
      <c r="C60" s="9">
        <v>15.49</v>
      </c>
      <c r="D60">
        <v>1</v>
      </c>
    </row>
    <row r="61" spans="1:4" x14ac:dyDescent="0.2">
      <c r="A61" s="10">
        <v>43709</v>
      </c>
      <c r="B61" s="11">
        <v>0.21281249999999999</v>
      </c>
      <c r="C61" s="9">
        <v>15.45</v>
      </c>
      <c r="D61">
        <v>1</v>
      </c>
    </row>
    <row r="62" spans="1:4" x14ac:dyDescent="0.2">
      <c r="A62" s="10">
        <v>43709</v>
      </c>
      <c r="B62" s="11">
        <v>0.21975694444444446</v>
      </c>
      <c r="C62" s="9">
        <v>15.4</v>
      </c>
      <c r="D62">
        <v>1</v>
      </c>
    </row>
    <row r="63" spans="1:4" x14ac:dyDescent="0.2">
      <c r="A63" s="10">
        <v>43709</v>
      </c>
      <c r="B63" s="11">
        <v>0.22670138888888888</v>
      </c>
      <c r="C63" s="9">
        <v>15.33</v>
      </c>
      <c r="D63">
        <v>1</v>
      </c>
    </row>
    <row r="64" spans="1:4" x14ac:dyDescent="0.2">
      <c r="A64" s="10">
        <v>43709</v>
      </c>
      <c r="B64" s="11">
        <v>0.23364583333333333</v>
      </c>
      <c r="C64" s="9">
        <v>15.32</v>
      </c>
      <c r="D64">
        <v>1</v>
      </c>
    </row>
    <row r="65" spans="1:4" x14ac:dyDescent="0.2">
      <c r="A65" s="10">
        <v>43709</v>
      </c>
      <c r="B65" s="11">
        <v>0.24059027777777778</v>
      </c>
      <c r="C65" s="9">
        <v>15.36</v>
      </c>
      <c r="D65">
        <v>1</v>
      </c>
    </row>
    <row r="66" spans="1:4" x14ac:dyDescent="0.2">
      <c r="A66" s="10">
        <v>43709</v>
      </c>
      <c r="B66" s="11">
        <v>0.24753472222222225</v>
      </c>
      <c r="C66" s="9">
        <v>15.32</v>
      </c>
      <c r="D66">
        <v>1</v>
      </c>
    </row>
    <row r="67" spans="1:4" x14ac:dyDescent="0.2">
      <c r="A67" s="10">
        <v>43709</v>
      </c>
      <c r="B67" s="11">
        <v>0.25447916666666665</v>
      </c>
      <c r="C67" s="9">
        <v>15.31</v>
      </c>
      <c r="D67">
        <v>1</v>
      </c>
    </row>
    <row r="68" spans="1:4" x14ac:dyDescent="0.2">
      <c r="A68" s="10">
        <v>43709</v>
      </c>
      <c r="B68" s="11">
        <v>0.26142361111111112</v>
      </c>
      <c r="C68" s="9">
        <v>15.36</v>
      </c>
      <c r="D68">
        <v>1</v>
      </c>
    </row>
    <row r="69" spans="1:4" x14ac:dyDescent="0.2">
      <c r="A69" s="10">
        <v>43709</v>
      </c>
      <c r="B69" s="11">
        <v>0.26836805555555554</v>
      </c>
      <c r="C69" s="9">
        <v>15.32</v>
      </c>
      <c r="D69">
        <v>1</v>
      </c>
    </row>
    <row r="70" spans="1:4" x14ac:dyDescent="0.2">
      <c r="A70" s="10">
        <v>43709</v>
      </c>
      <c r="B70" s="11">
        <v>0.27531250000000002</v>
      </c>
      <c r="C70" s="9">
        <v>15.25</v>
      </c>
      <c r="D70">
        <v>1</v>
      </c>
    </row>
    <row r="71" spans="1:4" x14ac:dyDescent="0.2">
      <c r="A71" s="10">
        <v>43709</v>
      </c>
      <c r="B71" s="11">
        <v>0.28225694444444444</v>
      </c>
      <c r="C71" s="9">
        <v>15.23</v>
      </c>
      <c r="D71">
        <v>1</v>
      </c>
    </row>
    <row r="72" spans="1:4" x14ac:dyDescent="0.2">
      <c r="A72" s="10">
        <v>43709</v>
      </c>
      <c r="B72" s="11">
        <v>0.28920138888888891</v>
      </c>
      <c r="C72" s="9">
        <v>15.22</v>
      </c>
      <c r="D72">
        <v>1</v>
      </c>
    </row>
    <row r="73" spans="1:4" x14ac:dyDescent="0.2">
      <c r="A73" s="10">
        <v>43709</v>
      </c>
      <c r="B73" s="11">
        <v>0.29614583333333333</v>
      </c>
      <c r="C73" s="9">
        <v>15.19</v>
      </c>
      <c r="D73">
        <v>1</v>
      </c>
    </row>
    <row r="74" spans="1:4" x14ac:dyDescent="0.2">
      <c r="A74" s="10">
        <v>43709</v>
      </c>
      <c r="B74" s="11">
        <v>0.30309027777777781</v>
      </c>
      <c r="C74" s="9">
        <v>15.31</v>
      </c>
      <c r="D74">
        <v>1</v>
      </c>
    </row>
    <row r="75" spans="1:4" x14ac:dyDescent="0.2">
      <c r="A75" s="10">
        <v>43709</v>
      </c>
      <c r="B75" s="11">
        <v>0.31003472222222223</v>
      </c>
      <c r="C75" s="9">
        <v>15.44</v>
      </c>
      <c r="D75">
        <v>1</v>
      </c>
    </row>
    <row r="76" spans="1:4" x14ac:dyDescent="0.2">
      <c r="A76" s="10">
        <v>43709</v>
      </c>
      <c r="B76" s="11">
        <v>0.31697916666666665</v>
      </c>
      <c r="C76" s="9">
        <v>15.47</v>
      </c>
      <c r="D76">
        <v>1</v>
      </c>
    </row>
    <row r="77" spans="1:4" x14ac:dyDescent="0.2">
      <c r="A77" s="10">
        <v>43709</v>
      </c>
      <c r="B77" s="11">
        <v>0.32392361111111112</v>
      </c>
      <c r="C77" s="9">
        <v>15.54</v>
      </c>
      <c r="D77">
        <v>1</v>
      </c>
    </row>
    <row r="78" spans="1:4" x14ac:dyDescent="0.2">
      <c r="A78" s="10">
        <v>43709</v>
      </c>
      <c r="B78" s="11">
        <v>0.3308680555555556</v>
      </c>
      <c r="C78" s="9">
        <v>15.63</v>
      </c>
      <c r="D78">
        <v>1</v>
      </c>
    </row>
    <row r="79" spans="1:4" x14ac:dyDescent="0.2">
      <c r="A79" s="10">
        <v>43709</v>
      </c>
      <c r="B79" s="11">
        <v>0.79614583333333344</v>
      </c>
      <c r="C79" s="9">
        <v>15.84</v>
      </c>
      <c r="D79">
        <v>2</v>
      </c>
    </row>
    <row r="80" spans="1:4" x14ac:dyDescent="0.2">
      <c r="A80" s="10">
        <v>43709</v>
      </c>
      <c r="B80" s="11">
        <v>0.80309027777777775</v>
      </c>
      <c r="C80" s="9">
        <v>15.74</v>
      </c>
      <c r="D80">
        <v>2</v>
      </c>
    </row>
    <row r="81" spans="1:4" x14ac:dyDescent="0.2">
      <c r="A81" s="10">
        <v>43709</v>
      </c>
      <c r="B81" s="11">
        <v>0.81003472222222228</v>
      </c>
      <c r="C81" s="9">
        <v>15.66</v>
      </c>
      <c r="D81">
        <v>2</v>
      </c>
    </row>
    <row r="82" spans="1:4" x14ac:dyDescent="0.2">
      <c r="A82" s="10">
        <v>43709</v>
      </c>
      <c r="B82" s="11">
        <v>0.8169791666666667</v>
      </c>
      <c r="C82" s="9">
        <v>15.58</v>
      </c>
      <c r="D82">
        <v>2</v>
      </c>
    </row>
    <row r="83" spans="1:4" x14ac:dyDescent="0.2">
      <c r="A83" s="10">
        <v>43709</v>
      </c>
      <c r="B83" s="11">
        <v>0.82392361111111112</v>
      </c>
      <c r="C83" s="9">
        <v>15.53</v>
      </c>
      <c r="D83">
        <v>2</v>
      </c>
    </row>
    <row r="84" spans="1:4" x14ac:dyDescent="0.2">
      <c r="A84" s="10">
        <v>43709</v>
      </c>
      <c r="B84" s="11">
        <v>0.83086805555555554</v>
      </c>
      <c r="C84" s="9">
        <v>15.45</v>
      </c>
      <c r="D84">
        <v>2</v>
      </c>
    </row>
    <row r="85" spans="1:4" x14ac:dyDescent="0.2">
      <c r="A85" s="10">
        <v>43709</v>
      </c>
      <c r="B85" s="11">
        <v>0.83781250000000007</v>
      </c>
      <c r="C85" s="9">
        <v>15.44</v>
      </c>
      <c r="D85">
        <v>2</v>
      </c>
    </row>
    <row r="86" spans="1:4" x14ac:dyDescent="0.2">
      <c r="A86" s="10">
        <v>43709</v>
      </c>
      <c r="B86" s="11">
        <v>0.84475694444444438</v>
      </c>
      <c r="C86" s="9">
        <v>15.39</v>
      </c>
      <c r="D86">
        <v>2</v>
      </c>
    </row>
    <row r="87" spans="1:4" x14ac:dyDescent="0.2">
      <c r="A87" s="10">
        <v>43709</v>
      </c>
      <c r="B87" s="11">
        <v>0.85170138888888891</v>
      </c>
      <c r="C87" s="9">
        <v>15.32</v>
      </c>
      <c r="D87">
        <v>2</v>
      </c>
    </row>
    <row r="88" spans="1:4" x14ac:dyDescent="0.2">
      <c r="A88" s="10">
        <v>43709</v>
      </c>
      <c r="B88" s="11">
        <v>0.85864583333333344</v>
      </c>
      <c r="C88" s="9">
        <v>15.28</v>
      </c>
      <c r="D88">
        <v>2</v>
      </c>
    </row>
    <row r="89" spans="1:4" x14ac:dyDescent="0.2">
      <c r="A89" s="10">
        <v>43709</v>
      </c>
      <c r="B89" s="11">
        <v>0.86559027777777775</v>
      </c>
      <c r="C89" s="9">
        <v>15.25</v>
      </c>
      <c r="D89">
        <v>2</v>
      </c>
    </row>
    <row r="90" spans="1:4" x14ac:dyDescent="0.2">
      <c r="A90" s="10">
        <v>43709</v>
      </c>
      <c r="B90" s="11">
        <v>0.87253472222222228</v>
      </c>
      <c r="C90" s="9">
        <v>15.19</v>
      </c>
      <c r="D90">
        <v>2</v>
      </c>
    </row>
    <row r="91" spans="1:4" x14ac:dyDescent="0.2">
      <c r="A91" s="10">
        <v>43709</v>
      </c>
      <c r="B91" s="11">
        <v>0.8794791666666667</v>
      </c>
      <c r="C91" s="9">
        <v>15.17</v>
      </c>
      <c r="D91">
        <v>2</v>
      </c>
    </row>
    <row r="92" spans="1:4" x14ac:dyDescent="0.2">
      <c r="A92" s="10">
        <v>43709</v>
      </c>
      <c r="B92" s="11">
        <v>0.88642361111111112</v>
      </c>
      <c r="C92" s="9">
        <v>15.15</v>
      </c>
      <c r="D92">
        <v>2</v>
      </c>
    </row>
    <row r="93" spans="1:4" x14ac:dyDescent="0.2">
      <c r="A93" s="10">
        <v>43709</v>
      </c>
      <c r="B93" s="11">
        <v>0.89336805555555554</v>
      </c>
      <c r="C93" s="9">
        <v>15.18</v>
      </c>
      <c r="D93">
        <v>2</v>
      </c>
    </row>
    <row r="94" spans="1:4" x14ac:dyDescent="0.2">
      <c r="A94" s="10">
        <v>43709</v>
      </c>
      <c r="B94" s="11">
        <v>0.90031250000000007</v>
      </c>
      <c r="C94" s="9">
        <v>15.18</v>
      </c>
      <c r="D94">
        <v>2</v>
      </c>
    </row>
    <row r="95" spans="1:4" x14ac:dyDescent="0.2">
      <c r="A95" s="10">
        <v>43709</v>
      </c>
      <c r="B95" s="11">
        <v>0.90725694444444438</v>
      </c>
      <c r="C95" s="9">
        <v>15.19</v>
      </c>
      <c r="D95">
        <v>2</v>
      </c>
    </row>
    <row r="96" spans="1:4" x14ac:dyDescent="0.2">
      <c r="A96" s="10">
        <v>43709</v>
      </c>
      <c r="B96" s="11">
        <v>0.91420138888888891</v>
      </c>
      <c r="C96" s="9">
        <v>15.19</v>
      </c>
      <c r="D96">
        <v>2</v>
      </c>
    </row>
    <row r="97" spans="1:4" x14ac:dyDescent="0.2">
      <c r="A97" s="10">
        <v>43709</v>
      </c>
      <c r="B97" s="11">
        <v>0.92114583333333344</v>
      </c>
      <c r="C97" s="9">
        <v>15.19</v>
      </c>
      <c r="D97">
        <v>2</v>
      </c>
    </row>
    <row r="98" spans="1:4" x14ac:dyDescent="0.2">
      <c r="A98" s="10">
        <v>43709</v>
      </c>
      <c r="B98" s="11">
        <v>0.92809027777777775</v>
      </c>
      <c r="C98" s="9">
        <v>15.18</v>
      </c>
      <c r="D98">
        <v>2</v>
      </c>
    </row>
    <row r="99" spans="1:4" x14ac:dyDescent="0.2">
      <c r="A99" s="10">
        <v>43709</v>
      </c>
      <c r="B99" s="11">
        <v>0.93503472222222228</v>
      </c>
      <c r="C99" s="9">
        <v>15.19</v>
      </c>
      <c r="D99">
        <v>2</v>
      </c>
    </row>
    <row r="100" spans="1:4" x14ac:dyDescent="0.2">
      <c r="A100" s="10">
        <v>43709</v>
      </c>
      <c r="B100" s="11">
        <v>0.9419791666666667</v>
      </c>
      <c r="C100" s="9">
        <v>15.19</v>
      </c>
      <c r="D100">
        <v>2</v>
      </c>
    </row>
    <row r="101" spans="1:4" x14ac:dyDescent="0.2">
      <c r="A101" s="10">
        <v>43709</v>
      </c>
      <c r="B101" s="11">
        <v>0.94892361111111112</v>
      </c>
      <c r="C101" s="9">
        <v>15.21</v>
      </c>
      <c r="D101">
        <v>2</v>
      </c>
    </row>
    <row r="102" spans="1:4" x14ac:dyDescent="0.2">
      <c r="A102" s="10">
        <v>43709</v>
      </c>
      <c r="B102" s="11">
        <v>0.95586805555555554</v>
      </c>
      <c r="C102" s="9">
        <v>15.22</v>
      </c>
      <c r="D102">
        <v>2</v>
      </c>
    </row>
    <row r="103" spans="1:4" x14ac:dyDescent="0.2">
      <c r="A103" s="10">
        <v>43709</v>
      </c>
      <c r="B103" s="11">
        <v>0.96281250000000007</v>
      </c>
      <c r="C103" s="9">
        <v>15.21</v>
      </c>
      <c r="D103">
        <v>2</v>
      </c>
    </row>
    <row r="104" spans="1:4" x14ac:dyDescent="0.2">
      <c r="A104" s="10">
        <v>43709</v>
      </c>
      <c r="B104" s="11">
        <v>0.96975694444444438</v>
      </c>
      <c r="C104" s="9">
        <v>15.21</v>
      </c>
      <c r="D104">
        <v>2</v>
      </c>
    </row>
    <row r="105" spans="1:4" x14ac:dyDescent="0.2">
      <c r="A105" s="10">
        <v>43709</v>
      </c>
      <c r="B105" s="11">
        <v>0.97670138888888891</v>
      </c>
      <c r="C105" s="9">
        <v>15.19</v>
      </c>
      <c r="D105">
        <v>2</v>
      </c>
    </row>
    <row r="106" spans="1:4" x14ac:dyDescent="0.2">
      <c r="A106" s="10">
        <v>43709</v>
      </c>
      <c r="B106" s="11">
        <v>0.98364583333333344</v>
      </c>
      <c r="C106" s="9">
        <v>15.26</v>
      </c>
      <c r="D106">
        <v>2</v>
      </c>
    </row>
    <row r="107" spans="1:4" x14ac:dyDescent="0.2">
      <c r="A107" s="10">
        <v>43709</v>
      </c>
      <c r="B107" s="11">
        <v>0.99059027777777775</v>
      </c>
      <c r="C107" s="9">
        <v>15.31</v>
      </c>
      <c r="D107">
        <v>2</v>
      </c>
    </row>
    <row r="108" spans="1:4" x14ac:dyDescent="0.2">
      <c r="A108" s="10">
        <v>43709</v>
      </c>
      <c r="B108" s="11">
        <v>0.99753472222222228</v>
      </c>
      <c r="C108" s="9">
        <v>15.32</v>
      </c>
      <c r="D108">
        <v>2</v>
      </c>
    </row>
    <row r="109" spans="1:4" x14ac:dyDescent="0.2">
      <c r="A109" s="10">
        <v>43710</v>
      </c>
      <c r="B109" s="11">
        <v>4.4791666666666669E-3</v>
      </c>
      <c r="C109" s="9">
        <v>15.38</v>
      </c>
      <c r="D109">
        <v>2</v>
      </c>
    </row>
    <row r="110" spans="1:4" x14ac:dyDescent="0.2">
      <c r="A110" s="10">
        <v>43710</v>
      </c>
      <c r="B110" s="11">
        <v>1.1423611111111112E-2</v>
      </c>
      <c r="C110" s="9">
        <v>15.42</v>
      </c>
      <c r="D110">
        <v>2</v>
      </c>
    </row>
    <row r="111" spans="1:4" x14ac:dyDescent="0.2">
      <c r="A111" s="10">
        <v>43710</v>
      </c>
      <c r="B111" s="11">
        <v>1.8368055555555554E-2</v>
      </c>
      <c r="C111" s="9">
        <v>15.44</v>
      </c>
      <c r="D111">
        <v>2</v>
      </c>
    </row>
    <row r="112" spans="1:4" x14ac:dyDescent="0.2">
      <c r="A112" s="10">
        <v>43710</v>
      </c>
      <c r="B112" s="11">
        <v>2.5312500000000002E-2</v>
      </c>
      <c r="C112" s="9">
        <v>15.47</v>
      </c>
      <c r="D112">
        <v>2</v>
      </c>
    </row>
    <row r="113" spans="1:4" x14ac:dyDescent="0.2">
      <c r="A113" s="10">
        <v>43710</v>
      </c>
      <c r="B113" s="11">
        <v>3.2256944444444442E-2</v>
      </c>
      <c r="C113" s="9">
        <v>15.48</v>
      </c>
      <c r="D113">
        <v>2</v>
      </c>
    </row>
    <row r="114" spans="1:4" x14ac:dyDescent="0.2">
      <c r="A114" s="10">
        <v>43710</v>
      </c>
      <c r="B114" s="11">
        <v>3.920138888888889E-2</v>
      </c>
      <c r="C114" s="9">
        <v>15.51</v>
      </c>
      <c r="D114">
        <v>2</v>
      </c>
    </row>
    <row r="115" spans="1:4" x14ac:dyDescent="0.2">
      <c r="A115" s="10">
        <v>43710</v>
      </c>
      <c r="B115" s="11">
        <v>4.614583333333333E-2</v>
      </c>
      <c r="C115" s="9">
        <v>15.56</v>
      </c>
      <c r="D115">
        <v>2</v>
      </c>
    </row>
    <row r="116" spans="1:4" x14ac:dyDescent="0.2">
      <c r="A116" s="10">
        <v>43710</v>
      </c>
      <c r="B116" s="11">
        <v>5.3090277777777778E-2</v>
      </c>
      <c r="C116" s="9">
        <v>15.56</v>
      </c>
      <c r="D116">
        <v>2</v>
      </c>
    </row>
    <row r="117" spans="1:4" x14ac:dyDescent="0.2">
      <c r="A117" s="10">
        <v>43710</v>
      </c>
      <c r="B117" s="11">
        <v>6.0034722222222225E-2</v>
      </c>
      <c r="C117" s="9">
        <v>15.52</v>
      </c>
      <c r="D117">
        <v>2</v>
      </c>
    </row>
    <row r="118" spans="1:4" x14ac:dyDescent="0.2">
      <c r="A118" s="10">
        <v>43710</v>
      </c>
      <c r="B118" s="11">
        <v>6.6979166666666659E-2</v>
      </c>
      <c r="C118" s="9">
        <v>15.48</v>
      </c>
      <c r="D118">
        <v>2</v>
      </c>
    </row>
    <row r="119" spans="1:4" x14ac:dyDescent="0.2">
      <c r="A119" s="10">
        <v>43710</v>
      </c>
      <c r="B119" s="11">
        <v>7.3923611111111107E-2</v>
      </c>
      <c r="C119" s="9">
        <v>15.43</v>
      </c>
      <c r="D119">
        <v>2</v>
      </c>
    </row>
    <row r="120" spans="1:4" x14ac:dyDescent="0.2">
      <c r="A120" s="10">
        <v>43710</v>
      </c>
      <c r="B120" s="11">
        <v>8.0868055555555554E-2</v>
      </c>
      <c r="C120" s="9">
        <v>15.43</v>
      </c>
      <c r="D120">
        <v>2</v>
      </c>
    </row>
    <row r="121" spans="1:4" x14ac:dyDescent="0.2">
      <c r="A121" s="10">
        <v>43710</v>
      </c>
      <c r="B121" s="11">
        <v>8.7812500000000002E-2</v>
      </c>
      <c r="C121" s="9">
        <v>15.43</v>
      </c>
      <c r="D121">
        <v>2</v>
      </c>
    </row>
    <row r="122" spans="1:4" x14ac:dyDescent="0.2">
      <c r="A122" s="10">
        <v>43710</v>
      </c>
      <c r="B122" s="11">
        <v>9.4756944444444449E-2</v>
      </c>
      <c r="C122" s="9">
        <v>15.43</v>
      </c>
      <c r="D122">
        <v>2</v>
      </c>
    </row>
    <row r="123" spans="1:4" x14ac:dyDescent="0.2">
      <c r="A123" s="10">
        <v>43710</v>
      </c>
      <c r="B123" s="11">
        <v>0.1017013888888889</v>
      </c>
      <c r="C123" s="9">
        <v>15.43</v>
      </c>
      <c r="D123">
        <v>2</v>
      </c>
    </row>
    <row r="124" spans="1:4" x14ac:dyDescent="0.2">
      <c r="A124" s="10">
        <v>43710</v>
      </c>
      <c r="B124" s="11">
        <v>0.10864583333333333</v>
      </c>
      <c r="C124" s="9">
        <v>15.42</v>
      </c>
      <c r="D124">
        <v>2</v>
      </c>
    </row>
    <row r="125" spans="1:4" x14ac:dyDescent="0.2">
      <c r="A125" s="10">
        <v>43710</v>
      </c>
      <c r="B125" s="11">
        <v>0.11559027777777779</v>
      </c>
      <c r="C125" s="9">
        <v>15.47</v>
      </c>
      <c r="D125">
        <v>2</v>
      </c>
    </row>
    <row r="126" spans="1:4" x14ac:dyDescent="0.2">
      <c r="A126" s="10">
        <v>43710</v>
      </c>
      <c r="B126" s="11">
        <v>0.12253472222222223</v>
      </c>
      <c r="C126" s="9">
        <v>15.49</v>
      </c>
      <c r="D126">
        <v>2</v>
      </c>
    </row>
    <row r="127" spans="1:4" x14ac:dyDescent="0.2">
      <c r="A127" s="10">
        <v>43710</v>
      </c>
      <c r="B127" s="11">
        <v>0.12947916666666667</v>
      </c>
      <c r="C127" s="9">
        <v>15.49</v>
      </c>
      <c r="D127">
        <v>2</v>
      </c>
    </row>
    <row r="128" spans="1:4" x14ac:dyDescent="0.2">
      <c r="A128" s="10">
        <v>43710</v>
      </c>
      <c r="B128" s="11">
        <v>0.13642361111111112</v>
      </c>
      <c r="C128" s="9">
        <v>15.47</v>
      </c>
      <c r="D128">
        <v>2</v>
      </c>
    </row>
    <row r="129" spans="1:4" x14ac:dyDescent="0.2">
      <c r="A129" s="10">
        <v>43710</v>
      </c>
      <c r="B129" s="11">
        <v>0.14336805555555557</v>
      </c>
      <c r="C129" s="9">
        <v>15.46</v>
      </c>
      <c r="D129">
        <v>2</v>
      </c>
    </row>
    <row r="130" spans="1:4" x14ac:dyDescent="0.2">
      <c r="A130" s="10">
        <v>43710</v>
      </c>
      <c r="B130" s="11">
        <v>0.15031249999999999</v>
      </c>
      <c r="C130" s="9">
        <v>15.48</v>
      </c>
      <c r="D130">
        <v>2</v>
      </c>
    </row>
    <row r="131" spans="1:4" x14ac:dyDescent="0.2">
      <c r="A131" s="10">
        <v>43710</v>
      </c>
      <c r="B131" s="11">
        <v>0.15725694444444446</v>
      </c>
      <c r="C131" s="9">
        <v>15.46</v>
      </c>
      <c r="D131">
        <v>2</v>
      </c>
    </row>
    <row r="132" spans="1:4" x14ac:dyDescent="0.2">
      <c r="A132" s="10">
        <v>43710</v>
      </c>
      <c r="B132" s="11">
        <v>0.16420138888888888</v>
      </c>
      <c r="C132" s="9">
        <v>15.44</v>
      </c>
      <c r="D132">
        <v>2</v>
      </c>
    </row>
    <row r="133" spans="1:4" x14ac:dyDescent="0.2">
      <c r="A133" s="10">
        <v>43710</v>
      </c>
      <c r="B133" s="11">
        <v>0.17114583333333333</v>
      </c>
      <c r="C133" s="9">
        <v>15.45</v>
      </c>
      <c r="D133">
        <v>2</v>
      </c>
    </row>
    <row r="134" spans="1:4" x14ac:dyDescent="0.2">
      <c r="A134" s="10">
        <v>43710</v>
      </c>
      <c r="B134" s="11">
        <v>0.17809027777777778</v>
      </c>
      <c r="C134" s="9">
        <v>15.44</v>
      </c>
      <c r="D134">
        <v>2</v>
      </c>
    </row>
    <row r="135" spans="1:4" x14ac:dyDescent="0.2">
      <c r="A135" s="10">
        <v>43710</v>
      </c>
      <c r="B135" s="11">
        <v>0.1850347222222222</v>
      </c>
      <c r="C135" s="9">
        <v>15.45</v>
      </c>
      <c r="D135">
        <v>2</v>
      </c>
    </row>
    <row r="136" spans="1:4" x14ac:dyDescent="0.2">
      <c r="A136" s="10">
        <v>43710</v>
      </c>
      <c r="B136" s="11">
        <v>0.19197916666666667</v>
      </c>
      <c r="C136" s="9">
        <v>15.45</v>
      </c>
      <c r="D136">
        <v>2</v>
      </c>
    </row>
    <row r="137" spans="1:4" x14ac:dyDescent="0.2">
      <c r="A137" s="10">
        <v>43710</v>
      </c>
      <c r="B137" s="11">
        <v>0.19892361111111112</v>
      </c>
      <c r="C137" s="9">
        <v>15.48</v>
      </c>
      <c r="D137">
        <v>2</v>
      </c>
    </row>
    <row r="138" spans="1:4" x14ac:dyDescent="0.2">
      <c r="A138" s="10">
        <v>43710</v>
      </c>
      <c r="B138" s="11">
        <v>0.20586805555555557</v>
      </c>
      <c r="C138" s="9">
        <v>15.61</v>
      </c>
      <c r="D138">
        <v>2</v>
      </c>
    </row>
    <row r="139" spans="1:4" x14ac:dyDescent="0.2">
      <c r="A139" s="10">
        <v>43710</v>
      </c>
      <c r="B139" s="11">
        <v>0.21281249999999999</v>
      </c>
      <c r="C139" s="9">
        <v>15.67</v>
      </c>
      <c r="D139">
        <v>2</v>
      </c>
    </row>
    <row r="140" spans="1:4" x14ac:dyDescent="0.2">
      <c r="A140" s="10">
        <v>43710</v>
      </c>
      <c r="B140" s="11">
        <v>0.21975694444444446</v>
      </c>
      <c r="C140" s="9">
        <v>15.68</v>
      </c>
      <c r="D140">
        <v>2</v>
      </c>
    </row>
    <row r="141" spans="1:4" x14ac:dyDescent="0.2">
      <c r="A141" s="10">
        <v>43710</v>
      </c>
      <c r="B141" s="11">
        <v>0.22670138888888888</v>
      </c>
      <c r="C141" s="9">
        <v>15.66</v>
      </c>
      <c r="D141">
        <v>2</v>
      </c>
    </row>
    <row r="142" spans="1:4" x14ac:dyDescent="0.2">
      <c r="A142" s="10">
        <v>43710</v>
      </c>
      <c r="B142" s="11">
        <v>0.23364583333333333</v>
      </c>
      <c r="C142" s="9">
        <v>15.66</v>
      </c>
      <c r="D142">
        <v>2</v>
      </c>
    </row>
    <row r="143" spans="1:4" x14ac:dyDescent="0.2">
      <c r="A143" s="10">
        <v>43710</v>
      </c>
      <c r="B143" s="11">
        <v>0.24059027777777778</v>
      </c>
      <c r="C143" s="9">
        <v>15.63</v>
      </c>
      <c r="D143">
        <v>2</v>
      </c>
    </row>
    <row r="144" spans="1:4" x14ac:dyDescent="0.2">
      <c r="A144" s="10">
        <v>43710</v>
      </c>
      <c r="B144" s="11">
        <v>0.24753472222222225</v>
      </c>
      <c r="C144" s="9">
        <v>15.59</v>
      </c>
      <c r="D144">
        <v>2</v>
      </c>
    </row>
    <row r="145" spans="1:4" x14ac:dyDescent="0.2">
      <c r="A145" s="10">
        <v>43710</v>
      </c>
      <c r="B145" s="11">
        <v>0.25447916666666665</v>
      </c>
      <c r="C145" s="9">
        <v>15.57</v>
      </c>
      <c r="D145">
        <v>2</v>
      </c>
    </row>
    <row r="146" spans="1:4" x14ac:dyDescent="0.2">
      <c r="A146" s="10">
        <v>43710</v>
      </c>
      <c r="B146" s="11">
        <v>0.26142361111111112</v>
      </c>
      <c r="C146" s="9">
        <v>15.6</v>
      </c>
      <c r="D146">
        <v>2</v>
      </c>
    </row>
    <row r="147" spans="1:4" x14ac:dyDescent="0.2">
      <c r="A147" s="10">
        <v>43710</v>
      </c>
      <c r="B147" s="11">
        <v>0.26836805555555554</v>
      </c>
      <c r="C147" s="9">
        <v>15.58</v>
      </c>
      <c r="D147">
        <v>2</v>
      </c>
    </row>
    <row r="148" spans="1:4" x14ac:dyDescent="0.2">
      <c r="A148" s="10">
        <v>43710</v>
      </c>
      <c r="B148" s="11">
        <v>0.27531250000000002</v>
      </c>
      <c r="C148" s="9">
        <v>15.54</v>
      </c>
      <c r="D148">
        <v>2</v>
      </c>
    </row>
    <row r="149" spans="1:4" x14ac:dyDescent="0.2">
      <c r="A149" s="10">
        <v>43710</v>
      </c>
      <c r="B149" s="11">
        <v>0.28225694444444444</v>
      </c>
      <c r="C149" s="9">
        <v>15.54</v>
      </c>
      <c r="D149">
        <v>2</v>
      </c>
    </row>
    <row r="150" spans="1:4" x14ac:dyDescent="0.2">
      <c r="A150" s="10">
        <v>43710</v>
      </c>
      <c r="B150" s="11">
        <v>0.28920138888888891</v>
      </c>
      <c r="C150" s="9">
        <v>15.52</v>
      </c>
      <c r="D150">
        <v>2</v>
      </c>
    </row>
    <row r="151" spans="1:4" x14ac:dyDescent="0.2">
      <c r="A151" s="10">
        <v>43710</v>
      </c>
      <c r="B151" s="11">
        <v>0.29614583333333333</v>
      </c>
      <c r="C151" s="9">
        <v>15.52</v>
      </c>
      <c r="D151">
        <v>2</v>
      </c>
    </row>
    <row r="152" spans="1:4" x14ac:dyDescent="0.2">
      <c r="A152" s="10">
        <v>43710</v>
      </c>
      <c r="B152" s="11">
        <v>0.30309027777777781</v>
      </c>
      <c r="C152" s="9">
        <v>15.56</v>
      </c>
      <c r="D152">
        <v>2</v>
      </c>
    </row>
    <row r="153" spans="1:4" x14ac:dyDescent="0.2">
      <c r="A153" s="10">
        <v>43710</v>
      </c>
      <c r="B153" s="11">
        <v>0.31003472222222223</v>
      </c>
      <c r="C153" s="9">
        <v>15.59</v>
      </c>
      <c r="D153">
        <v>2</v>
      </c>
    </row>
    <row r="154" spans="1:4" x14ac:dyDescent="0.2">
      <c r="A154" s="10">
        <v>43710</v>
      </c>
      <c r="B154" s="11">
        <v>0.31697916666666665</v>
      </c>
      <c r="C154" s="9">
        <v>15.32</v>
      </c>
      <c r="D154">
        <v>2</v>
      </c>
    </row>
    <row r="155" spans="1:4" x14ac:dyDescent="0.2">
      <c r="A155" s="10">
        <v>43710</v>
      </c>
      <c r="B155" s="11">
        <v>0.32392361111111112</v>
      </c>
      <c r="C155" s="9">
        <v>15.31</v>
      </c>
      <c r="D155">
        <v>2</v>
      </c>
    </row>
    <row r="156" spans="1:4" x14ac:dyDescent="0.2">
      <c r="A156" s="10">
        <v>43710</v>
      </c>
      <c r="B156" s="11">
        <v>0.3308680555555556</v>
      </c>
      <c r="C156" s="9">
        <v>15.32</v>
      </c>
      <c r="D156">
        <v>2</v>
      </c>
    </row>
    <row r="157" spans="1:4" x14ac:dyDescent="0.2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 x14ac:dyDescent="0.2">
      <c r="A158" s="10">
        <v>43710</v>
      </c>
      <c r="B158" s="11">
        <v>0.80309027777777775</v>
      </c>
      <c r="C158" s="9">
        <v>15.97</v>
      </c>
      <c r="D158">
        <v>3</v>
      </c>
    </row>
    <row r="159" spans="1:4" x14ac:dyDescent="0.2">
      <c r="A159" s="10">
        <v>43710</v>
      </c>
      <c r="B159" s="11">
        <v>0.81003472222222228</v>
      </c>
      <c r="C159" s="9">
        <v>15.92</v>
      </c>
      <c r="D159">
        <v>3</v>
      </c>
    </row>
    <row r="160" spans="1:4" x14ac:dyDescent="0.2">
      <c r="A160" s="10">
        <v>43710</v>
      </c>
      <c r="B160" s="11">
        <v>0.8169791666666667</v>
      </c>
      <c r="C160" s="9">
        <v>15.89</v>
      </c>
      <c r="D160">
        <v>3</v>
      </c>
    </row>
    <row r="161" spans="1:4" x14ac:dyDescent="0.2">
      <c r="A161" s="10">
        <v>43710</v>
      </c>
      <c r="B161" s="11">
        <v>0.82392361111111112</v>
      </c>
      <c r="C161" s="9">
        <v>15.89</v>
      </c>
      <c r="D161">
        <v>3</v>
      </c>
    </row>
    <row r="162" spans="1:4" x14ac:dyDescent="0.2">
      <c r="A162" s="10">
        <v>43710</v>
      </c>
      <c r="B162" s="11">
        <v>0.83086805555555554</v>
      </c>
      <c r="C162" s="9">
        <v>15.8</v>
      </c>
      <c r="D162">
        <v>3</v>
      </c>
    </row>
    <row r="163" spans="1:4" x14ac:dyDescent="0.2">
      <c r="A163" s="10">
        <v>43710</v>
      </c>
      <c r="B163" s="11">
        <v>0.83781250000000007</v>
      </c>
      <c r="C163" s="9">
        <v>15.71</v>
      </c>
      <c r="D163">
        <v>3</v>
      </c>
    </row>
    <row r="164" spans="1:4" x14ac:dyDescent="0.2">
      <c r="A164" s="10">
        <v>43710</v>
      </c>
      <c r="B164" s="11">
        <v>0.84475694444444438</v>
      </c>
      <c r="C164" s="9">
        <v>15.72</v>
      </c>
      <c r="D164">
        <v>3</v>
      </c>
    </row>
    <row r="165" spans="1:4" x14ac:dyDescent="0.2">
      <c r="A165" s="10">
        <v>43710</v>
      </c>
      <c r="B165" s="11">
        <v>0.85170138888888891</v>
      </c>
      <c r="C165" s="9">
        <v>15.7</v>
      </c>
      <c r="D165">
        <v>3</v>
      </c>
    </row>
    <row r="166" spans="1:4" x14ac:dyDescent="0.2">
      <c r="A166" s="10">
        <v>43710</v>
      </c>
      <c r="B166" s="11">
        <v>0.85864583333333344</v>
      </c>
      <c r="C166" s="9">
        <v>15.69</v>
      </c>
      <c r="D166">
        <v>3</v>
      </c>
    </row>
    <row r="167" spans="1:4" x14ac:dyDescent="0.2">
      <c r="A167" s="10">
        <v>43710</v>
      </c>
      <c r="B167" s="11">
        <v>0.86559027777777775</v>
      </c>
      <c r="C167" s="9">
        <v>15.68</v>
      </c>
      <c r="D167">
        <v>3</v>
      </c>
    </row>
    <row r="168" spans="1:4" x14ac:dyDescent="0.2">
      <c r="A168" s="10">
        <v>43710</v>
      </c>
      <c r="B168" s="11">
        <v>0.87253472222222228</v>
      </c>
      <c r="C168" s="9">
        <v>15.67</v>
      </c>
      <c r="D168">
        <v>3</v>
      </c>
    </row>
    <row r="169" spans="1:4" x14ac:dyDescent="0.2">
      <c r="A169" s="10">
        <v>43710</v>
      </c>
      <c r="B169" s="11">
        <v>0.8794791666666667</v>
      </c>
      <c r="C169" s="9">
        <v>15.65</v>
      </c>
      <c r="D169">
        <v>3</v>
      </c>
    </row>
    <row r="170" spans="1:4" x14ac:dyDescent="0.2">
      <c r="A170" s="10">
        <v>43710</v>
      </c>
      <c r="B170" s="11">
        <v>0.88642361111111112</v>
      </c>
      <c r="C170" s="9">
        <v>15.65</v>
      </c>
      <c r="D170">
        <v>3</v>
      </c>
    </row>
    <row r="171" spans="1:4" x14ac:dyDescent="0.2">
      <c r="A171" s="10">
        <v>43710</v>
      </c>
      <c r="B171" s="11">
        <v>0.89336805555555554</v>
      </c>
      <c r="C171" s="9">
        <v>15.62</v>
      </c>
      <c r="D171">
        <v>3</v>
      </c>
    </row>
    <row r="172" spans="1:4" x14ac:dyDescent="0.2">
      <c r="A172" s="10">
        <v>43710</v>
      </c>
      <c r="B172" s="11">
        <v>0.90031250000000007</v>
      </c>
      <c r="C172" s="9">
        <v>15.62</v>
      </c>
      <c r="D172">
        <v>3</v>
      </c>
    </row>
    <row r="173" spans="1:4" x14ac:dyDescent="0.2">
      <c r="A173" s="10">
        <v>43710</v>
      </c>
      <c r="B173" s="11">
        <v>0.90725694444444438</v>
      </c>
      <c r="C173" s="9">
        <v>15.59</v>
      </c>
      <c r="D173">
        <v>3</v>
      </c>
    </row>
    <row r="174" spans="1:4" x14ac:dyDescent="0.2">
      <c r="A174" s="10">
        <v>43710</v>
      </c>
      <c r="B174" s="11">
        <v>0.91420138888888891</v>
      </c>
      <c r="C174" s="9">
        <v>15.57</v>
      </c>
      <c r="D174">
        <v>3</v>
      </c>
    </row>
    <row r="175" spans="1:4" x14ac:dyDescent="0.2">
      <c r="A175" s="10">
        <v>43710</v>
      </c>
      <c r="B175" s="11">
        <v>0.92114583333333344</v>
      </c>
      <c r="C175" s="9">
        <v>15.56</v>
      </c>
      <c r="D175">
        <v>3</v>
      </c>
    </row>
    <row r="176" spans="1:4" x14ac:dyDescent="0.2">
      <c r="A176" s="10">
        <v>43710</v>
      </c>
      <c r="B176" s="11">
        <v>0.92809027777777775</v>
      </c>
      <c r="C176" s="9">
        <v>15.53</v>
      </c>
      <c r="D176">
        <v>3</v>
      </c>
    </row>
    <row r="177" spans="1:4" x14ac:dyDescent="0.2">
      <c r="A177" s="10">
        <v>43710</v>
      </c>
      <c r="B177" s="11">
        <v>0.93503472222222228</v>
      </c>
      <c r="C177" s="9">
        <v>15.51</v>
      </c>
      <c r="D177">
        <v>3</v>
      </c>
    </row>
    <row r="178" spans="1:4" x14ac:dyDescent="0.2">
      <c r="A178" s="10">
        <v>43710</v>
      </c>
      <c r="B178" s="11">
        <v>0.9419791666666667</v>
      </c>
      <c r="C178" s="9">
        <v>15.53</v>
      </c>
      <c r="D178">
        <v>3</v>
      </c>
    </row>
    <row r="179" spans="1:4" x14ac:dyDescent="0.2">
      <c r="A179" s="10">
        <v>43710</v>
      </c>
      <c r="B179" s="11">
        <v>0.94892361111111112</v>
      </c>
      <c r="C179" s="9">
        <v>15.49</v>
      </c>
      <c r="D179">
        <v>3</v>
      </c>
    </row>
    <row r="180" spans="1:4" x14ac:dyDescent="0.2">
      <c r="A180" s="10">
        <v>43710</v>
      </c>
      <c r="B180" s="11">
        <v>0.95586805555555554</v>
      </c>
      <c r="C180" s="9">
        <v>15.48</v>
      </c>
      <c r="D180">
        <v>3</v>
      </c>
    </row>
    <row r="181" spans="1:4" x14ac:dyDescent="0.2">
      <c r="A181" s="10">
        <v>43710</v>
      </c>
      <c r="B181" s="11">
        <v>0.96281250000000007</v>
      </c>
      <c r="C181" s="9">
        <v>15.48</v>
      </c>
      <c r="D181">
        <v>3</v>
      </c>
    </row>
    <row r="182" spans="1:4" x14ac:dyDescent="0.2">
      <c r="A182" s="10">
        <v>43710</v>
      </c>
      <c r="B182" s="11">
        <v>0.96975694444444438</v>
      </c>
      <c r="C182" s="9">
        <v>15.48</v>
      </c>
      <c r="D182">
        <v>3</v>
      </c>
    </row>
    <row r="183" spans="1:4" x14ac:dyDescent="0.2">
      <c r="A183" s="10">
        <v>43710</v>
      </c>
      <c r="B183" s="11">
        <v>0.97670138888888891</v>
      </c>
      <c r="C183" s="9">
        <v>15.46</v>
      </c>
      <c r="D183">
        <v>3</v>
      </c>
    </row>
    <row r="184" spans="1:4" x14ac:dyDescent="0.2">
      <c r="A184" s="10">
        <v>43710</v>
      </c>
      <c r="B184" s="11">
        <v>0.98364583333333344</v>
      </c>
      <c r="C184" s="9">
        <v>15.48</v>
      </c>
      <c r="D184">
        <v>3</v>
      </c>
    </row>
    <row r="185" spans="1:4" x14ac:dyDescent="0.2">
      <c r="A185" s="10">
        <v>43710</v>
      </c>
      <c r="B185" s="11">
        <v>0.99059027777777775</v>
      </c>
      <c r="C185" s="9">
        <v>15.49</v>
      </c>
      <c r="D185">
        <v>3</v>
      </c>
    </row>
    <row r="186" spans="1:4" x14ac:dyDescent="0.2">
      <c r="A186" s="10">
        <v>43710</v>
      </c>
      <c r="B186" s="11">
        <v>0.99753472222222228</v>
      </c>
      <c r="C186" s="9">
        <v>15.48</v>
      </c>
      <c r="D186">
        <v>3</v>
      </c>
    </row>
    <row r="187" spans="1:4" x14ac:dyDescent="0.2">
      <c r="A187" s="10">
        <v>43711</v>
      </c>
      <c r="B187" s="11">
        <v>4.4791666666666669E-3</v>
      </c>
      <c r="C187" s="9">
        <v>15.55</v>
      </c>
      <c r="D187">
        <v>3</v>
      </c>
    </row>
    <row r="188" spans="1:4" x14ac:dyDescent="0.2">
      <c r="A188" s="10">
        <v>43711</v>
      </c>
      <c r="B188" s="11">
        <v>1.1423611111111112E-2</v>
      </c>
      <c r="C188" s="9">
        <v>15.55</v>
      </c>
      <c r="D188">
        <v>3</v>
      </c>
    </row>
    <row r="189" spans="1:4" x14ac:dyDescent="0.2">
      <c r="A189" s="10">
        <v>43711</v>
      </c>
      <c r="B189" s="11">
        <v>1.8368055555555554E-2</v>
      </c>
      <c r="C189" s="9">
        <v>15.56</v>
      </c>
      <c r="D189">
        <v>3</v>
      </c>
    </row>
    <row r="190" spans="1:4" x14ac:dyDescent="0.2">
      <c r="A190" s="10">
        <v>43711</v>
      </c>
      <c r="B190" s="11">
        <v>2.5312500000000002E-2</v>
      </c>
      <c r="C190" s="9">
        <v>15.54</v>
      </c>
      <c r="D190">
        <v>3</v>
      </c>
    </row>
    <row r="191" spans="1:4" x14ac:dyDescent="0.2">
      <c r="A191" s="10">
        <v>43711</v>
      </c>
      <c r="B191" s="11">
        <v>3.2256944444444442E-2</v>
      </c>
      <c r="C191" s="9">
        <v>15.56</v>
      </c>
      <c r="D191">
        <v>3</v>
      </c>
    </row>
    <row r="192" spans="1:4" x14ac:dyDescent="0.2">
      <c r="A192" s="10">
        <v>43711</v>
      </c>
      <c r="B192" s="11">
        <v>3.920138888888889E-2</v>
      </c>
      <c r="C192" s="9">
        <v>15.58</v>
      </c>
      <c r="D192">
        <v>3</v>
      </c>
    </row>
    <row r="193" spans="1:4" x14ac:dyDescent="0.2">
      <c r="A193" s="10">
        <v>43711</v>
      </c>
      <c r="B193" s="11">
        <v>4.614583333333333E-2</v>
      </c>
      <c r="C193" s="9">
        <v>15.63</v>
      </c>
      <c r="D193">
        <v>3</v>
      </c>
    </row>
    <row r="194" spans="1:4" x14ac:dyDescent="0.2">
      <c r="A194" s="10">
        <v>43711</v>
      </c>
      <c r="B194" s="11">
        <v>5.3090277777777778E-2</v>
      </c>
      <c r="C194" s="9">
        <v>15.67</v>
      </c>
      <c r="D194">
        <v>3</v>
      </c>
    </row>
    <row r="195" spans="1:4" x14ac:dyDescent="0.2">
      <c r="A195" s="10">
        <v>43711</v>
      </c>
      <c r="B195" s="11">
        <v>6.0034722222222225E-2</v>
      </c>
      <c r="C195" s="9">
        <v>15.67</v>
      </c>
      <c r="D195">
        <v>3</v>
      </c>
    </row>
    <row r="196" spans="1:4" x14ac:dyDescent="0.2">
      <c r="A196" s="10">
        <v>43711</v>
      </c>
      <c r="B196" s="11">
        <v>6.6979166666666659E-2</v>
      </c>
      <c r="C196" s="9">
        <v>15.68</v>
      </c>
      <c r="D196">
        <v>3</v>
      </c>
    </row>
    <row r="197" spans="1:4" x14ac:dyDescent="0.2">
      <c r="A197" s="10">
        <v>43711</v>
      </c>
      <c r="B197" s="11">
        <v>7.3923611111111107E-2</v>
      </c>
      <c r="C197" s="9">
        <v>15.7</v>
      </c>
      <c r="D197">
        <v>3</v>
      </c>
    </row>
    <row r="198" spans="1:4" x14ac:dyDescent="0.2">
      <c r="A198" s="10">
        <v>43711</v>
      </c>
      <c r="B198" s="11">
        <v>8.0868055555555554E-2</v>
      </c>
      <c r="C198" s="9">
        <v>15.69</v>
      </c>
      <c r="D198">
        <v>3</v>
      </c>
    </row>
    <row r="199" spans="1:4" x14ac:dyDescent="0.2">
      <c r="A199" s="10">
        <v>43711</v>
      </c>
      <c r="B199" s="11">
        <v>8.7812500000000002E-2</v>
      </c>
      <c r="C199" s="9">
        <v>15.71</v>
      </c>
      <c r="D199">
        <v>3</v>
      </c>
    </row>
    <row r="200" spans="1:4" x14ac:dyDescent="0.2">
      <c r="A200" s="10">
        <v>43711</v>
      </c>
      <c r="B200" s="11">
        <v>9.4756944444444449E-2</v>
      </c>
      <c r="C200" s="9">
        <v>15.72</v>
      </c>
      <c r="D200">
        <v>3</v>
      </c>
    </row>
    <row r="201" spans="1:4" x14ac:dyDescent="0.2">
      <c r="A201" s="10">
        <v>43711</v>
      </c>
      <c r="B201" s="11">
        <v>0.1017013888888889</v>
      </c>
      <c r="C201" s="9">
        <v>15.73</v>
      </c>
      <c r="D201">
        <v>3</v>
      </c>
    </row>
    <row r="202" spans="1:4" x14ac:dyDescent="0.2">
      <c r="A202" s="10">
        <v>43711</v>
      </c>
      <c r="B202" s="11">
        <v>0.10864583333333333</v>
      </c>
      <c r="C202" s="9">
        <v>15.69</v>
      </c>
      <c r="D202">
        <v>3</v>
      </c>
    </row>
    <row r="203" spans="1:4" x14ac:dyDescent="0.2">
      <c r="A203" s="10">
        <v>43711</v>
      </c>
      <c r="B203" s="11">
        <v>0.11559027777777779</v>
      </c>
      <c r="C203" s="9">
        <v>15.69</v>
      </c>
      <c r="D203">
        <v>3</v>
      </c>
    </row>
    <row r="204" spans="1:4" x14ac:dyDescent="0.2">
      <c r="A204" s="10">
        <v>43711</v>
      </c>
      <c r="B204" s="11">
        <v>0.12253472222222223</v>
      </c>
      <c r="C204" s="9">
        <v>15.67</v>
      </c>
      <c r="D204">
        <v>3</v>
      </c>
    </row>
    <row r="205" spans="1:4" x14ac:dyDescent="0.2">
      <c r="A205" s="10">
        <v>43711</v>
      </c>
      <c r="B205" s="11">
        <v>0.12947916666666667</v>
      </c>
      <c r="C205" s="9">
        <v>15.67</v>
      </c>
      <c r="D205">
        <v>3</v>
      </c>
    </row>
    <row r="206" spans="1:4" x14ac:dyDescent="0.2">
      <c r="A206" s="10">
        <v>43711</v>
      </c>
      <c r="B206" s="11">
        <v>0.13642361111111112</v>
      </c>
      <c r="C206" s="9">
        <v>15.65</v>
      </c>
      <c r="D206">
        <v>3</v>
      </c>
    </row>
    <row r="207" spans="1:4" x14ac:dyDescent="0.2">
      <c r="A207" s="10">
        <v>43711</v>
      </c>
      <c r="B207" s="11">
        <v>0.14336805555555557</v>
      </c>
      <c r="C207" s="9">
        <v>15.67</v>
      </c>
      <c r="D207">
        <v>3</v>
      </c>
    </row>
    <row r="208" spans="1:4" x14ac:dyDescent="0.2">
      <c r="A208" s="10">
        <v>43711</v>
      </c>
      <c r="B208" s="11">
        <v>0.15031249999999999</v>
      </c>
      <c r="C208" s="9">
        <v>15.71</v>
      </c>
      <c r="D208">
        <v>3</v>
      </c>
    </row>
    <row r="209" spans="1:4" x14ac:dyDescent="0.2">
      <c r="A209" s="10">
        <v>43711</v>
      </c>
      <c r="B209" s="11">
        <v>0.15725694444444446</v>
      </c>
      <c r="C209" s="9">
        <v>15.65</v>
      </c>
      <c r="D209">
        <v>3</v>
      </c>
    </row>
    <row r="210" spans="1:4" x14ac:dyDescent="0.2">
      <c r="A210" s="10">
        <v>43711</v>
      </c>
      <c r="B210" s="11">
        <v>0.16420138888888888</v>
      </c>
      <c r="C210" s="9">
        <v>15.68</v>
      </c>
      <c r="D210">
        <v>3</v>
      </c>
    </row>
    <row r="211" spans="1:4" x14ac:dyDescent="0.2">
      <c r="A211" s="10">
        <v>43711</v>
      </c>
      <c r="B211" s="11">
        <v>0.17114583333333333</v>
      </c>
      <c r="C211" s="9">
        <v>15.67</v>
      </c>
      <c r="D211">
        <v>3</v>
      </c>
    </row>
    <row r="212" spans="1:4" x14ac:dyDescent="0.2">
      <c r="A212" s="10">
        <v>43711</v>
      </c>
      <c r="B212" s="11">
        <v>0.17809027777777778</v>
      </c>
      <c r="C212" s="9">
        <v>15.69</v>
      </c>
      <c r="D212">
        <v>3</v>
      </c>
    </row>
    <row r="213" spans="1:4" x14ac:dyDescent="0.2">
      <c r="A213" s="10">
        <v>43711</v>
      </c>
      <c r="B213" s="11">
        <v>0.1850347222222222</v>
      </c>
      <c r="C213" s="9">
        <v>15.69</v>
      </c>
      <c r="D213">
        <v>3</v>
      </c>
    </row>
    <row r="214" spans="1:4" x14ac:dyDescent="0.2">
      <c r="A214" s="10">
        <v>43711</v>
      </c>
      <c r="B214" s="11">
        <v>0.19197916666666667</v>
      </c>
      <c r="C214" s="9">
        <v>15.63</v>
      </c>
      <c r="D214">
        <v>3</v>
      </c>
    </row>
    <row r="215" spans="1:4" x14ac:dyDescent="0.2">
      <c r="A215" s="10">
        <v>43711</v>
      </c>
      <c r="B215" s="11">
        <v>0.19892361111111112</v>
      </c>
      <c r="C215" s="9">
        <v>15.63</v>
      </c>
      <c r="D215">
        <v>3</v>
      </c>
    </row>
    <row r="216" spans="1:4" x14ac:dyDescent="0.2">
      <c r="A216" s="10">
        <v>43711</v>
      </c>
      <c r="B216" s="11">
        <v>0.20586805555555557</v>
      </c>
      <c r="C216" s="9">
        <v>15.56</v>
      </c>
      <c r="D216">
        <v>3</v>
      </c>
    </row>
    <row r="217" spans="1:4" x14ac:dyDescent="0.2">
      <c r="A217" s="10">
        <v>43711</v>
      </c>
      <c r="B217" s="11">
        <v>0.21281249999999999</v>
      </c>
      <c r="C217" s="9">
        <v>15.53</v>
      </c>
      <c r="D217">
        <v>3</v>
      </c>
    </row>
    <row r="218" spans="1:4" x14ac:dyDescent="0.2">
      <c r="A218" s="10">
        <v>43711</v>
      </c>
      <c r="B218" s="11">
        <v>0.21975694444444446</v>
      </c>
      <c r="C218" s="9">
        <v>15.55</v>
      </c>
      <c r="D218">
        <v>3</v>
      </c>
    </row>
    <row r="219" spans="1:4" x14ac:dyDescent="0.2">
      <c r="A219" s="10">
        <v>43711</v>
      </c>
      <c r="B219" s="11">
        <v>0.22670138888888888</v>
      </c>
      <c r="C219" s="9">
        <v>15.56</v>
      </c>
      <c r="D219">
        <v>3</v>
      </c>
    </row>
    <row r="220" spans="1:4" x14ac:dyDescent="0.2">
      <c r="A220" s="10">
        <v>43711</v>
      </c>
      <c r="B220" s="11">
        <v>0.23364583333333333</v>
      </c>
      <c r="C220" s="9">
        <v>15.55</v>
      </c>
      <c r="D220">
        <v>3</v>
      </c>
    </row>
    <row r="221" spans="1:4" x14ac:dyDescent="0.2">
      <c r="A221" s="10">
        <v>43711</v>
      </c>
      <c r="B221" s="11">
        <v>0.24059027777777778</v>
      </c>
      <c r="C221" s="9">
        <v>15.55</v>
      </c>
      <c r="D221">
        <v>3</v>
      </c>
    </row>
    <row r="222" spans="1:4" x14ac:dyDescent="0.2">
      <c r="A222" s="10">
        <v>43711</v>
      </c>
      <c r="B222" s="11">
        <v>0.24753472222222225</v>
      </c>
      <c r="C222" s="9">
        <v>15.53</v>
      </c>
      <c r="D222">
        <v>3</v>
      </c>
    </row>
    <row r="223" spans="1:4" x14ac:dyDescent="0.2">
      <c r="A223" s="10">
        <v>43711</v>
      </c>
      <c r="B223" s="11">
        <v>0.25447916666666665</v>
      </c>
      <c r="C223" s="9">
        <v>15.51</v>
      </c>
      <c r="D223">
        <v>3</v>
      </c>
    </row>
    <row r="224" spans="1:4" x14ac:dyDescent="0.2">
      <c r="A224" s="10">
        <v>43711</v>
      </c>
      <c r="B224" s="11">
        <v>0.26142361111111112</v>
      </c>
      <c r="C224" s="9">
        <v>15.53</v>
      </c>
      <c r="D224">
        <v>3</v>
      </c>
    </row>
    <row r="225" spans="1:4" x14ac:dyDescent="0.2">
      <c r="A225" s="10">
        <v>43711</v>
      </c>
      <c r="B225" s="11">
        <v>0.26836805555555554</v>
      </c>
      <c r="C225" s="9">
        <v>15.57</v>
      </c>
      <c r="D225">
        <v>3</v>
      </c>
    </row>
    <row r="226" spans="1:4" x14ac:dyDescent="0.2">
      <c r="A226" s="10">
        <v>43711</v>
      </c>
      <c r="B226" s="11">
        <v>0.27531250000000002</v>
      </c>
      <c r="C226" s="9">
        <v>15.6</v>
      </c>
      <c r="D226">
        <v>3</v>
      </c>
    </row>
    <row r="227" spans="1:4" x14ac:dyDescent="0.2">
      <c r="A227" s="10">
        <v>43711</v>
      </c>
      <c r="B227" s="11">
        <v>0.28225694444444444</v>
      </c>
      <c r="C227" s="9">
        <v>15.62</v>
      </c>
      <c r="D227">
        <v>3</v>
      </c>
    </row>
    <row r="228" spans="1:4" x14ac:dyDescent="0.2">
      <c r="A228" s="10">
        <v>43711</v>
      </c>
      <c r="B228" s="11">
        <v>0.28920138888888891</v>
      </c>
      <c r="C228" s="9">
        <v>15.62</v>
      </c>
      <c r="D228">
        <v>3</v>
      </c>
    </row>
    <row r="229" spans="1:4" x14ac:dyDescent="0.2">
      <c r="A229" s="10">
        <v>43711</v>
      </c>
      <c r="B229" s="11">
        <v>0.29614583333333333</v>
      </c>
      <c r="C229" s="9">
        <v>15.63</v>
      </c>
      <c r="D229">
        <v>3</v>
      </c>
    </row>
    <row r="230" spans="1:4" x14ac:dyDescent="0.2">
      <c r="A230" s="10">
        <v>43711</v>
      </c>
      <c r="B230" s="11">
        <v>0.30309027777777781</v>
      </c>
      <c r="C230" s="9">
        <v>15.65</v>
      </c>
      <c r="D230">
        <v>3</v>
      </c>
    </row>
    <row r="231" spans="1:4" x14ac:dyDescent="0.2">
      <c r="A231" s="10">
        <v>43711</v>
      </c>
      <c r="B231" s="11">
        <v>0.31003472222222223</v>
      </c>
      <c r="C231" s="9">
        <v>15.69</v>
      </c>
      <c r="D231">
        <v>3</v>
      </c>
    </row>
    <row r="232" spans="1:4" x14ac:dyDescent="0.2">
      <c r="A232" s="10">
        <v>43711</v>
      </c>
      <c r="B232" s="11">
        <v>0.31697916666666665</v>
      </c>
      <c r="C232" s="9">
        <v>15.7</v>
      </c>
      <c r="D232">
        <v>3</v>
      </c>
    </row>
    <row r="233" spans="1:4" x14ac:dyDescent="0.2">
      <c r="A233" s="10">
        <v>43711</v>
      </c>
      <c r="B233" s="11">
        <v>0.32392361111111112</v>
      </c>
      <c r="C233" s="9">
        <v>15.7</v>
      </c>
      <c r="D233">
        <v>3</v>
      </c>
    </row>
    <row r="234" spans="1:4" x14ac:dyDescent="0.2">
      <c r="A234" s="10">
        <v>43711</v>
      </c>
      <c r="B234" s="11">
        <v>0.3308680555555556</v>
      </c>
      <c r="C234" s="9">
        <v>15.72</v>
      </c>
      <c r="D234">
        <v>3</v>
      </c>
    </row>
    <row r="235" spans="1:4" x14ac:dyDescent="0.2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 x14ac:dyDescent="0.2">
      <c r="A236" s="10">
        <v>43711</v>
      </c>
      <c r="B236" s="11">
        <v>0.80309027777777775</v>
      </c>
      <c r="C236" s="9">
        <v>15.91</v>
      </c>
      <c r="D236">
        <v>4</v>
      </c>
    </row>
    <row r="237" spans="1:4" x14ac:dyDescent="0.2">
      <c r="A237" s="10">
        <v>43711</v>
      </c>
      <c r="B237" s="11">
        <v>0.81003472222222228</v>
      </c>
      <c r="C237" s="9">
        <v>15.9</v>
      </c>
      <c r="D237">
        <v>4</v>
      </c>
    </row>
    <row r="238" spans="1:4" x14ac:dyDescent="0.2">
      <c r="A238" s="10">
        <v>43711</v>
      </c>
      <c r="B238" s="11">
        <v>0.8169791666666667</v>
      </c>
      <c r="C238" s="9">
        <v>15.84</v>
      </c>
      <c r="D238">
        <v>4</v>
      </c>
    </row>
    <row r="239" spans="1:4" x14ac:dyDescent="0.2">
      <c r="A239" s="10">
        <v>43711</v>
      </c>
      <c r="B239" s="11">
        <v>0.82392361111111112</v>
      </c>
      <c r="C239" s="9">
        <v>15.82</v>
      </c>
      <c r="D239">
        <v>4</v>
      </c>
    </row>
    <row r="240" spans="1:4" x14ac:dyDescent="0.2">
      <c r="A240" s="10">
        <v>43711</v>
      </c>
      <c r="B240" s="11">
        <v>0.83086805555555554</v>
      </c>
      <c r="C240" s="9">
        <v>15.8</v>
      </c>
      <c r="D240">
        <v>4</v>
      </c>
    </row>
    <row r="241" spans="1:4" x14ac:dyDescent="0.2">
      <c r="A241" s="10">
        <v>43711</v>
      </c>
      <c r="B241" s="11">
        <v>0.83781250000000007</v>
      </c>
      <c r="C241" s="9">
        <v>15.76</v>
      </c>
      <c r="D241">
        <v>4</v>
      </c>
    </row>
    <row r="242" spans="1:4" x14ac:dyDescent="0.2">
      <c r="A242" s="10">
        <v>43711</v>
      </c>
      <c r="B242" s="11">
        <v>0.84475694444444438</v>
      </c>
      <c r="C242" s="9">
        <v>15.76</v>
      </c>
      <c r="D242">
        <v>4</v>
      </c>
    </row>
    <row r="243" spans="1:4" x14ac:dyDescent="0.2">
      <c r="A243" s="10">
        <v>43711</v>
      </c>
      <c r="B243" s="11">
        <v>0.85170138888888891</v>
      </c>
      <c r="C243" s="9">
        <v>15.76</v>
      </c>
      <c r="D243">
        <v>4</v>
      </c>
    </row>
    <row r="244" spans="1:4" x14ac:dyDescent="0.2">
      <c r="A244" s="10">
        <v>43711</v>
      </c>
      <c r="B244" s="11">
        <v>0.85864583333333344</v>
      </c>
      <c r="C244" s="9">
        <v>15.75</v>
      </c>
      <c r="D244">
        <v>4</v>
      </c>
    </row>
    <row r="245" spans="1:4" x14ac:dyDescent="0.2">
      <c r="A245" s="10">
        <v>43711</v>
      </c>
      <c r="B245" s="11">
        <v>0.86559027777777775</v>
      </c>
      <c r="C245" s="9">
        <v>15.73</v>
      </c>
      <c r="D245">
        <v>4</v>
      </c>
    </row>
    <row r="246" spans="1:4" x14ac:dyDescent="0.2">
      <c r="A246" s="10">
        <v>43711</v>
      </c>
      <c r="B246" s="11">
        <v>0.87253472222222228</v>
      </c>
      <c r="C246" s="9">
        <v>15.74</v>
      </c>
      <c r="D246">
        <v>4</v>
      </c>
    </row>
    <row r="247" spans="1:4" x14ac:dyDescent="0.2">
      <c r="A247" s="10">
        <v>43711</v>
      </c>
      <c r="B247" s="11">
        <v>0.8794791666666667</v>
      </c>
      <c r="C247" s="9">
        <v>15.74</v>
      </c>
      <c r="D247">
        <v>4</v>
      </c>
    </row>
    <row r="248" spans="1:4" x14ac:dyDescent="0.2">
      <c r="A248" s="10">
        <v>43711</v>
      </c>
      <c r="B248" s="11">
        <v>0.88642361111111112</v>
      </c>
      <c r="C248" s="9">
        <v>15.73</v>
      </c>
      <c r="D248">
        <v>4</v>
      </c>
    </row>
    <row r="249" spans="1:4" x14ac:dyDescent="0.2">
      <c r="A249" s="10">
        <v>43711</v>
      </c>
      <c r="B249" s="11">
        <v>0.89336805555555554</v>
      </c>
      <c r="C249" s="9">
        <v>15.72</v>
      </c>
      <c r="D249">
        <v>4</v>
      </c>
    </row>
    <row r="250" spans="1:4" x14ac:dyDescent="0.2">
      <c r="A250" s="10">
        <v>43711</v>
      </c>
      <c r="B250" s="11">
        <v>0.90031250000000007</v>
      </c>
      <c r="C250" s="9">
        <v>15.7</v>
      </c>
      <c r="D250">
        <v>4</v>
      </c>
    </row>
    <row r="251" spans="1:4" x14ac:dyDescent="0.2">
      <c r="A251" s="10">
        <v>43711</v>
      </c>
      <c r="B251" s="11">
        <v>0.90725694444444438</v>
      </c>
      <c r="C251" s="9">
        <v>15.68</v>
      </c>
      <c r="D251">
        <v>4</v>
      </c>
    </row>
    <row r="252" spans="1:4" x14ac:dyDescent="0.2">
      <c r="A252" s="10">
        <v>43711</v>
      </c>
      <c r="B252" s="11">
        <v>0.91420138888888891</v>
      </c>
      <c r="C252" s="9">
        <v>15.65</v>
      </c>
      <c r="D252">
        <v>4</v>
      </c>
    </row>
    <row r="253" spans="1:4" x14ac:dyDescent="0.2">
      <c r="A253" s="10">
        <v>43711</v>
      </c>
      <c r="B253" s="11">
        <v>0.92114583333333344</v>
      </c>
      <c r="C253" s="9">
        <v>15.61</v>
      </c>
      <c r="D253">
        <v>4</v>
      </c>
    </row>
    <row r="254" spans="1:4" x14ac:dyDescent="0.2">
      <c r="A254" s="10">
        <v>43711</v>
      </c>
      <c r="B254" s="11">
        <v>0.92809027777777775</v>
      </c>
      <c r="C254" s="9">
        <v>15.61</v>
      </c>
      <c r="D254">
        <v>4</v>
      </c>
    </row>
    <row r="255" spans="1:4" x14ac:dyDescent="0.2">
      <c r="A255" s="10">
        <v>43711</v>
      </c>
      <c r="B255" s="11">
        <v>0.93503472222222228</v>
      </c>
      <c r="C255" s="9">
        <v>15.61</v>
      </c>
      <c r="D255">
        <v>4</v>
      </c>
    </row>
    <row r="256" spans="1:4" x14ac:dyDescent="0.2">
      <c r="A256" s="10">
        <v>43711</v>
      </c>
      <c r="B256" s="11">
        <v>0.9419791666666667</v>
      </c>
      <c r="C256" s="9">
        <v>15.62</v>
      </c>
      <c r="D256">
        <v>4</v>
      </c>
    </row>
    <row r="257" spans="1:4" x14ac:dyDescent="0.2">
      <c r="A257" s="10">
        <v>43711</v>
      </c>
      <c r="B257" s="11">
        <v>0.94892361111111112</v>
      </c>
      <c r="C257" s="9">
        <v>15.62</v>
      </c>
      <c r="D257">
        <v>4</v>
      </c>
    </row>
    <row r="258" spans="1:4" x14ac:dyDescent="0.2">
      <c r="A258" s="10">
        <v>43711</v>
      </c>
      <c r="B258" s="11">
        <v>0.95586805555555554</v>
      </c>
      <c r="C258" s="9">
        <v>15.58</v>
      </c>
      <c r="D258">
        <v>4</v>
      </c>
    </row>
    <row r="259" spans="1:4" x14ac:dyDescent="0.2">
      <c r="A259" s="10">
        <v>43711</v>
      </c>
      <c r="B259" s="11">
        <v>0.96281250000000007</v>
      </c>
      <c r="C259" s="9">
        <v>15.61</v>
      </c>
      <c r="D259">
        <v>4</v>
      </c>
    </row>
    <row r="260" spans="1:4" x14ac:dyDescent="0.2">
      <c r="A260" s="10">
        <v>43711</v>
      </c>
      <c r="B260" s="11">
        <v>0.96975694444444438</v>
      </c>
      <c r="C260" s="9">
        <v>15.59</v>
      </c>
      <c r="D260">
        <v>4</v>
      </c>
    </row>
    <row r="261" spans="1:4" x14ac:dyDescent="0.2">
      <c r="A261" s="10">
        <v>43711</v>
      </c>
      <c r="B261" s="11">
        <v>0.97670138888888891</v>
      </c>
      <c r="C261" s="9">
        <v>15.57</v>
      </c>
      <c r="D261">
        <v>4</v>
      </c>
    </row>
    <row r="262" spans="1:4" x14ac:dyDescent="0.2">
      <c r="A262" s="10">
        <v>43711</v>
      </c>
      <c r="B262" s="11">
        <v>0.98364583333333344</v>
      </c>
      <c r="C262" s="9">
        <v>15.58</v>
      </c>
      <c r="D262">
        <v>4</v>
      </c>
    </row>
    <row r="263" spans="1:4" x14ac:dyDescent="0.2">
      <c r="A263" s="10">
        <v>43711</v>
      </c>
      <c r="B263" s="11">
        <v>0.99059027777777775</v>
      </c>
      <c r="C263" s="9">
        <v>15.57</v>
      </c>
      <c r="D263">
        <v>4</v>
      </c>
    </row>
    <row r="264" spans="1:4" x14ac:dyDescent="0.2">
      <c r="A264" s="10">
        <v>43711</v>
      </c>
      <c r="B264" s="11">
        <v>0.99753472222222228</v>
      </c>
      <c r="C264" s="9">
        <v>15.61</v>
      </c>
      <c r="D264">
        <v>4</v>
      </c>
    </row>
    <row r="265" spans="1:4" x14ac:dyDescent="0.2">
      <c r="A265" s="10">
        <v>43712</v>
      </c>
      <c r="B265" s="11">
        <v>4.4791666666666669E-3</v>
      </c>
      <c r="C265" s="9">
        <v>15.65</v>
      </c>
      <c r="D265">
        <v>4</v>
      </c>
    </row>
    <row r="266" spans="1:4" x14ac:dyDescent="0.2">
      <c r="A266" s="10">
        <v>43712</v>
      </c>
      <c r="B266" s="11">
        <v>1.1423611111111112E-2</v>
      </c>
      <c r="C266" s="9">
        <v>15.65</v>
      </c>
      <c r="D266">
        <v>4</v>
      </c>
    </row>
    <row r="267" spans="1:4" x14ac:dyDescent="0.2">
      <c r="A267" s="10">
        <v>43712</v>
      </c>
      <c r="B267" s="11">
        <v>1.8368055555555554E-2</v>
      </c>
      <c r="C267" s="9">
        <v>15.61</v>
      </c>
      <c r="D267">
        <v>4</v>
      </c>
    </row>
    <row r="268" spans="1:4" x14ac:dyDescent="0.2">
      <c r="A268" s="10">
        <v>43712</v>
      </c>
      <c r="B268" s="11">
        <v>2.5312500000000002E-2</v>
      </c>
      <c r="C268" s="9">
        <v>15.6</v>
      </c>
      <c r="D268">
        <v>4</v>
      </c>
    </row>
    <row r="269" spans="1:4" x14ac:dyDescent="0.2">
      <c r="A269" s="10">
        <v>43712</v>
      </c>
      <c r="B269" s="11">
        <v>3.2256944444444442E-2</v>
      </c>
      <c r="C269" s="9">
        <v>15.65</v>
      </c>
      <c r="D269">
        <v>4</v>
      </c>
    </row>
    <row r="270" spans="1:4" x14ac:dyDescent="0.2">
      <c r="A270" s="10">
        <v>43712</v>
      </c>
      <c r="B270" s="11">
        <v>3.920138888888889E-2</v>
      </c>
      <c r="C270" s="9">
        <v>15.62</v>
      </c>
      <c r="D270">
        <v>4</v>
      </c>
    </row>
    <row r="271" spans="1:4" x14ac:dyDescent="0.2">
      <c r="A271" s="10">
        <v>43712</v>
      </c>
      <c r="B271" s="11">
        <v>4.614583333333333E-2</v>
      </c>
      <c r="C271" s="9">
        <v>15.65</v>
      </c>
      <c r="D271">
        <v>4</v>
      </c>
    </row>
    <row r="272" spans="1:4" x14ac:dyDescent="0.2">
      <c r="A272" s="10">
        <v>43712</v>
      </c>
      <c r="B272" s="11">
        <v>5.3090277777777778E-2</v>
      </c>
      <c r="C272" s="9">
        <v>15.63</v>
      </c>
      <c r="D272">
        <v>4</v>
      </c>
    </row>
    <row r="273" spans="1:4" x14ac:dyDescent="0.2">
      <c r="A273" s="10">
        <v>43712</v>
      </c>
      <c r="B273" s="11">
        <v>6.0034722222222225E-2</v>
      </c>
      <c r="C273" s="9">
        <v>15.62</v>
      </c>
      <c r="D273">
        <v>4</v>
      </c>
    </row>
    <row r="274" spans="1:4" x14ac:dyDescent="0.2">
      <c r="A274" s="10">
        <v>43712</v>
      </c>
      <c r="B274" s="11">
        <v>6.6979166666666659E-2</v>
      </c>
      <c r="C274" s="9">
        <v>15.63</v>
      </c>
      <c r="D274">
        <v>4</v>
      </c>
    </row>
    <row r="275" spans="1:4" x14ac:dyDescent="0.2">
      <c r="A275" s="10">
        <v>43712</v>
      </c>
      <c r="B275" s="11">
        <v>7.3923611111111107E-2</v>
      </c>
      <c r="C275" s="9">
        <v>15.63</v>
      </c>
      <c r="D275">
        <v>4</v>
      </c>
    </row>
    <row r="276" spans="1:4" x14ac:dyDescent="0.2">
      <c r="A276" s="10">
        <v>43712</v>
      </c>
      <c r="B276" s="11">
        <v>8.0868055555555554E-2</v>
      </c>
      <c r="C276" s="9">
        <v>15.63</v>
      </c>
      <c r="D276">
        <v>4</v>
      </c>
    </row>
    <row r="277" spans="1:4" x14ac:dyDescent="0.2">
      <c r="A277" s="10">
        <v>43712</v>
      </c>
      <c r="B277" s="11">
        <v>8.7812500000000002E-2</v>
      </c>
      <c r="C277" s="9">
        <v>15.62</v>
      </c>
      <c r="D277">
        <v>4</v>
      </c>
    </row>
    <row r="278" spans="1:4" x14ac:dyDescent="0.2">
      <c r="A278" s="10">
        <v>43712</v>
      </c>
      <c r="B278" s="11">
        <v>9.4756944444444449E-2</v>
      </c>
      <c r="C278" s="9">
        <v>15.63</v>
      </c>
      <c r="D278">
        <v>4</v>
      </c>
    </row>
    <row r="279" spans="1:4" x14ac:dyDescent="0.2">
      <c r="A279" s="10">
        <v>43712</v>
      </c>
      <c r="B279" s="11">
        <v>0.1017013888888889</v>
      </c>
      <c r="C279" s="9">
        <v>15.63</v>
      </c>
      <c r="D279">
        <v>4</v>
      </c>
    </row>
    <row r="280" spans="1:4" x14ac:dyDescent="0.2">
      <c r="A280" s="10">
        <v>43712</v>
      </c>
      <c r="B280" s="11">
        <v>0.10864583333333333</v>
      </c>
      <c r="C280" s="9">
        <v>15.66</v>
      </c>
      <c r="D280">
        <v>4</v>
      </c>
    </row>
    <row r="281" spans="1:4" x14ac:dyDescent="0.2">
      <c r="A281" s="10">
        <v>43712</v>
      </c>
      <c r="B281" s="11">
        <v>0.11559027777777779</v>
      </c>
      <c r="C281" s="9">
        <v>15.67</v>
      </c>
      <c r="D281">
        <v>4</v>
      </c>
    </row>
    <row r="282" spans="1:4" x14ac:dyDescent="0.2">
      <c r="A282" s="10">
        <v>43712</v>
      </c>
      <c r="B282" s="11">
        <v>0.12253472222222223</v>
      </c>
      <c r="C282" s="9">
        <v>15.72</v>
      </c>
      <c r="D282">
        <v>4</v>
      </c>
    </row>
    <row r="283" spans="1:4" x14ac:dyDescent="0.2">
      <c r="A283" s="10">
        <v>43712</v>
      </c>
      <c r="B283" s="11">
        <v>0.12947916666666667</v>
      </c>
      <c r="C283" s="9">
        <v>15.76</v>
      </c>
      <c r="D283">
        <v>4</v>
      </c>
    </row>
    <row r="284" spans="1:4" x14ac:dyDescent="0.2">
      <c r="A284" s="10">
        <v>43712</v>
      </c>
      <c r="B284" s="11">
        <v>0.13642361111111112</v>
      </c>
      <c r="C284" s="9">
        <v>15.71</v>
      </c>
      <c r="D284">
        <v>4</v>
      </c>
    </row>
    <row r="285" spans="1:4" x14ac:dyDescent="0.2">
      <c r="A285" s="10">
        <v>43712</v>
      </c>
      <c r="B285" s="11">
        <v>0.14336805555555557</v>
      </c>
      <c r="C285" s="9">
        <v>15.73</v>
      </c>
      <c r="D285">
        <v>4</v>
      </c>
    </row>
    <row r="286" spans="1:4" x14ac:dyDescent="0.2">
      <c r="A286" s="10">
        <v>43712</v>
      </c>
      <c r="B286" s="11">
        <v>0.15031249999999999</v>
      </c>
      <c r="C286" s="9">
        <v>15.74</v>
      </c>
      <c r="D286">
        <v>4</v>
      </c>
    </row>
    <row r="287" spans="1:4" x14ac:dyDescent="0.2">
      <c r="A287" s="10">
        <v>43712</v>
      </c>
      <c r="B287" s="11">
        <v>0.15725694444444446</v>
      </c>
      <c r="C287" s="9">
        <v>15.73</v>
      </c>
      <c r="D287">
        <v>4</v>
      </c>
    </row>
    <row r="288" spans="1:4" x14ac:dyDescent="0.2">
      <c r="A288" s="10">
        <v>43712</v>
      </c>
      <c r="B288" s="11">
        <v>0.16420138888888888</v>
      </c>
      <c r="C288" s="9">
        <v>15.74</v>
      </c>
      <c r="D288">
        <v>4</v>
      </c>
    </row>
    <row r="289" spans="1:4" x14ac:dyDescent="0.2">
      <c r="A289" s="10">
        <v>43712</v>
      </c>
      <c r="B289" s="11">
        <v>0.17114583333333333</v>
      </c>
      <c r="C289" s="9">
        <v>15.74</v>
      </c>
      <c r="D289">
        <v>4</v>
      </c>
    </row>
    <row r="290" spans="1:4" x14ac:dyDescent="0.2">
      <c r="A290" s="10">
        <v>43712</v>
      </c>
      <c r="B290" s="11">
        <v>0.17809027777777778</v>
      </c>
      <c r="C290" s="9">
        <v>15.74</v>
      </c>
      <c r="D290">
        <v>4</v>
      </c>
    </row>
    <row r="291" spans="1:4" x14ac:dyDescent="0.2">
      <c r="A291" s="10">
        <v>43712</v>
      </c>
      <c r="B291" s="11">
        <v>0.1850347222222222</v>
      </c>
      <c r="C291" s="9">
        <v>15.76</v>
      </c>
      <c r="D291">
        <v>4</v>
      </c>
    </row>
    <row r="292" spans="1:4" x14ac:dyDescent="0.2">
      <c r="A292" s="10">
        <v>43712</v>
      </c>
      <c r="B292" s="11">
        <v>0.19197916666666667</v>
      </c>
      <c r="C292" s="9">
        <v>15.73</v>
      </c>
      <c r="D292">
        <v>4</v>
      </c>
    </row>
    <row r="293" spans="1:4" x14ac:dyDescent="0.2">
      <c r="A293" s="10">
        <v>43712</v>
      </c>
      <c r="B293" s="11">
        <v>0.19892361111111112</v>
      </c>
      <c r="C293" s="9">
        <v>15.73</v>
      </c>
      <c r="D293">
        <v>4</v>
      </c>
    </row>
    <row r="294" spans="1:4" x14ac:dyDescent="0.2">
      <c r="A294" s="10">
        <v>43712</v>
      </c>
      <c r="B294" s="11">
        <v>0.20586805555555557</v>
      </c>
      <c r="C294" s="9">
        <v>15.78</v>
      </c>
      <c r="D294">
        <v>4</v>
      </c>
    </row>
    <row r="295" spans="1:4" x14ac:dyDescent="0.2">
      <c r="A295" s="10">
        <v>43712</v>
      </c>
      <c r="B295" s="11">
        <v>0.21281249999999999</v>
      </c>
      <c r="C295" s="9">
        <v>15.76</v>
      </c>
      <c r="D295">
        <v>4</v>
      </c>
    </row>
    <row r="296" spans="1:4" x14ac:dyDescent="0.2">
      <c r="A296" s="10">
        <v>43712</v>
      </c>
      <c r="B296" s="11">
        <v>0.21975694444444446</v>
      </c>
      <c r="C296" s="9">
        <v>15.74</v>
      </c>
      <c r="D296">
        <v>4</v>
      </c>
    </row>
    <row r="297" spans="1:4" x14ac:dyDescent="0.2">
      <c r="A297" s="10">
        <v>43712</v>
      </c>
      <c r="B297" s="11">
        <v>0.22670138888888888</v>
      </c>
      <c r="C297" s="9">
        <v>15.73</v>
      </c>
      <c r="D297">
        <v>4</v>
      </c>
    </row>
    <row r="298" spans="1:4" x14ac:dyDescent="0.2">
      <c r="A298" s="10">
        <v>43712</v>
      </c>
      <c r="B298" s="11">
        <v>0.23364583333333333</v>
      </c>
      <c r="C298" s="9">
        <v>15.71</v>
      </c>
      <c r="D298">
        <v>4</v>
      </c>
    </row>
    <row r="299" spans="1:4" x14ac:dyDescent="0.2">
      <c r="A299" s="10">
        <v>43712</v>
      </c>
      <c r="B299" s="11">
        <v>0.24059027777777778</v>
      </c>
      <c r="C299" s="9">
        <v>15.72</v>
      </c>
      <c r="D299">
        <v>4</v>
      </c>
    </row>
    <row r="300" spans="1:4" x14ac:dyDescent="0.2">
      <c r="A300" s="10">
        <v>43712</v>
      </c>
      <c r="B300" s="11">
        <v>0.24753472222222225</v>
      </c>
      <c r="C300" s="9">
        <v>15.73</v>
      </c>
      <c r="D300">
        <v>4</v>
      </c>
    </row>
    <row r="301" spans="1:4" x14ac:dyDescent="0.2">
      <c r="A301" s="10">
        <v>43712</v>
      </c>
      <c r="B301" s="11">
        <v>0.25447916666666665</v>
      </c>
      <c r="C301" s="9">
        <v>15.74</v>
      </c>
      <c r="D301">
        <v>4</v>
      </c>
    </row>
    <row r="302" spans="1:4" x14ac:dyDescent="0.2">
      <c r="A302" s="10">
        <v>43712</v>
      </c>
      <c r="B302" s="11">
        <v>0.26142361111111112</v>
      </c>
      <c r="C302" s="9">
        <v>15.74</v>
      </c>
      <c r="D302">
        <v>4</v>
      </c>
    </row>
    <row r="303" spans="1:4" x14ac:dyDescent="0.2">
      <c r="A303" s="10">
        <v>43712</v>
      </c>
      <c r="B303" s="11">
        <v>0.26836805555555554</v>
      </c>
      <c r="C303" s="9">
        <v>15.73</v>
      </c>
      <c r="D303">
        <v>4</v>
      </c>
    </row>
    <row r="304" spans="1:4" x14ac:dyDescent="0.2">
      <c r="A304" s="10">
        <v>43712</v>
      </c>
      <c r="B304" s="11">
        <v>0.27531250000000002</v>
      </c>
      <c r="C304" s="9">
        <v>15.77</v>
      </c>
      <c r="D304">
        <v>4</v>
      </c>
    </row>
    <row r="305" spans="1:4" x14ac:dyDescent="0.2">
      <c r="A305" s="10">
        <v>43712</v>
      </c>
      <c r="B305" s="11">
        <v>0.28225694444444444</v>
      </c>
      <c r="C305" s="9">
        <v>15.82</v>
      </c>
      <c r="D305">
        <v>4</v>
      </c>
    </row>
    <row r="306" spans="1:4" x14ac:dyDescent="0.2">
      <c r="A306" s="10">
        <v>43712</v>
      </c>
      <c r="B306" s="11">
        <v>0.28920138888888891</v>
      </c>
      <c r="C306" s="9">
        <v>15.77</v>
      </c>
      <c r="D306">
        <v>4</v>
      </c>
    </row>
    <row r="307" spans="1:4" x14ac:dyDescent="0.2">
      <c r="A307" s="10">
        <v>43712</v>
      </c>
      <c r="B307" s="11">
        <v>0.29614583333333333</v>
      </c>
      <c r="C307" s="9">
        <v>15.76</v>
      </c>
      <c r="D307">
        <v>4</v>
      </c>
    </row>
    <row r="308" spans="1:4" x14ac:dyDescent="0.2">
      <c r="A308" s="10">
        <v>43712</v>
      </c>
      <c r="B308" s="11">
        <v>0.30309027777777781</v>
      </c>
      <c r="C308" s="9">
        <v>15.78</v>
      </c>
      <c r="D308">
        <v>4</v>
      </c>
    </row>
    <row r="309" spans="1:4" x14ac:dyDescent="0.2">
      <c r="A309" s="10">
        <v>43712</v>
      </c>
      <c r="B309" s="11">
        <v>0.31003472222222223</v>
      </c>
      <c r="C309" s="9">
        <v>15.76</v>
      </c>
      <c r="D309">
        <v>4</v>
      </c>
    </row>
    <row r="310" spans="1:4" x14ac:dyDescent="0.2">
      <c r="A310" s="10">
        <v>43712</v>
      </c>
      <c r="B310" s="11">
        <v>0.31697916666666665</v>
      </c>
      <c r="C310" s="9">
        <v>15.81</v>
      </c>
      <c r="D310">
        <v>4</v>
      </c>
    </row>
    <row r="311" spans="1:4" x14ac:dyDescent="0.2">
      <c r="A311" s="10">
        <v>43712</v>
      </c>
      <c r="B311" s="11">
        <v>0.32392361111111112</v>
      </c>
      <c r="C311" s="9">
        <v>15.83</v>
      </c>
      <c r="D311">
        <v>4</v>
      </c>
    </row>
    <row r="312" spans="1:4" x14ac:dyDescent="0.2">
      <c r="A312" s="10">
        <v>43712</v>
      </c>
      <c r="B312" s="11">
        <v>0.3308680555555556</v>
      </c>
      <c r="C312" s="9">
        <v>15.9</v>
      </c>
      <c r="D312">
        <v>4</v>
      </c>
    </row>
    <row r="313" spans="1:4" x14ac:dyDescent="0.2">
      <c r="A313" s="10">
        <v>43712</v>
      </c>
      <c r="B313" s="11">
        <v>0.79614583333333344</v>
      </c>
      <c r="C313" s="9">
        <v>15.85</v>
      </c>
      <c r="D313">
        <v>5</v>
      </c>
    </row>
    <row r="314" spans="1:4" x14ac:dyDescent="0.2">
      <c r="A314" s="10">
        <v>43712</v>
      </c>
      <c r="B314" s="11">
        <v>0.80309027777777775</v>
      </c>
      <c r="C314" s="9">
        <v>15.8</v>
      </c>
      <c r="D314">
        <v>5</v>
      </c>
    </row>
    <row r="315" spans="1:4" x14ac:dyDescent="0.2">
      <c r="A315" s="10">
        <v>43712</v>
      </c>
      <c r="B315" s="11">
        <v>0.81003472222222228</v>
      </c>
      <c r="C315" s="9">
        <v>15.67</v>
      </c>
      <c r="D315">
        <v>5</v>
      </c>
    </row>
    <row r="316" spans="1:4" x14ac:dyDescent="0.2">
      <c r="A316" s="10">
        <v>43712</v>
      </c>
      <c r="B316" s="11">
        <v>0.8169791666666667</v>
      </c>
      <c r="C316" s="9">
        <v>15.7</v>
      </c>
      <c r="D316">
        <v>5</v>
      </c>
    </row>
    <row r="317" spans="1:4" x14ac:dyDescent="0.2">
      <c r="A317" s="10">
        <v>43712</v>
      </c>
      <c r="B317" s="11">
        <v>0.82392361111111112</v>
      </c>
      <c r="C317" s="9">
        <v>15.65</v>
      </c>
      <c r="D317">
        <v>5</v>
      </c>
    </row>
    <row r="318" spans="1:4" x14ac:dyDescent="0.2">
      <c r="A318" s="10">
        <v>43712</v>
      </c>
      <c r="B318" s="11">
        <v>0.83086805555555554</v>
      </c>
      <c r="C318" s="9">
        <v>15.62</v>
      </c>
      <c r="D318">
        <v>5</v>
      </c>
    </row>
    <row r="319" spans="1:4" x14ac:dyDescent="0.2">
      <c r="A319" s="10">
        <v>43712</v>
      </c>
      <c r="B319" s="11">
        <v>0.83781250000000007</v>
      </c>
      <c r="C319" s="9">
        <v>15.55</v>
      </c>
      <c r="D319">
        <v>5</v>
      </c>
    </row>
    <row r="320" spans="1:4" x14ac:dyDescent="0.2">
      <c r="A320" s="10">
        <v>43712</v>
      </c>
      <c r="B320" s="11">
        <v>0.84475694444444438</v>
      </c>
      <c r="C320" s="9">
        <v>15.55</v>
      </c>
      <c r="D320">
        <v>5</v>
      </c>
    </row>
    <row r="321" spans="1:4" x14ac:dyDescent="0.2">
      <c r="A321" s="10">
        <v>43712</v>
      </c>
      <c r="B321" s="11">
        <v>0.85170138888888891</v>
      </c>
      <c r="C321" s="9">
        <v>15.53</v>
      </c>
      <c r="D321">
        <v>5</v>
      </c>
    </row>
    <row r="322" spans="1:4" x14ac:dyDescent="0.2">
      <c r="A322" s="10">
        <v>43712</v>
      </c>
      <c r="B322" s="11">
        <v>0.85864583333333344</v>
      </c>
      <c r="C322" s="9">
        <v>15.49</v>
      </c>
      <c r="D322">
        <v>5</v>
      </c>
    </row>
    <row r="323" spans="1:4" x14ac:dyDescent="0.2">
      <c r="A323" s="10">
        <v>43712</v>
      </c>
      <c r="B323" s="11">
        <v>0.86559027777777775</v>
      </c>
      <c r="C323" s="9">
        <v>15.54</v>
      </c>
      <c r="D323">
        <v>5</v>
      </c>
    </row>
    <row r="324" spans="1:4" x14ac:dyDescent="0.2">
      <c r="A324" s="10">
        <v>43712</v>
      </c>
      <c r="B324" s="11">
        <v>0.87253472222222228</v>
      </c>
      <c r="C324" s="9">
        <v>15.47</v>
      </c>
      <c r="D324">
        <v>5</v>
      </c>
    </row>
    <row r="325" spans="1:4" x14ac:dyDescent="0.2">
      <c r="A325" s="10">
        <v>43712</v>
      </c>
      <c r="B325" s="11">
        <v>0.8794791666666667</v>
      </c>
      <c r="C325" s="9">
        <v>15.48</v>
      </c>
      <c r="D325">
        <v>5</v>
      </c>
    </row>
    <row r="326" spans="1:4" x14ac:dyDescent="0.2">
      <c r="A326" s="10">
        <v>43712</v>
      </c>
      <c r="B326" s="11">
        <v>0.88642361111111112</v>
      </c>
      <c r="C326" s="9">
        <v>15.47</v>
      </c>
      <c r="D326">
        <v>5</v>
      </c>
    </row>
    <row r="327" spans="1:4" x14ac:dyDescent="0.2">
      <c r="A327" s="10">
        <v>43712</v>
      </c>
      <c r="B327" s="11">
        <v>0.89336805555555554</v>
      </c>
      <c r="C327" s="9">
        <v>15.45</v>
      </c>
      <c r="D327">
        <v>5</v>
      </c>
    </row>
    <row r="328" spans="1:4" x14ac:dyDescent="0.2">
      <c r="A328" s="10">
        <v>43712</v>
      </c>
      <c r="B328" s="11">
        <v>0.90031250000000007</v>
      </c>
      <c r="C328" s="9">
        <v>15.47</v>
      </c>
      <c r="D328">
        <v>5</v>
      </c>
    </row>
    <row r="329" spans="1:4" x14ac:dyDescent="0.2">
      <c r="A329" s="10">
        <v>43712</v>
      </c>
      <c r="B329" s="11">
        <v>0.90725694444444438</v>
      </c>
      <c r="C329" s="9">
        <v>15.48</v>
      </c>
      <c r="D329">
        <v>5</v>
      </c>
    </row>
    <row r="330" spans="1:4" x14ac:dyDescent="0.2">
      <c r="A330" s="10">
        <v>43712</v>
      </c>
      <c r="B330" s="11">
        <v>0.91420138888888891</v>
      </c>
      <c r="C330" s="9">
        <v>15.44</v>
      </c>
      <c r="D330">
        <v>5</v>
      </c>
    </row>
    <row r="331" spans="1:4" x14ac:dyDescent="0.2">
      <c r="A331" s="10">
        <v>43712</v>
      </c>
      <c r="B331" s="11">
        <v>0.92114583333333344</v>
      </c>
      <c r="C331" s="9">
        <v>15.42</v>
      </c>
      <c r="D331">
        <v>5</v>
      </c>
    </row>
    <row r="332" spans="1:4" x14ac:dyDescent="0.2">
      <c r="A332" s="10">
        <v>43712</v>
      </c>
      <c r="B332" s="11">
        <v>0.92809027777777775</v>
      </c>
      <c r="C332" s="9">
        <v>15.4</v>
      </c>
      <c r="D332">
        <v>5</v>
      </c>
    </row>
    <row r="333" spans="1:4" x14ac:dyDescent="0.2">
      <c r="A333" s="10">
        <v>43712</v>
      </c>
      <c r="B333" s="11">
        <v>0.93503472222222228</v>
      </c>
      <c r="C333" s="9">
        <v>15.42</v>
      </c>
      <c r="D333">
        <v>5</v>
      </c>
    </row>
    <row r="334" spans="1:4" x14ac:dyDescent="0.2">
      <c r="A334" s="10">
        <v>43712</v>
      </c>
      <c r="B334" s="11">
        <v>0.9419791666666667</v>
      </c>
      <c r="C334" s="9">
        <v>15.4</v>
      </c>
      <c r="D334">
        <v>5</v>
      </c>
    </row>
    <row r="335" spans="1:4" x14ac:dyDescent="0.2">
      <c r="A335" s="10">
        <v>43712</v>
      </c>
      <c r="B335" s="11">
        <v>0.94892361111111112</v>
      </c>
      <c r="C335" s="9">
        <v>15.41</v>
      </c>
      <c r="D335">
        <v>5</v>
      </c>
    </row>
    <row r="336" spans="1:4" x14ac:dyDescent="0.2">
      <c r="A336" s="10">
        <v>43712</v>
      </c>
      <c r="B336" s="11">
        <v>0.95586805555555554</v>
      </c>
      <c r="C336" s="9">
        <v>15.38</v>
      </c>
      <c r="D336">
        <v>5</v>
      </c>
    </row>
    <row r="337" spans="1:4" x14ac:dyDescent="0.2">
      <c r="A337" s="10">
        <v>43712</v>
      </c>
      <c r="B337" s="11">
        <v>0.96281250000000007</v>
      </c>
      <c r="C337" s="9">
        <v>15.4</v>
      </c>
      <c r="D337">
        <v>5</v>
      </c>
    </row>
    <row r="338" spans="1:4" x14ac:dyDescent="0.2">
      <c r="A338" s="10">
        <v>43712</v>
      </c>
      <c r="B338" s="11">
        <v>0.96975694444444438</v>
      </c>
      <c r="C338" s="9">
        <v>15.44</v>
      </c>
      <c r="D338">
        <v>5</v>
      </c>
    </row>
    <row r="339" spans="1:4" x14ac:dyDescent="0.2">
      <c r="A339" s="10">
        <v>43712</v>
      </c>
      <c r="B339" s="11">
        <v>0.97670138888888891</v>
      </c>
      <c r="C339" s="9">
        <v>15.45</v>
      </c>
      <c r="D339">
        <v>5</v>
      </c>
    </row>
    <row r="340" spans="1:4" x14ac:dyDescent="0.2">
      <c r="A340" s="10">
        <v>43712</v>
      </c>
      <c r="B340" s="11">
        <v>0.98364583333333344</v>
      </c>
      <c r="C340" s="9">
        <v>15.46</v>
      </c>
      <c r="D340">
        <v>5</v>
      </c>
    </row>
    <row r="341" spans="1:4" x14ac:dyDescent="0.2">
      <c r="A341" s="10">
        <v>43712</v>
      </c>
      <c r="B341" s="11">
        <v>0.99059027777777775</v>
      </c>
      <c r="C341" s="9">
        <v>15.45</v>
      </c>
      <c r="D341">
        <v>5</v>
      </c>
    </row>
    <row r="342" spans="1:4" x14ac:dyDescent="0.2">
      <c r="A342" s="10">
        <v>43712</v>
      </c>
      <c r="B342" s="11">
        <v>0.99753472222222228</v>
      </c>
      <c r="C342" s="9">
        <v>15.49</v>
      </c>
      <c r="D342">
        <v>5</v>
      </c>
    </row>
    <row r="343" spans="1:4" x14ac:dyDescent="0.2">
      <c r="A343" s="10">
        <v>43713</v>
      </c>
      <c r="B343" s="11">
        <v>4.4791666666666669E-3</v>
      </c>
      <c r="C343" s="9">
        <v>15.51</v>
      </c>
      <c r="D343">
        <v>5</v>
      </c>
    </row>
    <row r="344" spans="1:4" x14ac:dyDescent="0.2">
      <c r="A344" s="10">
        <v>43713</v>
      </c>
      <c r="B344" s="11">
        <v>1.1423611111111112E-2</v>
      </c>
      <c r="C344" s="9">
        <v>15.51</v>
      </c>
      <c r="D344">
        <v>5</v>
      </c>
    </row>
    <row r="345" spans="1:4" x14ac:dyDescent="0.2">
      <c r="A345" s="10">
        <v>43713</v>
      </c>
      <c r="B345" s="11">
        <v>1.8368055555555554E-2</v>
      </c>
      <c r="C345" s="9">
        <v>15.54</v>
      </c>
      <c r="D345">
        <v>5</v>
      </c>
    </row>
    <row r="346" spans="1:4" x14ac:dyDescent="0.2">
      <c r="A346" s="10">
        <v>43713</v>
      </c>
      <c r="B346" s="11">
        <v>2.5312500000000002E-2</v>
      </c>
      <c r="C346" s="9">
        <v>15.56</v>
      </c>
      <c r="D346">
        <v>5</v>
      </c>
    </row>
    <row r="347" spans="1:4" x14ac:dyDescent="0.2">
      <c r="A347" s="10">
        <v>43713</v>
      </c>
      <c r="B347" s="11">
        <v>3.2256944444444442E-2</v>
      </c>
      <c r="C347" s="9">
        <v>15.56</v>
      </c>
      <c r="D347">
        <v>5</v>
      </c>
    </row>
    <row r="348" spans="1:4" x14ac:dyDescent="0.2">
      <c r="A348" s="10">
        <v>43713</v>
      </c>
      <c r="B348" s="11">
        <v>3.920138888888889E-2</v>
      </c>
      <c r="C348" s="9">
        <v>15.55</v>
      </c>
      <c r="D348">
        <v>5</v>
      </c>
    </row>
    <row r="349" spans="1:4" x14ac:dyDescent="0.2">
      <c r="A349" s="10">
        <v>43713</v>
      </c>
      <c r="B349" s="11">
        <v>4.614583333333333E-2</v>
      </c>
      <c r="C349" s="9">
        <v>15.51</v>
      </c>
      <c r="D349">
        <v>5</v>
      </c>
    </row>
    <row r="350" spans="1:4" x14ac:dyDescent="0.2">
      <c r="A350" s="10">
        <v>43713</v>
      </c>
      <c r="B350" s="11">
        <v>5.3090277777777778E-2</v>
      </c>
      <c r="C350" s="9">
        <v>15.56</v>
      </c>
      <c r="D350">
        <v>5</v>
      </c>
    </row>
    <row r="351" spans="1:4" x14ac:dyDescent="0.2">
      <c r="A351" s="10">
        <v>43713</v>
      </c>
      <c r="B351" s="11">
        <v>6.0034722222222225E-2</v>
      </c>
      <c r="C351" s="9">
        <v>15.62</v>
      </c>
      <c r="D351">
        <v>5</v>
      </c>
    </row>
    <row r="352" spans="1:4" x14ac:dyDescent="0.2">
      <c r="A352" s="10">
        <v>43713</v>
      </c>
      <c r="B352" s="11">
        <v>6.6979166666666659E-2</v>
      </c>
      <c r="C352" s="9">
        <v>15.6</v>
      </c>
      <c r="D352">
        <v>5</v>
      </c>
    </row>
    <row r="353" spans="1:4" x14ac:dyDescent="0.2">
      <c r="A353" s="10">
        <v>43713</v>
      </c>
      <c r="B353" s="11">
        <v>7.3923611111111107E-2</v>
      </c>
      <c r="C353" s="9">
        <v>15.6</v>
      </c>
      <c r="D353">
        <v>5</v>
      </c>
    </row>
    <row r="354" spans="1:4" x14ac:dyDescent="0.2">
      <c r="A354" s="10">
        <v>43713</v>
      </c>
      <c r="B354" s="11">
        <v>8.0868055555555554E-2</v>
      </c>
      <c r="C354" s="9">
        <v>15.59</v>
      </c>
      <c r="D354">
        <v>5</v>
      </c>
    </row>
    <row r="355" spans="1:4" x14ac:dyDescent="0.2">
      <c r="A355" s="10">
        <v>43713</v>
      </c>
      <c r="B355" s="11">
        <v>8.7812500000000002E-2</v>
      </c>
      <c r="C355" s="9">
        <v>15.58</v>
      </c>
      <c r="D355">
        <v>5</v>
      </c>
    </row>
    <row r="356" spans="1:4" x14ac:dyDescent="0.2">
      <c r="A356" s="10">
        <v>43713</v>
      </c>
      <c r="B356" s="11">
        <v>9.4756944444444449E-2</v>
      </c>
      <c r="C356" s="9">
        <v>15.59</v>
      </c>
      <c r="D356">
        <v>5</v>
      </c>
    </row>
    <row r="357" spans="1:4" x14ac:dyDescent="0.2">
      <c r="A357" s="10">
        <v>43713</v>
      </c>
      <c r="B357" s="11">
        <v>0.1017013888888889</v>
      </c>
      <c r="C357" s="9">
        <v>15.57</v>
      </c>
      <c r="D357">
        <v>5</v>
      </c>
    </row>
    <row r="358" spans="1:4" x14ac:dyDescent="0.2">
      <c r="A358" s="10">
        <v>43713</v>
      </c>
      <c r="B358" s="11">
        <v>0.10864583333333333</v>
      </c>
      <c r="C358" s="9">
        <v>15.53</v>
      </c>
      <c r="D358">
        <v>5</v>
      </c>
    </row>
    <row r="359" spans="1:4" x14ac:dyDescent="0.2">
      <c r="A359" s="10">
        <v>43713</v>
      </c>
      <c r="B359" s="11">
        <v>0.11559027777777779</v>
      </c>
      <c r="C359" s="9">
        <v>15.48</v>
      </c>
      <c r="D359">
        <v>5</v>
      </c>
    </row>
    <row r="360" spans="1:4" x14ac:dyDescent="0.2">
      <c r="A360" s="10">
        <v>43713</v>
      </c>
      <c r="B360" s="11">
        <v>0.12253472222222223</v>
      </c>
      <c r="C360" s="9">
        <v>15.52</v>
      </c>
      <c r="D360">
        <v>5</v>
      </c>
    </row>
    <row r="361" spans="1:4" x14ac:dyDescent="0.2">
      <c r="A361" s="10">
        <v>43713</v>
      </c>
      <c r="B361" s="11">
        <v>0.12947916666666667</v>
      </c>
      <c r="C361" s="9">
        <v>15.45</v>
      </c>
      <c r="D361">
        <v>5</v>
      </c>
    </row>
    <row r="362" spans="1:4" x14ac:dyDescent="0.2">
      <c r="A362" s="10">
        <v>43713</v>
      </c>
      <c r="B362" s="11">
        <v>0.13642361111111112</v>
      </c>
      <c r="C362" s="9">
        <v>15.39</v>
      </c>
      <c r="D362">
        <v>5</v>
      </c>
    </row>
    <row r="363" spans="1:4" x14ac:dyDescent="0.2">
      <c r="A363" s="10">
        <v>43713</v>
      </c>
      <c r="B363" s="11">
        <v>0.14336805555555557</v>
      </c>
      <c r="C363" s="9">
        <v>15.38</v>
      </c>
      <c r="D363">
        <v>5</v>
      </c>
    </row>
    <row r="364" spans="1:4" x14ac:dyDescent="0.2">
      <c r="A364" s="10">
        <v>43713</v>
      </c>
      <c r="B364" s="11">
        <v>0.15031249999999999</v>
      </c>
      <c r="C364" s="9">
        <v>15.39</v>
      </c>
      <c r="D364">
        <v>5</v>
      </c>
    </row>
    <row r="365" spans="1:4" x14ac:dyDescent="0.2">
      <c r="A365" s="10">
        <v>43713</v>
      </c>
      <c r="B365" s="11">
        <v>0.15725694444444446</v>
      </c>
      <c r="C365" s="9">
        <v>15.37</v>
      </c>
      <c r="D365">
        <v>5</v>
      </c>
    </row>
    <row r="366" spans="1:4" x14ac:dyDescent="0.2">
      <c r="A366" s="10">
        <v>43713</v>
      </c>
      <c r="B366" s="11">
        <v>0.16420138888888888</v>
      </c>
      <c r="C366" s="9">
        <v>15.32</v>
      </c>
      <c r="D366">
        <v>5</v>
      </c>
    </row>
    <row r="367" spans="1:4" x14ac:dyDescent="0.2">
      <c r="A367" s="10">
        <v>43713</v>
      </c>
      <c r="B367" s="11">
        <v>0.17114583333333333</v>
      </c>
      <c r="C367" s="9">
        <v>15.27</v>
      </c>
      <c r="D367">
        <v>5</v>
      </c>
    </row>
    <row r="368" spans="1:4" x14ac:dyDescent="0.2">
      <c r="A368" s="10">
        <v>43713</v>
      </c>
      <c r="B368" s="11">
        <v>0.17809027777777778</v>
      </c>
      <c r="C368" s="9">
        <v>15.23</v>
      </c>
      <c r="D368">
        <v>5</v>
      </c>
    </row>
    <row r="369" spans="1:4" x14ac:dyDescent="0.2">
      <c r="A369" s="10">
        <v>43713</v>
      </c>
      <c r="B369" s="11">
        <v>0.1850347222222222</v>
      </c>
      <c r="C369" s="9">
        <v>15.23</v>
      </c>
      <c r="D369">
        <v>5</v>
      </c>
    </row>
    <row r="370" spans="1:4" x14ac:dyDescent="0.2">
      <c r="A370" s="10">
        <v>43713</v>
      </c>
      <c r="B370" s="11">
        <v>0.19197916666666667</v>
      </c>
      <c r="C370" s="9">
        <v>15.23</v>
      </c>
      <c r="D370">
        <v>5</v>
      </c>
    </row>
    <row r="371" spans="1:4" x14ac:dyDescent="0.2">
      <c r="A371" s="10">
        <v>43713</v>
      </c>
      <c r="B371" s="11">
        <v>0.19892361111111112</v>
      </c>
      <c r="C371" s="9">
        <v>15.19</v>
      </c>
      <c r="D371">
        <v>5</v>
      </c>
    </row>
    <row r="372" spans="1:4" x14ac:dyDescent="0.2">
      <c r="A372" s="10">
        <v>43713</v>
      </c>
      <c r="B372" s="11">
        <v>0.20586805555555557</v>
      </c>
      <c r="C372" s="9">
        <v>15.17</v>
      </c>
      <c r="D372">
        <v>5</v>
      </c>
    </row>
    <row r="373" spans="1:4" x14ac:dyDescent="0.2">
      <c r="A373" s="10">
        <v>43713</v>
      </c>
      <c r="B373" s="11">
        <v>0.21281249999999999</v>
      </c>
      <c r="C373" s="9">
        <v>15.18</v>
      </c>
      <c r="D373">
        <v>5</v>
      </c>
    </row>
    <row r="374" spans="1:4" x14ac:dyDescent="0.2">
      <c r="A374" s="10">
        <v>43713</v>
      </c>
      <c r="B374" s="11">
        <v>0.21975694444444446</v>
      </c>
      <c r="C374" s="9">
        <v>15.12</v>
      </c>
      <c r="D374">
        <v>5</v>
      </c>
    </row>
    <row r="375" spans="1:4" x14ac:dyDescent="0.2">
      <c r="A375" s="10">
        <v>43713</v>
      </c>
      <c r="B375" s="11">
        <v>0.22670138888888888</v>
      </c>
      <c r="C375" s="9">
        <v>15.11</v>
      </c>
      <c r="D375">
        <v>5</v>
      </c>
    </row>
    <row r="376" spans="1:4" x14ac:dyDescent="0.2">
      <c r="A376" s="10">
        <v>43713</v>
      </c>
      <c r="B376" s="11">
        <v>0.23364583333333333</v>
      </c>
      <c r="C376" s="9">
        <v>15.09</v>
      </c>
      <c r="D376">
        <v>5</v>
      </c>
    </row>
    <row r="377" spans="1:4" x14ac:dyDescent="0.2">
      <c r="A377" s="10">
        <v>43713</v>
      </c>
      <c r="B377" s="11">
        <v>0.24059027777777778</v>
      </c>
      <c r="C377" s="9">
        <v>15.07</v>
      </c>
      <c r="D377">
        <v>5</v>
      </c>
    </row>
    <row r="378" spans="1:4" x14ac:dyDescent="0.2">
      <c r="A378" s="10">
        <v>43713</v>
      </c>
      <c r="B378" s="11">
        <v>0.24753472222222225</v>
      </c>
      <c r="C378" s="9">
        <v>15.08</v>
      </c>
      <c r="D378">
        <v>5</v>
      </c>
    </row>
    <row r="379" spans="1:4" x14ac:dyDescent="0.2">
      <c r="A379" s="10">
        <v>43713</v>
      </c>
      <c r="B379" s="11">
        <v>0.25447916666666665</v>
      </c>
      <c r="C379" s="9">
        <v>15.12</v>
      </c>
      <c r="D379">
        <v>5</v>
      </c>
    </row>
    <row r="380" spans="1:4" x14ac:dyDescent="0.2">
      <c r="A380" s="10">
        <v>43713</v>
      </c>
      <c r="B380" s="11">
        <v>0.26142361111111112</v>
      </c>
      <c r="C380" s="9">
        <v>15.06</v>
      </c>
      <c r="D380">
        <v>5</v>
      </c>
    </row>
    <row r="381" spans="1:4" x14ac:dyDescent="0.2">
      <c r="A381" s="10">
        <v>43713</v>
      </c>
      <c r="B381" s="11">
        <v>0.26836805555555554</v>
      </c>
      <c r="C381" s="9">
        <v>15.06</v>
      </c>
      <c r="D381">
        <v>5</v>
      </c>
    </row>
    <row r="382" spans="1:4" x14ac:dyDescent="0.2">
      <c r="A382" s="10">
        <v>43713</v>
      </c>
      <c r="B382" s="11">
        <v>0.27531250000000002</v>
      </c>
      <c r="C382" s="9">
        <v>15.08</v>
      </c>
      <c r="D382">
        <v>5</v>
      </c>
    </row>
    <row r="383" spans="1:4" x14ac:dyDescent="0.2">
      <c r="A383" s="10">
        <v>43713</v>
      </c>
      <c r="B383" s="11">
        <v>0.28225694444444444</v>
      </c>
      <c r="C383" s="9">
        <v>15.1</v>
      </c>
      <c r="D383">
        <v>5</v>
      </c>
    </row>
    <row r="384" spans="1:4" x14ac:dyDescent="0.2">
      <c r="A384" s="10">
        <v>43713</v>
      </c>
      <c r="B384" s="11">
        <v>0.28920138888888891</v>
      </c>
      <c r="C384" s="9">
        <v>15.18</v>
      </c>
      <c r="D384">
        <v>5</v>
      </c>
    </row>
    <row r="385" spans="1:4" x14ac:dyDescent="0.2">
      <c r="A385" s="10">
        <v>43713</v>
      </c>
      <c r="B385" s="11">
        <v>0.29614583333333333</v>
      </c>
      <c r="C385" s="9">
        <v>15.21</v>
      </c>
      <c r="D385">
        <v>5</v>
      </c>
    </row>
    <row r="386" spans="1:4" x14ac:dyDescent="0.2">
      <c r="A386" s="10">
        <v>43713</v>
      </c>
      <c r="B386" s="11">
        <v>0.30309027777777781</v>
      </c>
      <c r="C386" s="9">
        <v>15.22</v>
      </c>
      <c r="D386">
        <v>5</v>
      </c>
    </row>
    <row r="387" spans="1:4" x14ac:dyDescent="0.2">
      <c r="A387" s="10">
        <v>43713</v>
      </c>
      <c r="B387" s="11">
        <v>0.31003472222222223</v>
      </c>
      <c r="C387" s="9">
        <v>15.25</v>
      </c>
      <c r="D387">
        <v>5</v>
      </c>
    </row>
    <row r="388" spans="1:4" x14ac:dyDescent="0.2">
      <c r="A388" s="10">
        <v>43713</v>
      </c>
      <c r="B388" s="11">
        <v>0.31697916666666665</v>
      </c>
      <c r="C388" s="9">
        <v>15.23</v>
      </c>
      <c r="D388">
        <v>5</v>
      </c>
    </row>
    <row r="389" spans="1:4" x14ac:dyDescent="0.2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Kelp consumption</vt:lpstr>
      <vt:lpstr>Videos</vt:lpstr>
      <vt:lpstr>WetLab temp</vt:lpstr>
      <vt:lpstr>Balcony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2019-09-09T20:18:37Z</dcterms:modified>
</cp:coreProperties>
</file>