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5E7584CD-9A02-0F40-811D-F6C15D64ECDD}" xr6:coauthVersionLast="36" xr6:coauthVersionMax="44" xr10:uidLastSave="{00000000-0000-0000-0000-000000000000}"/>
  <bookViews>
    <workbookView xWindow="1960" yWindow="10540" windowWidth="47980" windowHeight="16120" activeTab="2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2" l="1"/>
  <c r="T27" i="2" l="1"/>
  <c r="T24" i="2"/>
  <c r="T21" i="2"/>
  <c r="T20" i="2"/>
  <c r="T19" i="2"/>
  <c r="T18" i="2"/>
  <c r="S18" i="2"/>
  <c r="T16" i="2"/>
  <c r="Z27" i="2"/>
  <c r="Z28" i="2"/>
  <c r="Z29" i="2"/>
  <c r="Z30" i="2"/>
  <c r="Z31" i="2"/>
  <c r="Z32" i="2"/>
  <c r="Z33" i="2"/>
  <c r="Z34" i="2"/>
  <c r="Z35" i="2"/>
  <c r="Z36" i="2"/>
  <c r="Z37" i="2"/>
  <c r="Z26" i="2"/>
  <c r="Z21" i="2"/>
  <c r="Z22" i="2"/>
  <c r="Z23" i="2"/>
  <c r="Z24" i="2"/>
  <c r="Z25" i="2"/>
  <c r="Z20" i="2"/>
  <c r="Z15" i="2"/>
  <c r="Z16" i="2"/>
  <c r="Z17" i="2"/>
  <c r="Z18" i="2"/>
  <c r="Z19" i="2"/>
  <c r="Z14" i="2"/>
  <c r="Z9" i="2"/>
  <c r="Z10" i="2"/>
  <c r="Z11" i="2"/>
  <c r="Z12" i="2"/>
  <c r="Z13" i="2"/>
  <c r="Z8" i="2"/>
  <c r="T15" i="2"/>
  <c r="T14" i="2"/>
  <c r="T12" i="2"/>
  <c r="Y10" i="2"/>
  <c r="T10" i="2"/>
  <c r="T9" i="2"/>
  <c r="Y7" i="2"/>
  <c r="T7" i="2"/>
  <c r="T6" i="2"/>
  <c r="Y6" i="2"/>
  <c r="Y2" i="2"/>
  <c r="T5" i="2"/>
  <c r="T4" i="2"/>
  <c r="T2" i="2"/>
  <c r="Z2" i="2" l="1"/>
  <c r="AA2" i="2" s="1"/>
  <c r="Z3" i="2"/>
  <c r="AA3" i="2" s="1"/>
  <c r="Z4" i="2"/>
  <c r="AA4" i="2" s="1"/>
  <c r="Z5" i="2"/>
  <c r="AA5" i="2" s="1"/>
  <c r="Z6" i="2"/>
  <c r="AA6" i="2" s="1"/>
  <c r="Z7" i="2"/>
  <c r="AA7" i="2" s="1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Z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R3" i="2" l="1"/>
  <c r="Q4" i="2"/>
  <c r="P5" i="2"/>
  <c r="R6" i="2"/>
  <c r="R7" i="2"/>
  <c r="Q8" i="2"/>
  <c r="P9" i="2"/>
  <c r="Q10" i="2"/>
  <c r="R11" i="2"/>
  <c r="Q12" i="2"/>
  <c r="P13" i="2"/>
  <c r="R14" i="2"/>
  <c r="R15" i="2"/>
  <c r="Q16" i="2"/>
  <c r="P17" i="2"/>
  <c r="Q18" i="2"/>
  <c r="R19" i="2"/>
  <c r="Q20" i="2"/>
  <c r="P21" i="2"/>
  <c r="R22" i="2"/>
  <c r="R24" i="2"/>
  <c r="Q25" i="2"/>
  <c r="P26" i="2"/>
  <c r="Q27" i="2"/>
  <c r="R28" i="2"/>
  <c r="Q29" i="2"/>
  <c r="P30" i="2"/>
  <c r="R31" i="2"/>
  <c r="R32" i="2"/>
  <c r="Q33" i="2"/>
  <c r="P34" i="2"/>
  <c r="Q35" i="2"/>
  <c r="R36" i="2"/>
  <c r="Q37" i="2"/>
  <c r="P3" i="2" l="1"/>
  <c r="P14" i="2"/>
  <c r="P36" i="2"/>
  <c r="Q7" i="2"/>
  <c r="Q15" i="2"/>
  <c r="P31" i="2"/>
  <c r="Q32" i="2"/>
  <c r="R35" i="2"/>
  <c r="P19" i="2"/>
  <c r="Q24" i="2"/>
  <c r="R18" i="2"/>
  <c r="P35" i="2"/>
  <c r="P29" i="2"/>
  <c r="P24" i="2"/>
  <c r="P18" i="2"/>
  <c r="P12" i="2"/>
  <c r="P7" i="2"/>
  <c r="Q31" i="2"/>
  <c r="Q22" i="2"/>
  <c r="Q14" i="2"/>
  <c r="Q6" i="2"/>
  <c r="P25" i="2"/>
  <c r="P8" i="2"/>
  <c r="P33" i="2"/>
  <c r="P28" i="2"/>
  <c r="P22" i="2"/>
  <c r="P16" i="2"/>
  <c r="P11" i="2"/>
  <c r="P6" i="2"/>
  <c r="Q36" i="2"/>
  <c r="Q28" i="2"/>
  <c r="Q19" i="2"/>
  <c r="Q11" i="2"/>
  <c r="Q3" i="2"/>
  <c r="R27" i="2"/>
  <c r="R10" i="2"/>
  <c r="P37" i="2"/>
  <c r="P32" i="2"/>
  <c r="P27" i="2"/>
  <c r="P20" i="2"/>
  <c r="P15" i="2"/>
  <c r="P10" i="2"/>
  <c r="P4" i="2"/>
  <c r="R34" i="2"/>
  <c r="R30" i="2"/>
  <c r="R26" i="2"/>
  <c r="R21" i="2"/>
  <c r="R17" i="2"/>
  <c r="R13" i="2"/>
  <c r="R9" i="2"/>
  <c r="R5" i="2"/>
  <c r="Q34" i="2"/>
  <c r="Q30" i="2"/>
  <c r="Q26" i="2"/>
  <c r="Q21" i="2"/>
  <c r="Q17" i="2"/>
  <c r="Q13" i="2"/>
  <c r="Q9" i="2"/>
  <c r="Q5" i="2"/>
  <c r="R37" i="2"/>
  <c r="R33" i="2"/>
  <c r="R29" i="2"/>
  <c r="R25" i="2"/>
  <c r="R20" i="2"/>
  <c r="R16" i="2"/>
  <c r="R12" i="2"/>
  <c r="R8" i="2"/>
  <c r="R4" i="2"/>
  <c r="C33" i="2"/>
  <c r="C34" i="2"/>
  <c r="C35" i="2"/>
  <c r="C36" i="2"/>
  <c r="C37" i="2"/>
  <c r="C27" i="2"/>
  <c r="C28" i="2"/>
  <c r="C29" i="2"/>
  <c r="C30" i="2"/>
  <c r="C31" i="2"/>
  <c r="C21" i="2"/>
  <c r="C22" i="2"/>
  <c r="C23" i="2"/>
  <c r="C24" i="2"/>
  <c r="C25" i="2"/>
  <c r="C15" i="2"/>
  <c r="C16" i="2"/>
  <c r="C17" i="2"/>
  <c r="C18" i="2"/>
  <c r="C19" i="2"/>
  <c r="C9" i="2"/>
  <c r="C10" i="2"/>
  <c r="C11" i="2"/>
  <c r="C12" i="2"/>
  <c r="C13" i="2"/>
  <c r="C32" i="2"/>
  <c r="C26" i="2"/>
  <c r="C20" i="2"/>
  <c r="C14" i="2"/>
  <c r="C8" i="2"/>
  <c r="C7" i="2"/>
  <c r="C3" i="2"/>
  <c r="C4" i="2"/>
  <c r="C5" i="2"/>
  <c r="C6" i="2"/>
  <c r="C2" i="2"/>
  <c r="N29" i="2"/>
  <c r="N30" i="2"/>
  <c r="N31" i="2"/>
  <c r="N32" i="2"/>
  <c r="N33" i="2"/>
  <c r="N34" i="2"/>
  <c r="N35" i="2"/>
  <c r="N36" i="2"/>
  <c r="N37" i="2"/>
  <c r="M28" i="2"/>
  <c r="M29" i="2"/>
  <c r="M30" i="2"/>
  <c r="M31" i="2"/>
  <c r="M32" i="2"/>
  <c r="M33" i="2"/>
  <c r="M34" i="2"/>
  <c r="M35" i="2"/>
  <c r="M36" i="2"/>
  <c r="M37" i="2"/>
  <c r="R2" i="2" l="1"/>
  <c r="P2" i="2"/>
  <c r="Q2" i="2"/>
  <c r="S64" i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2" i="2"/>
  <c r="I2" i="2"/>
  <c r="N2" i="2"/>
  <c r="M2" i="2"/>
  <c r="K2" i="2"/>
  <c r="J2" i="2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<sst xmlns="http://schemas.openxmlformats.org/spreadsheetml/2006/main" count="445" uniqueCount="115">
  <si>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</si>
  <si>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</si>
  <si>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</si>
  <si>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</si>
  <si>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</si>
  <si>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</si>
  <si>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</si>
  <si>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</si>
  <si>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</si>
  <si>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</si>
  <si>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</si>
  <si>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</si>
  <si>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 Alone (min)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</si>
  <si>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</si>
  <si>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</si>
  <si>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</si>
  <si>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</si>
  <si>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</si>
  <si>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</si>
  <si>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</si>
  <si>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</si>
  <si>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</si>
  <si>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</si>
  <si>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</si>
  <si>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</si>
  <si>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</si>
  <si>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</si>
  <si>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</si>
  <si>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</si>
  <si>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</si>
  <si>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</si>
  <si>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</si>
  <si>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Time from when urchin initiates movement towards kelp into Corynactis zone until it makes contact with kelp</t>
  </si>
  <si>
    <t>Time Alone'/'Total Time'</t>
  </si>
  <si>
    <t>Time with Kelp'/'Total Time'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</si>
  <si>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</si>
  <si>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</si>
  <si>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</si>
  <si>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</si>
  <si>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</si>
  <si>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</si>
  <si>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</si>
  <si>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</si>
  <si>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</si>
  <si>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</si>
  <si>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</si>
  <si>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</si>
  <si>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</si>
  <si>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</si>
  <si>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</si>
  <si>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</si>
  <si>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</si>
  <si>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</si>
  <si>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</si>
  <si>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</si>
  <si>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</si>
  <si>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Times in contact with Cory</t>
  </si>
  <si>
    <t>Times deterred from Cory</t>
  </si>
  <si>
    <t>Time in Kelp zone (min)</t>
  </si>
  <si>
    <t>Time in Cory zone (min)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</si>
  <si>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</si>
  <si>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</si>
  <si>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</si>
  <si>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</si>
  <si>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</si>
  <si>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</si>
  <si>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</si>
  <si>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</si>
  <si>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</si>
  <si>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</si>
  <si>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</si>
  <si>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</si>
  <si>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</si>
  <si>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</si>
  <si>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</si>
  <si>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</si>
  <si>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</si>
  <si>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</si>
  <si>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</si>
  <si>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</si>
  <si>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</si>
  <si>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</si>
  <si>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</si>
  <si>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</si>
  <si>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urchin tried crossing</t>
  </si>
  <si>
    <t>Time spent with Kelp (min)</t>
  </si>
  <si>
    <t>Total video time (min)</t>
  </si>
  <si>
    <t>Percent time in Kelp zone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</si>
  <si>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</si>
  <si>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</si>
  <si>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</si>
  <si>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</si>
  <si>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5 hours video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</si>
  <si>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</si>
  <si>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</si>
  <si>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</si>
  <si>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</si>
  <si>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</si>
  <si>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</si>
  <si>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</si>
  <si>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</si>
  <si>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</si>
  <si>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</si>
  <si>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</si>
  <si>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</si>
  <si>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</si>
  <si>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</si>
  <si>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</si>
  <si>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</si>
  <si>
    <t>Urchin with personality</t>
  </si>
  <si>
    <t>When was kelp consumed?</t>
  </si>
  <si>
    <t>urchin loses kelp blade at 3am</t>
  </si>
  <si>
    <t>urchin uses kelp as a shawl</t>
  </si>
  <si>
    <t>urchin does move a lot but never touches Cory tile</t>
  </si>
  <si>
    <t>4 hours video; urchin never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</si>
</sst>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5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39</v>
      </c>
    </row>
    <row r="3" spans="1:2" x14ac:dyDescent="0.2">
      <c r="A3" s="16" t="s">
        <v>30</v>
      </c>
      <c r="B3" s="16"/>
    </row>
    <row r="4" spans="1:2" x14ac:dyDescent="0.2">
      <c r="A4" s="2" t="s">
        <v>1</v>
      </c>
      <c r="B4" s="8" t="s">
        <v>49</v>
      </c>
    </row>
    <row r="5" spans="1:2" x14ac:dyDescent="0.2">
      <c r="A5" s="2" t="s">
        <v>37</v>
      </c>
      <c r="B5" t="s">
        <v>108</v>
      </c>
    </row>
    <row r="6" spans="1:2" x14ac:dyDescent="0.2">
      <c r="A6" s="2" t="s">
        <v>38</v>
      </c>
      <c r="B6" t="s">
        <v>107</v>
      </c>
    </row>
    <row r="7" spans="1:2" x14ac:dyDescent="0.2">
      <c r="A7" s="2" t="s">
        <v>76</v>
      </c>
      <c r="B7" t="s">
        <v>106</v>
      </c>
    </row>
    <row r="8" spans="1:2" x14ac:dyDescent="0.2">
      <c r="A8" s="2" t="s">
        <v>0</v>
      </c>
      <c r="B8" t="s">
        <v>44</v>
      </c>
    </row>
    <row r="9" spans="1:2" x14ac:dyDescent="0.2">
      <c r="A9" s="2" t="s">
        <v>2</v>
      </c>
      <c r="B9" t="s">
        <v>45</v>
      </c>
    </row>
    <row r="10" spans="1:2" x14ac:dyDescent="0.2">
      <c r="A10" s="2" t="s">
        <v>19</v>
      </c>
      <c r="B10" t="s">
        <v>48</v>
      </c>
    </row>
    <row r="11" spans="1:2" x14ac:dyDescent="0.2">
      <c r="A11" s="2" t="s">
        <v>3</v>
      </c>
      <c r="B11" t="s">
        <v>47</v>
      </c>
    </row>
    <row r="12" spans="1:2" x14ac:dyDescent="0.2">
      <c r="A12" s="2" t="s">
        <v>4</v>
      </c>
      <c r="B12" t="s">
        <v>46</v>
      </c>
    </row>
    <row r="13" spans="1:2" x14ac:dyDescent="0.2">
      <c r="A13" s="2" t="s">
        <v>9</v>
      </c>
      <c r="B13" t="s">
        <v>23</v>
      </c>
    </row>
    <row r="14" spans="1:2" x14ac:dyDescent="0.2">
      <c r="A14" s="2" t="s">
        <v>5</v>
      </c>
      <c r="B14" t="s">
        <v>94</v>
      </c>
    </row>
    <row r="15" spans="1:2" x14ac:dyDescent="0.2">
      <c r="A15" s="2" t="s">
        <v>51</v>
      </c>
      <c r="B15" t="s">
        <v>95</v>
      </c>
    </row>
    <row r="16" spans="1:2" x14ac:dyDescent="0.2">
      <c r="A16" s="2" t="s">
        <v>50</v>
      </c>
      <c r="B16" t="s">
        <v>96</v>
      </c>
    </row>
    <row r="17" spans="1:2" x14ac:dyDescent="0.2">
      <c r="A17" s="2" t="s">
        <v>77</v>
      </c>
      <c r="B17" t="s">
        <v>97</v>
      </c>
    </row>
    <row r="18" spans="1:2" x14ac:dyDescent="0.2">
      <c r="A18" s="2" t="s">
        <v>8</v>
      </c>
      <c r="B18" t="s">
        <v>22</v>
      </c>
    </row>
    <row r="19" spans="1:2" x14ac:dyDescent="0.2">
      <c r="A19" s="2" t="s">
        <v>6</v>
      </c>
      <c r="B19" t="s">
        <v>20</v>
      </c>
    </row>
    <row r="20" spans="1:2" x14ac:dyDescent="0.2">
      <c r="A20" s="2" t="s">
        <v>7</v>
      </c>
      <c r="B20" t="s">
        <v>21</v>
      </c>
    </row>
    <row r="21" spans="1:2" x14ac:dyDescent="0.2">
      <c r="A21" s="2" t="s">
        <v>10</v>
      </c>
      <c r="B21" t="s">
        <v>24</v>
      </c>
    </row>
    <row r="22" spans="1:2" x14ac:dyDescent="0.2">
      <c r="A22" s="2" t="s">
        <v>11</v>
      </c>
      <c r="B22" t="s">
        <v>25</v>
      </c>
    </row>
    <row r="23" spans="1:2" x14ac:dyDescent="0.2">
      <c r="A23" s="2" t="s">
        <v>68</v>
      </c>
      <c r="B23" t="s">
        <v>98</v>
      </c>
    </row>
    <row r="24" spans="1:2" x14ac:dyDescent="0.2">
      <c r="A24" s="2" t="s">
        <v>18</v>
      </c>
      <c r="B24" t="s">
        <v>26</v>
      </c>
    </row>
    <row r="25" spans="1:2" x14ac:dyDescent="0.2">
      <c r="A25" s="2" t="s">
        <v>17</v>
      </c>
      <c r="B25" t="s">
        <v>41</v>
      </c>
    </row>
    <row r="26" spans="1:2" x14ac:dyDescent="0.2">
      <c r="A26" s="2"/>
    </row>
    <row r="27" spans="1:2" x14ac:dyDescent="0.2">
      <c r="A27" s="16" t="s">
        <v>31</v>
      </c>
      <c r="B27" s="16"/>
    </row>
    <row r="28" spans="1:2" x14ac:dyDescent="0.2">
      <c r="A28" s="2" t="s">
        <v>12</v>
      </c>
      <c r="B28" t="s">
        <v>28</v>
      </c>
    </row>
    <row r="29" spans="1:2" x14ac:dyDescent="0.2">
      <c r="A29" s="2" t="s">
        <v>59</v>
      </c>
      <c r="B29" t="s">
        <v>27</v>
      </c>
    </row>
    <row r="30" spans="1:2" x14ac:dyDescent="0.2">
      <c r="A30" s="2" t="s">
        <v>58</v>
      </c>
      <c r="B30" t="s">
        <v>29</v>
      </c>
    </row>
    <row r="31" spans="1:2" x14ac:dyDescent="0.2">
      <c r="A31" s="2" t="s">
        <v>86</v>
      </c>
      <c r="B31" t="s">
        <v>100</v>
      </c>
    </row>
    <row r="32" spans="1:2" x14ac:dyDescent="0.2">
      <c r="A32" s="2" t="s">
        <v>15</v>
      </c>
      <c r="B32" s="1" t="s">
        <v>33</v>
      </c>
    </row>
    <row r="33" spans="1:2" x14ac:dyDescent="0.2">
      <c r="A33" s="2" t="s">
        <v>35</v>
      </c>
      <c r="B33" s="1" t="s">
        <v>36</v>
      </c>
    </row>
    <row r="34" spans="1:2" x14ac:dyDescent="0.2">
      <c r="A34" s="2" t="s">
        <v>87</v>
      </c>
      <c r="B34" s="1" t="s">
        <v>34</v>
      </c>
    </row>
    <row r="35" spans="1:2" x14ac:dyDescent="0.2">
      <c r="A35" s="2" t="s">
        <v>14</v>
      </c>
      <c r="B35" t="s">
        <v>32</v>
      </c>
    </row>
    <row r="36" spans="1:2" x14ac:dyDescent="0.2">
      <c r="A36" s="2" t="s">
        <v>99</v>
      </c>
      <c r="B36" t="s">
        <v>101</v>
      </c>
    </row>
    <row r="37" spans="1:2" x14ac:dyDescent="0.2">
      <c r="A37" s="2" t="s">
        <v>56</v>
      </c>
      <c r="B37" t="s">
        <v>102</v>
      </c>
    </row>
    <row r="38" spans="1:2" x14ac:dyDescent="0.2">
      <c r="A38" s="2" t="s">
        <v>13</v>
      </c>
      <c r="B38" t="s">
        <v>40</v>
      </c>
    </row>
    <row r="39" spans="1:2" x14ac:dyDescent="0.2">
      <c r="A39" s="2" t="s">
        <v>57</v>
      </c>
      <c r="B39" t="s">
        <v>103</v>
      </c>
    </row>
    <row r="40" spans="1:2" x14ac:dyDescent="0.2">
      <c r="A40" s="2" t="s">
        <v>88</v>
      </c>
      <c r="B40" t="s">
        <v>104</v>
      </c>
    </row>
    <row r="41" spans="1:2" x14ac:dyDescent="0.2">
      <c r="A41" s="2" t="s">
        <v>89</v>
      </c>
      <c r="B41" t="s">
        <v>105</v>
      </c>
    </row>
    <row r="42" spans="1:2" x14ac:dyDescent="0.2">
      <c r="A42" s="2" t="s">
        <v>17</v>
      </c>
      <c r="B42" t="s">
        <v>41</v>
      </c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zoomScaleNormal="100" workbookViewId="0">
      <pane ySplit="1" topLeftCell="A32" activePane="bottomLeft" state="frozen"/>
      <selection pane="bottomLeft" activeCell="T31" sqref="T3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1</v>
      </c>
      <c r="B1" s="2" t="s">
        <v>37</v>
      </c>
      <c r="C1" s="2" t="s">
        <v>38</v>
      </c>
      <c r="D1" s="2" t="s">
        <v>76</v>
      </c>
      <c r="E1" s="2" t="s">
        <v>0</v>
      </c>
      <c r="F1" s="2" t="s">
        <v>2</v>
      </c>
      <c r="G1" s="2" t="s">
        <v>19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51</v>
      </c>
      <c r="M1" s="2" t="s">
        <v>50</v>
      </c>
      <c r="N1" s="2" t="s">
        <v>77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68</v>
      </c>
      <c r="U1" s="2" t="s">
        <v>18</v>
      </c>
      <c r="V1" s="2" t="s">
        <v>17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43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78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64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42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78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65</v>
      </c>
      <c r="U3" t="str">
        <f t="shared" si="1"/>
        <v>yes</v>
      </c>
      <c r="V3" t="s">
        <v>71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43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78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64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42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78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64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42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78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64</v>
      </c>
      <c r="U6" t="str">
        <f t="shared" si="1"/>
        <v>yes</v>
      </c>
      <c r="V6" t="s">
        <v>70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42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78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64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42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78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65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43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78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65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42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78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65</v>
      </c>
      <c r="U10" t="str">
        <f t="shared" si="1"/>
        <v>no</v>
      </c>
      <c r="V10" t="s">
        <v>71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43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78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65</v>
      </c>
      <c r="U11" t="str">
        <f t="shared" si="1"/>
        <v>no</v>
      </c>
      <c r="V11" t="s">
        <v>72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42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78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64</v>
      </c>
      <c r="U12" t="str">
        <f t="shared" si="1"/>
        <v>no</v>
      </c>
      <c r="V12" t="s">
        <v>71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42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78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64</v>
      </c>
      <c r="U13" t="str">
        <f t="shared" si="1"/>
        <v>no</v>
      </c>
      <c r="V13" t="s">
        <v>70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43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78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64</v>
      </c>
      <c r="U14" t="str">
        <f t="shared" si="1"/>
        <v>no</v>
      </c>
      <c r="V14" t="s">
        <v>72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43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78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65</v>
      </c>
      <c r="U15" t="str">
        <f t="shared" si="1"/>
        <v>no</v>
      </c>
      <c r="V15" t="s">
        <v>70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42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78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65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43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40</v>
      </c>
      <c r="M17">
        <v>41</v>
      </c>
      <c r="N17" t="s">
        <v>78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64</v>
      </c>
      <c r="U17" t="str">
        <f t="shared" si="1"/>
        <v>yes</v>
      </c>
      <c r="V17" t="s">
        <v>61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42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78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65</v>
      </c>
      <c r="U18" t="str">
        <f t="shared" si="1"/>
        <v>yes</v>
      </c>
      <c r="V18" t="s">
        <v>62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43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78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65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42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78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64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42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78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65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42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78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65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43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78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65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42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78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65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42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78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65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43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78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64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42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78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65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42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78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65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43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78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65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43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78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64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43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78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64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43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78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64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43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78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65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42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78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64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42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78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65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43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78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64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43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78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65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43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78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64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43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78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64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42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78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64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42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78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64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43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78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64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42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78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65</v>
      </c>
      <c r="U43" t="str">
        <f t="shared" si="1"/>
        <v>no</v>
      </c>
      <c r="V43" t="s">
        <v>63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43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79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64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42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78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64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42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79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65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43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79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65</v>
      </c>
      <c r="U47" t="s">
        <v>66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42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78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65</v>
      </c>
      <c r="U48" t="str">
        <f t="shared" ref="U48:U77" si="4">IF(E48&gt;6,"no","yes")</f>
        <v>yes</v>
      </c>
      <c r="V48" t="s">
        <v>81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42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79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65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42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79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64</v>
      </c>
      <c r="U50" t="str">
        <f t="shared" si="4"/>
        <v>no</v>
      </c>
      <c r="V50" t="s">
        <v>67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43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78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65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42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79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64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43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78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65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42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79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64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42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78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64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42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78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64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42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79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64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43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79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65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42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79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64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43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79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65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42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79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65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42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79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64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43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79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64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42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79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64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42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79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65</v>
      </c>
      <c r="U65" t="str">
        <f t="shared" si="4"/>
        <v>no</v>
      </c>
      <c r="V65" t="s">
        <v>69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42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79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64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42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79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64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42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79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65</v>
      </c>
      <c r="U68" t="str">
        <f t="shared" si="4"/>
        <v>yes</v>
      </c>
      <c r="V68" t="s">
        <v>80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43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79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64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43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79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65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42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79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64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42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79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64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43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79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64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43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79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64</v>
      </c>
      <c r="U74" t="str">
        <f t="shared" si="4"/>
        <v>yes</v>
      </c>
      <c r="V74" t="s">
        <v>91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43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79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64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42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79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64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42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79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65</v>
      </c>
      <c r="U77" t="str">
        <f t="shared" si="4"/>
        <v>yes</v>
      </c>
      <c r="V77" t="s">
        <v>90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B37"/>
  <sheetViews>
    <sheetView tabSelected="1" topLeftCell="F1" zoomScale="107" workbookViewId="0">
      <pane ySplit="1" topLeftCell="A10" activePane="bottomLeft" state="frozen"/>
      <selection activeCell="G1" sqref="G1"/>
      <selection pane="bottomLeft" activeCell="T29" sqref="T29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18.5" bestFit="1" customWidth="1"/>
    <col min="16" max="16" width="17.83203125" bestFit="1" customWidth="1"/>
    <col min="17" max="17" width="19.1640625" bestFit="1" customWidth="1"/>
    <col min="18" max="18" width="17.1640625" bestFit="1" customWidth="1"/>
    <col min="19" max="19" width="22.33203125" bestFit="1" customWidth="1"/>
    <col min="20" max="20" width="19.33203125" customWidth="1"/>
    <col min="21" max="21" width="21.6640625" bestFit="1" customWidth="1"/>
    <col min="22" max="22" width="21" bestFit="1" customWidth="1"/>
    <col min="23" max="23" width="16.6640625" bestFit="1" customWidth="1"/>
    <col min="24" max="24" width="24.33203125" bestFit="1" customWidth="1"/>
    <col min="25" max="25" width="23.5" bestFit="1" customWidth="1"/>
    <col min="26" max="26" width="9.5" customWidth="1"/>
    <col min="27" max="27" width="30.1640625" bestFit="1" customWidth="1"/>
    <col min="28" max="28" width="10.1640625" bestFit="1" customWidth="1"/>
  </cols>
  <sheetData>
    <row r="1" spans="1:28" s="2" customFormat="1" x14ac:dyDescent="0.2">
      <c r="A1" s="2" t="s">
        <v>1</v>
      </c>
      <c r="B1" s="2" t="s">
        <v>37</v>
      </c>
      <c r="C1" s="2" t="s">
        <v>76</v>
      </c>
      <c r="D1" s="2" t="s">
        <v>0</v>
      </c>
      <c r="E1" s="2" t="s">
        <v>2</v>
      </c>
      <c r="F1" s="2" t="s">
        <v>19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16</v>
      </c>
      <c r="L1" s="2" t="s">
        <v>8</v>
      </c>
      <c r="M1" s="2" t="s">
        <v>6</v>
      </c>
      <c r="N1" s="2" t="s">
        <v>7</v>
      </c>
      <c r="O1" s="2" t="s">
        <v>86</v>
      </c>
      <c r="P1" s="2" t="s">
        <v>15</v>
      </c>
      <c r="Q1" s="2" t="s">
        <v>35</v>
      </c>
      <c r="R1" s="2" t="s">
        <v>87</v>
      </c>
      <c r="S1" s="2" t="s">
        <v>14</v>
      </c>
      <c r="T1" s="2" t="s">
        <v>85</v>
      </c>
      <c r="U1" s="2" t="s">
        <v>56</v>
      </c>
      <c r="V1" s="2" t="s">
        <v>57</v>
      </c>
      <c r="W1" s="2" t="s">
        <v>13</v>
      </c>
      <c r="X1" s="2" t="s">
        <v>88</v>
      </c>
      <c r="Y1" s="2" t="s">
        <v>89</v>
      </c>
      <c r="Z1" s="2" t="str">
        <f>'Kelp consumption'!T1</f>
        <v>Kelp visibly consumed?</v>
      </c>
      <c r="AA1" s="2" t="s">
        <v>110</v>
      </c>
      <c r="AB1" s="2" t="s">
        <v>17</v>
      </c>
    </row>
    <row r="2" spans="1:28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43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P2" t="e">
        <f>#REF!/O2</f>
        <v>#REF!</v>
      </c>
      <c r="Q2" t="e">
        <f>#REF!/O2</f>
        <v>#REF!</v>
      </c>
      <c r="R2" t="e">
        <f>#REF!/O2</f>
        <v>#REF!</v>
      </c>
      <c r="S2">
        <v>70</v>
      </c>
      <c r="T2">
        <f>127+(1208-1060)</f>
        <v>275</v>
      </c>
      <c r="U2">
        <v>6</v>
      </c>
      <c r="V2">
        <v>1</v>
      </c>
      <c r="W2">
        <v>5</v>
      </c>
      <c r="X2">
        <v>58</v>
      </c>
      <c r="Y2">
        <f>(34+17+11+13)/(W2-1)</f>
        <v>18.75</v>
      </c>
      <c r="Z2" s="4" t="str">
        <f>'Kelp consumption'!T2</f>
        <v>yes</v>
      </c>
      <c r="AA2" s="4" t="str">
        <f>IF(Z2="yes",IF(T2&gt;0,"kelp consumed during video","kelp consumed AFTER video"),"urchin never ate kelp")</f>
        <v>kelp consumed during video</v>
      </c>
    </row>
    <row r="3" spans="1:28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42</v>
      </c>
      <c r="F3" t="str">
        <f t="shared" ref="F3:F26" si="0">IF(H3&lt;=0, "Control", IF(H3&lt;=10, "Red", IF(H3&gt;=21, "Pink", "Orange")))</f>
        <v>Orange</v>
      </c>
      <c r="G3">
        <f t="shared" ref="G3:G26" si="1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P3" t="e">
        <f>#REF!/O3</f>
        <v>#REF!</v>
      </c>
      <c r="Q3" t="e">
        <f>#REF!/O3</f>
        <v>#REF!</v>
      </c>
      <c r="R3" t="e">
        <f>#REF!/O3</f>
        <v>#REF!</v>
      </c>
      <c r="U3">
        <v>4</v>
      </c>
      <c r="V3">
        <v>4</v>
      </c>
      <c r="W3">
        <v>0</v>
      </c>
      <c r="Z3" s="4" t="str">
        <f>'Kelp consumption'!T3</f>
        <v>no</v>
      </c>
      <c r="AA3" s="4" t="str">
        <f t="shared" ref="AA3:AA37" si="2">IF(Z3="yes",IF(T3&gt;0,"kelp consumed during video","kelp consumed AFTER video"),"urchin never ate kelp")</f>
        <v>urchin never ate kelp</v>
      </c>
    </row>
    <row r="4" spans="1:28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43</v>
      </c>
      <c r="F4" t="str">
        <f t="shared" si="0"/>
        <v>Control</v>
      </c>
      <c r="G4">
        <f t="shared" si="1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P4" t="e">
        <f>#REF!/O4</f>
        <v>#REF!</v>
      </c>
      <c r="Q4" t="e">
        <f>#REF!/O4</f>
        <v>#REF!</v>
      </c>
      <c r="R4" t="e">
        <f>#REF!/O4</f>
        <v>#REF!</v>
      </c>
      <c r="S4">
        <v>7</v>
      </c>
      <c r="T4">
        <f>11999-11693</f>
        <v>306</v>
      </c>
      <c r="U4">
        <v>1</v>
      </c>
      <c r="V4">
        <v>0</v>
      </c>
      <c r="W4">
        <v>1</v>
      </c>
      <c r="X4">
        <v>3</v>
      </c>
      <c r="Z4" s="4" t="str">
        <f>'Kelp consumption'!T4</f>
        <v>yes</v>
      </c>
      <c r="AA4" s="4" t="str">
        <f t="shared" si="2"/>
        <v>kelp consumed during video</v>
      </c>
      <c r="AB4" t="s">
        <v>52</v>
      </c>
    </row>
    <row r="5" spans="1:28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42</v>
      </c>
      <c r="F5" t="str">
        <f t="shared" si="0"/>
        <v>Red</v>
      </c>
      <c r="G5">
        <f t="shared" si="1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P5" t="e">
        <f>#REF!/O5</f>
        <v>#REF!</v>
      </c>
      <c r="Q5" t="e">
        <f>#REF!/O5</f>
        <v>#REF!</v>
      </c>
      <c r="R5" t="e">
        <f>#REF!/O5</f>
        <v>#REF!</v>
      </c>
      <c r="S5">
        <v>41</v>
      </c>
      <c r="T5">
        <f>12873-12410</f>
        <v>463</v>
      </c>
      <c r="U5">
        <v>2</v>
      </c>
      <c r="V5">
        <v>1</v>
      </c>
      <c r="W5">
        <v>1</v>
      </c>
      <c r="X5">
        <v>15</v>
      </c>
      <c r="Z5" s="4" t="str">
        <f>'Kelp consumption'!T5</f>
        <v>yes</v>
      </c>
      <c r="AA5" s="4" t="str">
        <f t="shared" si="2"/>
        <v>kelp consumed during video</v>
      </c>
    </row>
    <row r="6" spans="1:28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42</v>
      </c>
      <c r="F6" t="str">
        <f t="shared" si="0"/>
        <v>Pink</v>
      </c>
      <c r="G6">
        <f t="shared" si="1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P6" t="e">
        <f>#REF!/O6</f>
        <v>#REF!</v>
      </c>
      <c r="Q6" t="e">
        <f>#REF!/O6</f>
        <v>#REF!</v>
      </c>
      <c r="R6" t="e">
        <f>#REF!/O6</f>
        <v>#REF!</v>
      </c>
      <c r="S6">
        <v>32</v>
      </c>
      <c r="T6">
        <f>(12950-12811)+(12747-12463)</f>
        <v>423</v>
      </c>
      <c r="U6">
        <v>3</v>
      </c>
      <c r="V6">
        <v>0</v>
      </c>
      <c r="W6">
        <v>3</v>
      </c>
      <c r="X6">
        <v>11</v>
      </c>
      <c r="Y6">
        <f>(20+14)/W6-1</f>
        <v>10.333333333333334</v>
      </c>
      <c r="Z6" s="4" t="str">
        <f>'Kelp consumption'!T6</f>
        <v>yes</v>
      </c>
      <c r="AA6" s="4" t="str">
        <f t="shared" si="2"/>
        <v>kelp consumed during video</v>
      </c>
    </row>
    <row r="7" spans="1:28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42</v>
      </c>
      <c r="F7" t="str">
        <f t="shared" si="0"/>
        <v>Orange</v>
      </c>
      <c r="G7">
        <f t="shared" si="1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P7" t="e">
        <f>#REF!/O7</f>
        <v>#REF!</v>
      </c>
      <c r="Q7" t="e">
        <f>#REF!/O7</f>
        <v>#REF!</v>
      </c>
      <c r="R7" t="e">
        <f>#REF!/O7</f>
        <v>#REF!</v>
      </c>
      <c r="S7">
        <v>39</v>
      </c>
      <c r="T7">
        <f>(2044-1738)</f>
        <v>306</v>
      </c>
      <c r="U7">
        <v>10</v>
      </c>
      <c r="V7">
        <v>1</v>
      </c>
      <c r="W7">
        <v>9</v>
      </c>
      <c r="X7">
        <v>20</v>
      </c>
      <c r="Y7">
        <f>(12+13+9+12+8+11+8)/7</f>
        <v>10.428571428571429</v>
      </c>
      <c r="Z7" s="4" t="str">
        <f>'Kelp consumption'!T7</f>
        <v>yes</v>
      </c>
      <c r="AA7" s="4" t="str">
        <f t="shared" si="2"/>
        <v>kelp consumed during video</v>
      </c>
    </row>
    <row r="8" spans="1:28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42</v>
      </c>
      <c r="F8" t="str">
        <f t="shared" si="0"/>
        <v>Red</v>
      </c>
      <c r="G8">
        <f t="shared" si="1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P8" t="e">
        <f>#REF!/O8</f>
        <v>#REF!</v>
      </c>
      <c r="Q8" t="e">
        <f>#REF!/O8</f>
        <v>#REF!</v>
      </c>
      <c r="R8" t="e">
        <f>#REF!/O8</f>
        <v>#REF!</v>
      </c>
      <c r="U8">
        <v>0</v>
      </c>
      <c r="V8">
        <v>0</v>
      </c>
      <c r="W8">
        <v>0</v>
      </c>
      <c r="Z8" s="4" t="str">
        <f>'Kelp consumption'!T16</f>
        <v>no</v>
      </c>
      <c r="AA8" s="4" t="str">
        <f t="shared" si="2"/>
        <v>urchin never ate kelp</v>
      </c>
      <c r="AB8" t="s">
        <v>54</v>
      </c>
    </row>
    <row r="9" spans="1:28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43</v>
      </c>
      <c r="F9" t="str">
        <f t="shared" si="0"/>
        <v>Orange</v>
      </c>
      <c r="G9">
        <f t="shared" si="1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P9" t="e">
        <f>#REF!/O9</f>
        <v>#REF!</v>
      </c>
      <c r="Q9" t="e">
        <f>#REF!/O9</f>
        <v>#REF!</v>
      </c>
      <c r="R9" t="e">
        <f>#REF!/O9</f>
        <v>#REF!</v>
      </c>
      <c r="S9">
        <v>14</v>
      </c>
      <c r="T9">
        <f>12906-12389</f>
        <v>517</v>
      </c>
      <c r="U9">
        <v>1</v>
      </c>
      <c r="V9">
        <v>0</v>
      </c>
      <c r="W9">
        <v>1</v>
      </c>
      <c r="X9">
        <v>8</v>
      </c>
      <c r="Z9" s="4" t="str">
        <f>'Kelp consumption'!T17</f>
        <v>yes</v>
      </c>
      <c r="AA9" s="4" t="str">
        <f t="shared" si="2"/>
        <v>kelp consumed during video</v>
      </c>
    </row>
    <row r="10" spans="1:28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42</v>
      </c>
      <c r="F10" t="str">
        <f t="shared" si="0"/>
        <v>Orange</v>
      </c>
      <c r="G10">
        <f t="shared" si="1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P10" t="e">
        <f>#REF!/O10</f>
        <v>#REF!</v>
      </c>
      <c r="Q10" t="e">
        <f>#REF!/O10</f>
        <v>#REF!</v>
      </c>
      <c r="R10" t="e">
        <f>#REF!/O10</f>
        <v>#REF!</v>
      </c>
      <c r="S10">
        <v>32</v>
      </c>
      <c r="T10">
        <f>26+32+(10817-10744)</f>
        <v>131</v>
      </c>
      <c r="U10">
        <v>9</v>
      </c>
      <c r="V10">
        <v>4</v>
      </c>
      <c r="W10">
        <v>5</v>
      </c>
      <c r="X10">
        <v>23</v>
      </c>
      <c r="Y10">
        <f>(16+9+12+9+13)/5</f>
        <v>11.8</v>
      </c>
      <c r="Z10" s="4" t="str">
        <f>'Kelp consumption'!T18</f>
        <v>no</v>
      </c>
      <c r="AA10" s="4" t="str">
        <f t="shared" si="2"/>
        <v>urchin never ate kelp</v>
      </c>
      <c r="AB10" t="s">
        <v>109</v>
      </c>
    </row>
    <row r="11" spans="1:28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43</v>
      </c>
      <c r="F11" t="str">
        <f t="shared" si="0"/>
        <v>Control</v>
      </c>
      <c r="G11">
        <f t="shared" si="1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P11" t="e">
        <f>#REF!/O11</f>
        <v>#REF!</v>
      </c>
      <c r="Q11" t="e">
        <f>#REF!/O11</f>
        <v>#REF!</v>
      </c>
      <c r="R11" t="e">
        <f>#REF!/O11</f>
        <v>#REF!</v>
      </c>
      <c r="U11">
        <v>0</v>
      </c>
      <c r="V11">
        <v>0</v>
      </c>
      <c r="W11">
        <v>0</v>
      </c>
      <c r="Z11" s="4" t="str">
        <f>'Kelp consumption'!T19</f>
        <v>no</v>
      </c>
      <c r="AA11" s="4" t="str">
        <f t="shared" si="2"/>
        <v>urchin never ate kelp</v>
      </c>
      <c r="AB11" t="s">
        <v>54</v>
      </c>
    </row>
    <row r="12" spans="1:28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42</v>
      </c>
      <c r="F12" t="str">
        <f t="shared" si="0"/>
        <v>Pink</v>
      </c>
      <c r="G12">
        <f t="shared" si="1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P12" t="e">
        <f>#REF!/O12</f>
        <v>#REF!</v>
      </c>
      <c r="Q12" t="e">
        <f>#REF!/O12</f>
        <v>#REF!</v>
      </c>
      <c r="R12" t="e">
        <f>#REF!/O12</f>
        <v>#REF!</v>
      </c>
      <c r="S12">
        <v>15</v>
      </c>
      <c r="T12">
        <f>(12810-12513)+24+14</f>
        <v>335</v>
      </c>
      <c r="U12">
        <v>3</v>
      </c>
      <c r="V12">
        <v>2</v>
      </c>
      <c r="W12">
        <v>1</v>
      </c>
      <c r="X12">
        <v>8</v>
      </c>
      <c r="Z12" s="4" t="str">
        <f>'Kelp consumption'!T20</f>
        <v>yes</v>
      </c>
      <c r="AA12" s="4" t="str">
        <f t="shared" si="2"/>
        <v>kelp consumed during video</v>
      </c>
    </row>
    <row r="13" spans="1:28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42</v>
      </c>
      <c r="F13" t="str">
        <f t="shared" si="0"/>
        <v>Red</v>
      </c>
      <c r="G13">
        <f t="shared" si="1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P13" t="e">
        <f>#REF!/O13</f>
        <v>#REF!</v>
      </c>
      <c r="Q13" t="e">
        <f>#REF!/O13</f>
        <v>#REF!</v>
      </c>
      <c r="R13" t="e">
        <f>#REF!/O13</f>
        <v>#REF!</v>
      </c>
      <c r="U13">
        <v>3</v>
      </c>
      <c r="V13">
        <v>3</v>
      </c>
      <c r="W13">
        <v>0</v>
      </c>
      <c r="Z13" s="4" t="str">
        <f>'Kelp consumption'!T21</f>
        <v>no</v>
      </c>
      <c r="AA13" s="4" t="str">
        <f t="shared" si="2"/>
        <v>urchin never ate kelp</v>
      </c>
    </row>
    <row r="14" spans="1:28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43</v>
      </c>
      <c r="F14" t="str">
        <f t="shared" si="0"/>
        <v>Control</v>
      </c>
      <c r="G14">
        <f t="shared" si="1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P14" t="e">
        <f>#REF!/O14</f>
        <v>#REF!</v>
      </c>
      <c r="Q14" t="e">
        <f>#REF!/O14</f>
        <v>#REF!</v>
      </c>
      <c r="R14" t="e">
        <f>#REF!/O14</f>
        <v>#REF!</v>
      </c>
      <c r="S14">
        <v>15</v>
      </c>
      <c r="T14">
        <f>10346-10074</f>
        <v>272</v>
      </c>
      <c r="U14">
        <v>1</v>
      </c>
      <c r="V14">
        <v>0</v>
      </c>
      <c r="W14">
        <v>1</v>
      </c>
      <c r="X14">
        <v>7</v>
      </c>
      <c r="Z14" s="4" t="str">
        <f>'Kelp consumption'!T30</f>
        <v>yes</v>
      </c>
      <c r="AA14" s="4" t="str">
        <f t="shared" si="2"/>
        <v>kelp consumed during video</v>
      </c>
      <c r="AB14" t="s">
        <v>53</v>
      </c>
    </row>
    <row r="15" spans="1:28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43</v>
      </c>
      <c r="F15" t="str">
        <f t="shared" si="0"/>
        <v>Pink</v>
      </c>
      <c r="G15">
        <f t="shared" si="1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P15" t="e">
        <f>#REF!/O15</f>
        <v>#REF!</v>
      </c>
      <c r="Q15" t="e">
        <f>#REF!/O15</f>
        <v>#REF!</v>
      </c>
      <c r="R15" t="e">
        <f>#REF!/O15</f>
        <v>#REF!</v>
      </c>
      <c r="S15">
        <v>32</v>
      </c>
      <c r="T15">
        <f>12283-11704</f>
        <v>579</v>
      </c>
      <c r="U15">
        <v>1</v>
      </c>
      <c r="V15">
        <v>0</v>
      </c>
      <c r="W15">
        <v>1</v>
      </c>
      <c r="X15">
        <v>23</v>
      </c>
      <c r="Z15" s="4" t="str">
        <f>'Kelp consumption'!T31</f>
        <v>yes</v>
      </c>
      <c r="AA15" s="4" t="str">
        <f t="shared" si="2"/>
        <v>kelp consumed during video</v>
      </c>
    </row>
    <row r="16" spans="1:28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43</v>
      </c>
      <c r="F16" t="str">
        <f t="shared" si="0"/>
        <v>Red</v>
      </c>
      <c r="G16">
        <f t="shared" si="1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P16" t="e">
        <f>#REF!/O16</f>
        <v>#REF!</v>
      </c>
      <c r="Q16" t="e">
        <f>#REF!/O16</f>
        <v>#REF!</v>
      </c>
      <c r="R16" t="e">
        <f>#REF!/O16</f>
        <v>#REF!</v>
      </c>
      <c r="S16">
        <v>25</v>
      </c>
      <c r="T16">
        <f>(12094-12041)+54+26+103+74</f>
        <v>310</v>
      </c>
      <c r="U16">
        <v>12</v>
      </c>
      <c r="V16">
        <v>11</v>
      </c>
      <c r="W16">
        <v>1</v>
      </c>
      <c r="X16">
        <v>17</v>
      </c>
      <c r="Z16" s="4" t="str">
        <f>'Kelp consumption'!T32</f>
        <v>yes</v>
      </c>
      <c r="AA16" s="4" t="str">
        <f t="shared" si="2"/>
        <v>kelp consumed during video</v>
      </c>
      <c r="AB16" t="s">
        <v>111</v>
      </c>
    </row>
    <row r="17" spans="1:28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43</v>
      </c>
      <c r="F17" t="str">
        <f t="shared" si="0"/>
        <v>Orange</v>
      </c>
      <c r="G17">
        <f t="shared" si="1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P17" t="e">
        <f>#REF!/O17</f>
        <v>#REF!</v>
      </c>
      <c r="Q17" t="e">
        <f>#REF!/O17</f>
        <v>#REF!</v>
      </c>
      <c r="R17" t="e">
        <f>#REF!/O17</f>
        <v>#REF!</v>
      </c>
      <c r="U17">
        <v>0</v>
      </c>
      <c r="V17">
        <v>0</v>
      </c>
      <c r="W17">
        <v>0</v>
      </c>
      <c r="Z17" s="4" t="str">
        <f>'Kelp consumption'!T33</f>
        <v>no</v>
      </c>
      <c r="AA17" s="4" t="str">
        <f t="shared" si="2"/>
        <v>urchin never ate kelp</v>
      </c>
      <c r="AB17" t="s">
        <v>54</v>
      </c>
    </row>
    <row r="18" spans="1:28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42</v>
      </c>
      <c r="F18" t="str">
        <f t="shared" si="0"/>
        <v>Orange</v>
      </c>
      <c r="G18">
        <f t="shared" si="1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P18" t="e">
        <f>#REF!/O18</f>
        <v>#REF!</v>
      </c>
      <c r="Q18" t="e">
        <f>#REF!/O18</f>
        <v>#REF!</v>
      </c>
      <c r="R18" t="e">
        <f>#REF!/O18</f>
        <v>#REF!</v>
      </c>
      <c r="S18">
        <f>120+10+5</f>
        <v>135</v>
      </c>
      <c r="T18">
        <f>11896-11421</f>
        <v>475</v>
      </c>
      <c r="U18">
        <v>1</v>
      </c>
      <c r="V18">
        <v>0</v>
      </c>
      <c r="W18">
        <v>1</v>
      </c>
      <c r="X18">
        <v>120</v>
      </c>
      <c r="Z18" s="4" t="str">
        <f>'Kelp consumption'!T34</f>
        <v>yes</v>
      </c>
      <c r="AA18" s="4" t="str">
        <f t="shared" si="2"/>
        <v>kelp consumed during video</v>
      </c>
    </row>
    <row r="19" spans="1:28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42</v>
      </c>
      <c r="F19" t="str">
        <f t="shared" si="0"/>
        <v>Red</v>
      </c>
      <c r="G19">
        <f t="shared" si="1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P19" t="e">
        <f>#REF!/O19</f>
        <v>#REF!</v>
      </c>
      <c r="Q19" t="e">
        <f>#REF!/O19</f>
        <v>#REF!</v>
      </c>
      <c r="R19" t="e">
        <f>#REF!/O19</f>
        <v>#REF!</v>
      </c>
      <c r="S19">
        <v>14</v>
      </c>
      <c r="T19">
        <f>12895-12338</f>
        <v>557</v>
      </c>
      <c r="U19">
        <v>3</v>
      </c>
      <c r="V19">
        <v>1</v>
      </c>
      <c r="W19">
        <v>2</v>
      </c>
      <c r="X19">
        <v>10</v>
      </c>
      <c r="Z19" s="4" t="str">
        <f>'Kelp consumption'!T35</f>
        <v>no</v>
      </c>
      <c r="AA19" s="4" t="str">
        <f t="shared" si="2"/>
        <v>urchin never ate kelp</v>
      </c>
      <c r="AB19" t="s">
        <v>112</v>
      </c>
    </row>
    <row r="20" spans="1:28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43</v>
      </c>
      <c r="F20" t="str">
        <f t="shared" si="0"/>
        <v>Red</v>
      </c>
      <c r="G20">
        <f t="shared" si="1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P20" t="e">
        <f>#REF!/O20</f>
        <v>#REF!</v>
      </c>
      <c r="Q20" t="e">
        <f>#REF!/O20</f>
        <v>#REF!</v>
      </c>
      <c r="R20" t="e">
        <f>#REF!/O20</f>
        <v>#REF!</v>
      </c>
      <c r="S20">
        <v>43</v>
      </c>
      <c r="T20">
        <f>11882-11411</f>
        <v>471</v>
      </c>
      <c r="U20">
        <v>1</v>
      </c>
      <c r="V20">
        <v>0</v>
      </c>
      <c r="W20">
        <v>1</v>
      </c>
      <c r="X20">
        <v>32</v>
      </c>
      <c r="Z20" s="4" t="str">
        <f>'Kelp consumption'!T44</f>
        <v>yes</v>
      </c>
      <c r="AA20" s="4" t="str">
        <f t="shared" si="2"/>
        <v>kelp consumed during video</v>
      </c>
    </row>
    <row r="21" spans="1:28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42</v>
      </c>
      <c r="F21" t="str">
        <f t="shared" si="0"/>
        <v>Pink</v>
      </c>
      <c r="G21">
        <f t="shared" si="1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P21" t="e">
        <f>#REF!/O21</f>
        <v>#REF!</v>
      </c>
      <c r="Q21" t="e">
        <f>#REF!/O21</f>
        <v>#REF!</v>
      </c>
      <c r="R21" t="e">
        <f>#REF!/O21</f>
        <v>#REF!</v>
      </c>
      <c r="S21">
        <v>46</v>
      </c>
      <c r="T21">
        <f>22+(12179-12048)</f>
        <v>153</v>
      </c>
      <c r="U21">
        <v>3</v>
      </c>
      <c r="V21">
        <v>1</v>
      </c>
      <c r="W21">
        <v>2</v>
      </c>
      <c r="X21">
        <v>36</v>
      </c>
      <c r="Y21">
        <v>20</v>
      </c>
      <c r="Z21" s="4" t="str">
        <f>'Kelp consumption'!T45</f>
        <v>yes</v>
      </c>
      <c r="AA21" s="4" t="str">
        <f t="shared" si="2"/>
        <v>kelp consumed during video</v>
      </c>
    </row>
    <row r="22" spans="1:28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42</v>
      </c>
      <c r="F22" t="str">
        <f t="shared" si="0"/>
        <v>Red</v>
      </c>
      <c r="G22">
        <f t="shared" si="1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P22" t="e">
        <f>#REF!/O22</f>
        <v>#REF!</v>
      </c>
      <c r="Q22" t="e">
        <f>#REF!/O22</f>
        <v>#REF!</v>
      </c>
      <c r="R22" t="e">
        <f>#REF!/O22</f>
        <v>#REF!</v>
      </c>
      <c r="U22">
        <v>0</v>
      </c>
      <c r="V22">
        <v>0</v>
      </c>
      <c r="W22">
        <v>0</v>
      </c>
      <c r="Z22" s="4" t="str">
        <f>'Kelp consumption'!T46</f>
        <v>no</v>
      </c>
      <c r="AA22" s="4" t="str">
        <f t="shared" si="2"/>
        <v>urchin never ate kelp</v>
      </c>
      <c r="AB22" t="s">
        <v>54</v>
      </c>
    </row>
    <row r="23" spans="1:28" x14ac:dyDescent="0.2">
      <c r="A23">
        <v>46</v>
      </c>
      <c r="B23" s="3">
        <v>43711</v>
      </c>
      <c r="C23">
        <f>'Kelp consumption'!D47</f>
        <v>15.516025641025639</v>
      </c>
      <c r="D23">
        <v>4</v>
      </c>
      <c r="E23" t="s">
        <v>43</v>
      </c>
      <c r="F23" t="str">
        <f t="shared" si="0"/>
        <v>Orange</v>
      </c>
      <c r="G23">
        <f t="shared" si="1"/>
        <v>3</v>
      </c>
      <c r="H23" s="7">
        <v>18</v>
      </c>
      <c r="I23">
        <f>'Kelp consumption'!J47</f>
        <v>0</v>
      </c>
      <c r="J23">
        <f>'Kelp consumption'!K47</f>
        <v>60</v>
      </c>
      <c r="K23">
        <f>'Kelp consumption'!L47</f>
        <v>92</v>
      </c>
      <c r="L23">
        <f>'Kelp consumption'!O47</f>
        <v>7</v>
      </c>
      <c r="M23">
        <f>'Kelp consumption'!P47</f>
        <v>1930</v>
      </c>
      <c r="N23">
        <f>'Kelp consumption'!Q47</f>
        <v>720</v>
      </c>
      <c r="O23" t="s">
        <v>60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t="s">
        <v>60</v>
      </c>
      <c r="W23" t="s">
        <v>60</v>
      </c>
      <c r="X23" t="s">
        <v>60</v>
      </c>
      <c r="Y23" t="s">
        <v>60</v>
      </c>
      <c r="Z23" s="4" t="str">
        <f>'Kelp consumption'!T47</f>
        <v>no</v>
      </c>
      <c r="AA23" s="4" t="str">
        <f t="shared" si="2"/>
        <v>urchin never ate kelp</v>
      </c>
      <c r="AB23" t="s">
        <v>55</v>
      </c>
    </row>
    <row r="24" spans="1:28" x14ac:dyDescent="0.2">
      <c r="A24">
        <v>47</v>
      </c>
      <c r="B24" s="3">
        <v>43711</v>
      </c>
      <c r="C24">
        <f>'Kelp consumption'!D48</f>
        <v>15.516025641025639</v>
      </c>
      <c r="D24">
        <v>5</v>
      </c>
      <c r="E24" t="s">
        <v>42</v>
      </c>
      <c r="F24" t="str">
        <f t="shared" si="0"/>
        <v>Control</v>
      </c>
      <c r="G24">
        <f t="shared" si="1"/>
        <v>1</v>
      </c>
      <c r="H24" s="7">
        <v>0</v>
      </c>
      <c r="I24">
        <f>'Kelp consumption'!J48</f>
        <v>0</v>
      </c>
      <c r="J24">
        <f>'Kelp consumption'!K48</f>
        <v>55</v>
      </c>
      <c r="K24">
        <f>'Kelp consumption'!L48</f>
        <v>82</v>
      </c>
      <c r="L24">
        <f>'Kelp consumption'!O48</f>
        <v>10</v>
      </c>
      <c r="M24">
        <f>'Kelp consumption'!P48</f>
        <v>1930</v>
      </c>
      <c r="N24">
        <f>'Kelp consumption'!Q48</f>
        <v>720</v>
      </c>
      <c r="P24" t="e">
        <f>#REF!/O24</f>
        <v>#REF!</v>
      </c>
      <c r="Q24" t="e">
        <f>#REF!/O24</f>
        <v>#REF!</v>
      </c>
      <c r="R24" t="e">
        <f>#REF!/O24</f>
        <v>#REF!</v>
      </c>
      <c r="S24">
        <v>9</v>
      </c>
      <c r="T24">
        <f>10260-10148</f>
        <v>112</v>
      </c>
      <c r="U24">
        <v>1</v>
      </c>
      <c r="V24">
        <v>0</v>
      </c>
      <c r="W24">
        <v>1</v>
      </c>
      <c r="X24">
        <v>2</v>
      </c>
      <c r="Z24" s="4" t="str">
        <f>'Kelp consumption'!T48</f>
        <v>no</v>
      </c>
      <c r="AA24" s="4" t="str">
        <f t="shared" si="2"/>
        <v>urchin never ate kelp</v>
      </c>
      <c r="AB24" t="s">
        <v>73</v>
      </c>
    </row>
    <row r="25" spans="1:28" x14ac:dyDescent="0.2">
      <c r="A25">
        <v>48</v>
      </c>
      <c r="B25" s="3">
        <v>43711</v>
      </c>
      <c r="C25">
        <f>'Kelp consumption'!D49</f>
        <v>15.516025641025639</v>
      </c>
      <c r="D25">
        <v>6</v>
      </c>
      <c r="E25" t="s">
        <v>42</v>
      </c>
      <c r="F25" t="str">
        <f t="shared" si="0"/>
        <v>Pink</v>
      </c>
      <c r="G25">
        <f t="shared" si="1"/>
        <v>4</v>
      </c>
      <c r="H25" s="7">
        <v>27</v>
      </c>
      <c r="I25">
        <f>'Kelp consumption'!J49</f>
        <v>0</v>
      </c>
      <c r="J25">
        <f>'Kelp consumption'!K49</f>
        <v>43</v>
      </c>
      <c r="K25">
        <f>'Kelp consumption'!L49</f>
        <v>35</v>
      </c>
      <c r="L25">
        <f>'Kelp consumption'!O49</f>
        <v>7</v>
      </c>
      <c r="M25">
        <f>'Kelp consumption'!P49</f>
        <v>1930</v>
      </c>
      <c r="N25">
        <f>'Kelp consumption'!Q49</f>
        <v>720</v>
      </c>
      <c r="P25" t="e">
        <f>#REF!/O25</f>
        <v>#REF!</v>
      </c>
      <c r="Q25" t="e">
        <f>#REF!/O25</f>
        <v>#REF!</v>
      </c>
      <c r="R25" t="e">
        <f>#REF!/O25</f>
        <v>#REF!</v>
      </c>
      <c r="U25">
        <v>0</v>
      </c>
      <c r="V25">
        <v>0</v>
      </c>
      <c r="W25">
        <v>0</v>
      </c>
      <c r="Z25" s="4" t="str">
        <f>'Kelp consumption'!T49</f>
        <v>no</v>
      </c>
      <c r="AA25" s="4" t="str">
        <f t="shared" si="2"/>
        <v>urchin never ate kelp</v>
      </c>
      <c r="AB25" t="s">
        <v>113</v>
      </c>
    </row>
    <row r="26" spans="1:28" x14ac:dyDescent="0.2">
      <c r="A26">
        <v>65</v>
      </c>
      <c r="B26" s="3">
        <v>43713</v>
      </c>
      <c r="C26">
        <f>'Kelp consumption'!D66</f>
        <v>15.385384615384615</v>
      </c>
      <c r="D26">
        <v>1</v>
      </c>
      <c r="E26" t="s">
        <v>42</v>
      </c>
      <c r="F26" t="str">
        <f t="shared" si="0"/>
        <v>Control</v>
      </c>
      <c r="G26">
        <f t="shared" si="1"/>
        <v>1</v>
      </c>
      <c r="H26" s="7">
        <v>0</v>
      </c>
      <c r="I26">
        <f>'Kelp consumption'!J66</f>
        <v>0</v>
      </c>
      <c r="J26">
        <f>'Kelp consumption'!K66</f>
        <v>56</v>
      </c>
      <c r="K26">
        <f>'Kelp consumption'!L66</f>
        <v>82</v>
      </c>
      <c r="L26">
        <f>'Kelp consumption'!O66</f>
        <v>9</v>
      </c>
      <c r="M26">
        <f>'Kelp consumption'!P66</f>
        <v>1920</v>
      </c>
      <c r="N26">
        <f>'Kelp consumption'!Q66</f>
        <v>720</v>
      </c>
      <c r="P26" t="e">
        <f>#REF!/O26</f>
        <v>#REF!</v>
      </c>
      <c r="Q26" t="e">
        <f>#REF!/O26</f>
        <v>#REF!</v>
      </c>
      <c r="R26" t="e">
        <f>#REF!/O26</f>
        <v>#REF!</v>
      </c>
      <c r="U26">
        <v>0</v>
      </c>
      <c r="V26">
        <v>0</v>
      </c>
      <c r="W26">
        <v>0</v>
      </c>
      <c r="Z26" s="4" t="str">
        <f>'Kelp consumption'!T66</f>
        <v>yes</v>
      </c>
      <c r="AA26" s="4" t="str">
        <f t="shared" si="2"/>
        <v>kelp consumed AFTER video</v>
      </c>
      <c r="AB26" t="s">
        <v>114</v>
      </c>
    </row>
    <row r="27" spans="1:28" x14ac:dyDescent="0.2">
      <c r="A27">
        <v>66</v>
      </c>
      <c r="B27" s="3">
        <v>43713</v>
      </c>
      <c r="C27">
        <f>'Kelp consumption'!D67</f>
        <v>15.385384615384615</v>
      </c>
      <c r="D27">
        <v>2</v>
      </c>
      <c r="E27" t="s">
        <v>42</v>
      </c>
      <c r="F27" t="str">
        <f t="shared" ref="F27:F37" si="3">IF(H27&lt;=0, "Control", IF(H27&lt;=10, "Red", IF(H27&gt;=21, "Pink", "Orange")))</f>
        <v>Orange</v>
      </c>
      <c r="G27">
        <f t="shared" ref="G27:G37" si="4">IF(F27="Control", 1, IF(F27="Red", 2, IF(F27="Orange", 3, 4)))</f>
        <v>3</v>
      </c>
      <c r="H27" s="7">
        <v>17</v>
      </c>
      <c r="I27">
        <f>'Kelp consumption'!J67</f>
        <v>0</v>
      </c>
      <c r="J27">
        <f>'Kelp consumption'!K67</f>
        <v>43</v>
      </c>
      <c r="K27">
        <f>'Kelp consumption'!L67</f>
        <v>36</v>
      </c>
      <c r="L27">
        <f>'Kelp consumption'!O67</f>
        <v>9</v>
      </c>
      <c r="M27">
        <f>'Kelp consumption'!P67</f>
        <v>1920</v>
      </c>
      <c r="N27">
        <f>'Kelp consumption'!Q67</f>
        <v>720</v>
      </c>
      <c r="P27" t="e">
        <f>#REF!/O27</f>
        <v>#REF!</v>
      </c>
      <c r="Q27" t="e">
        <f>#REF!/O27</f>
        <v>#REF!</v>
      </c>
      <c r="R27" t="e">
        <f>#REF!/O27</f>
        <v>#REF!</v>
      </c>
      <c r="S27">
        <v>21</v>
      </c>
      <c r="T27">
        <f>12924-12418</f>
        <v>506</v>
      </c>
      <c r="U27">
        <v>1</v>
      </c>
      <c r="V27">
        <v>0</v>
      </c>
      <c r="W27">
        <v>1</v>
      </c>
      <c r="X27">
        <v>14</v>
      </c>
      <c r="Z27" s="4" t="str">
        <f>'Kelp consumption'!T67</f>
        <v>yes</v>
      </c>
      <c r="AA27" s="4" t="str">
        <f t="shared" si="2"/>
        <v>kelp consumed during video</v>
      </c>
      <c r="AB27" t="s">
        <v>82</v>
      </c>
    </row>
    <row r="28" spans="1:28" x14ac:dyDescent="0.2">
      <c r="A28">
        <v>67</v>
      </c>
      <c r="B28" s="3">
        <v>43713</v>
      </c>
      <c r="C28">
        <f>'Kelp consumption'!D68</f>
        <v>15.385384615384615</v>
      </c>
      <c r="D28">
        <v>3</v>
      </c>
      <c r="E28" t="s">
        <v>42</v>
      </c>
      <c r="F28" t="str">
        <f t="shared" si="3"/>
        <v>Pink</v>
      </c>
      <c r="G28">
        <f t="shared" si="4"/>
        <v>4</v>
      </c>
      <c r="H28" s="7">
        <v>24</v>
      </c>
      <c r="I28">
        <f>'Kelp consumption'!J68</f>
        <v>0</v>
      </c>
      <c r="J28">
        <f>'Kelp consumption'!K68</f>
        <v>56</v>
      </c>
      <c r="K28">
        <f>'Kelp consumption'!L68</f>
        <v>88</v>
      </c>
      <c r="L28">
        <f>'Kelp consumption'!O68</f>
        <v>9</v>
      </c>
      <c r="M28">
        <f>'Kelp consumption'!P68</f>
        <v>1920</v>
      </c>
      <c r="N28">
        <f>'Kelp consumption'!Q68</f>
        <v>720</v>
      </c>
      <c r="P28" t="e">
        <f>#REF!/O28</f>
        <v>#REF!</v>
      </c>
      <c r="Q28" t="e">
        <f>#REF!/O28</f>
        <v>#REF!</v>
      </c>
      <c r="R28" t="e">
        <f>#REF!/O28</f>
        <v>#REF!</v>
      </c>
      <c r="U28">
        <v>12</v>
      </c>
      <c r="V28">
        <v>12</v>
      </c>
      <c r="W28">
        <v>0</v>
      </c>
      <c r="Z28" s="4" t="str">
        <f>'Kelp consumption'!T68</f>
        <v>no</v>
      </c>
      <c r="AA28" s="4" t="str">
        <f t="shared" si="2"/>
        <v>urchin never ate kelp</v>
      </c>
      <c r="AB28" t="s">
        <v>83</v>
      </c>
    </row>
    <row r="29" spans="1:28" x14ac:dyDescent="0.2">
      <c r="A29">
        <v>68</v>
      </c>
      <c r="B29" s="3">
        <v>43713</v>
      </c>
      <c r="C29">
        <f>'Kelp consumption'!D69</f>
        <v>15.385384615384615</v>
      </c>
      <c r="D29">
        <v>4</v>
      </c>
      <c r="E29" t="s">
        <v>43</v>
      </c>
      <c r="F29" t="str">
        <f t="shared" si="3"/>
        <v>Pink</v>
      </c>
      <c r="G29">
        <f t="shared" si="4"/>
        <v>4</v>
      </c>
      <c r="H29" s="7">
        <v>22</v>
      </c>
      <c r="I29">
        <f>'Kelp consumption'!J69</f>
        <v>0</v>
      </c>
      <c r="J29">
        <f>'Kelp consumption'!K69</f>
        <v>58</v>
      </c>
      <c r="K29">
        <f>'Kelp consumption'!L69</f>
        <v>84</v>
      </c>
      <c r="L29">
        <f>'Kelp consumption'!O69</f>
        <v>9</v>
      </c>
      <c r="M29">
        <f>'Kelp consumption'!P69</f>
        <v>1920</v>
      </c>
      <c r="N29">
        <f>'Kelp consumption'!Q69</f>
        <v>720</v>
      </c>
      <c r="P29" t="e">
        <f>#REF!/O29</f>
        <v>#REF!</v>
      </c>
      <c r="Q29" t="e">
        <f>#REF!/O29</f>
        <v>#REF!</v>
      </c>
      <c r="R29" t="e">
        <f>#REF!/O29</f>
        <v>#REF!</v>
      </c>
      <c r="T29">
        <f>11894-11574</f>
        <v>320</v>
      </c>
      <c r="U29">
        <v>3</v>
      </c>
      <c r="V29">
        <v>2</v>
      </c>
      <c r="W29">
        <v>1</v>
      </c>
      <c r="X29">
        <v>15</v>
      </c>
      <c r="Z29" s="4" t="str">
        <f>'Kelp consumption'!T69</f>
        <v>yes</v>
      </c>
      <c r="AA29" s="4" t="str">
        <f t="shared" si="2"/>
        <v>kelp consumed during video</v>
      </c>
    </row>
    <row r="30" spans="1:28" x14ac:dyDescent="0.2">
      <c r="A30">
        <v>69</v>
      </c>
      <c r="B30" s="3">
        <v>43713</v>
      </c>
      <c r="C30">
        <f>'Kelp consumption'!D70</f>
        <v>15.385384615384615</v>
      </c>
      <c r="D30">
        <v>5</v>
      </c>
      <c r="E30" t="s">
        <v>43</v>
      </c>
      <c r="F30" t="str">
        <f t="shared" si="3"/>
        <v>Pink</v>
      </c>
      <c r="G30">
        <f t="shared" si="4"/>
        <v>4</v>
      </c>
      <c r="H30" s="7">
        <v>28</v>
      </c>
      <c r="I30">
        <f>'Kelp consumption'!J70</f>
        <v>0</v>
      </c>
      <c r="J30">
        <f>'Kelp consumption'!K70</f>
        <v>60</v>
      </c>
      <c r="K30">
        <f>'Kelp consumption'!L70</f>
        <v>101</v>
      </c>
      <c r="L30">
        <f>'Kelp consumption'!O70</f>
        <v>9</v>
      </c>
      <c r="M30">
        <f>'Kelp consumption'!P70</f>
        <v>1920</v>
      </c>
      <c r="N30">
        <f>'Kelp consumption'!Q70</f>
        <v>720</v>
      </c>
      <c r="P30" t="e">
        <f>#REF!/O30</f>
        <v>#REF!</v>
      </c>
      <c r="Q30" t="e">
        <f>#REF!/O30</f>
        <v>#REF!</v>
      </c>
      <c r="R30" t="e">
        <f>#REF!/O30</f>
        <v>#REF!</v>
      </c>
      <c r="W30">
        <v>0</v>
      </c>
      <c r="Z30" s="4" t="str">
        <f>'Kelp consumption'!T70</f>
        <v>no</v>
      </c>
      <c r="AA30" s="4" t="str">
        <f t="shared" si="2"/>
        <v>urchin never ate kelp</v>
      </c>
    </row>
    <row r="31" spans="1:28" x14ac:dyDescent="0.2">
      <c r="A31">
        <v>70</v>
      </c>
      <c r="B31" s="3">
        <v>43713</v>
      </c>
      <c r="C31">
        <f>'Kelp consumption'!D71</f>
        <v>15.385384615384615</v>
      </c>
      <c r="D31">
        <v>6</v>
      </c>
      <c r="E31" t="s">
        <v>42</v>
      </c>
      <c r="F31" t="str">
        <f t="shared" si="3"/>
        <v>Red</v>
      </c>
      <c r="G31">
        <f t="shared" si="4"/>
        <v>2</v>
      </c>
      <c r="H31" s="7">
        <v>10</v>
      </c>
      <c r="I31">
        <f>'Kelp consumption'!J71</f>
        <v>0</v>
      </c>
      <c r="J31">
        <f>'Kelp consumption'!K71</f>
        <v>42</v>
      </c>
      <c r="K31">
        <f>'Kelp consumption'!L71</f>
        <v>36</v>
      </c>
      <c r="L31">
        <f>'Kelp consumption'!O71</f>
        <v>9</v>
      </c>
      <c r="M31">
        <f>'Kelp consumption'!P71</f>
        <v>1920</v>
      </c>
      <c r="N31">
        <f>'Kelp consumption'!Q71</f>
        <v>720</v>
      </c>
      <c r="P31" t="e">
        <f>#REF!/O31</f>
        <v>#REF!</v>
      </c>
      <c r="Q31" t="e">
        <f>#REF!/O31</f>
        <v>#REF!</v>
      </c>
      <c r="R31" t="e">
        <f>#REF!/O31</f>
        <v>#REF!</v>
      </c>
      <c r="W31">
        <v>1</v>
      </c>
      <c r="Z31" s="4" t="str">
        <f>'Kelp consumption'!T71</f>
        <v>yes</v>
      </c>
      <c r="AA31" s="4" t="str">
        <f t="shared" si="2"/>
        <v>kelp consumed AFTER video</v>
      </c>
      <c r="AB31" t="s">
        <v>84</v>
      </c>
    </row>
    <row r="32" spans="1:28" x14ac:dyDescent="0.2">
      <c r="A32">
        <v>71</v>
      </c>
      <c r="B32" s="3">
        <v>43714</v>
      </c>
      <c r="C32">
        <f>'Kelp consumption'!D72</f>
        <v>15.675466666666658</v>
      </c>
      <c r="D32">
        <v>1</v>
      </c>
      <c r="E32" t="s">
        <v>42</v>
      </c>
      <c r="F32" t="str">
        <f t="shared" si="3"/>
        <v>Control</v>
      </c>
      <c r="G32">
        <f t="shared" si="4"/>
        <v>1</v>
      </c>
      <c r="H32" s="7">
        <v>0</v>
      </c>
      <c r="I32">
        <f>'Kelp consumption'!J72</f>
        <v>0</v>
      </c>
      <c r="J32">
        <f>'Kelp consumption'!K72</f>
        <v>60</v>
      </c>
      <c r="K32">
        <f>'Kelp consumption'!L72</f>
        <v>103</v>
      </c>
      <c r="L32">
        <f>'Kelp consumption'!O72</f>
        <v>10</v>
      </c>
      <c r="M32">
        <f>'Kelp consumption'!P72</f>
        <v>1910</v>
      </c>
      <c r="N32">
        <f>'Kelp consumption'!Q72</f>
        <v>715</v>
      </c>
      <c r="P32" t="e">
        <f>#REF!/O32</f>
        <v>#REF!</v>
      </c>
      <c r="Q32" t="e">
        <f>#REF!/O32</f>
        <v>#REF!</v>
      </c>
      <c r="R32" t="e">
        <f>#REF!/O32</f>
        <v>#REF!</v>
      </c>
      <c r="W32">
        <v>0</v>
      </c>
      <c r="Z32" s="4" t="str">
        <f>'Kelp consumption'!T72</f>
        <v>yes</v>
      </c>
      <c r="AA32" s="4" t="str">
        <f t="shared" si="2"/>
        <v>kelp consumed AFTER video</v>
      </c>
      <c r="AB32" t="s">
        <v>92</v>
      </c>
    </row>
    <row r="33" spans="1:28" x14ac:dyDescent="0.2">
      <c r="A33">
        <v>72</v>
      </c>
      <c r="B33" s="3">
        <v>43714</v>
      </c>
      <c r="C33">
        <f>'Kelp consumption'!D73</f>
        <v>15.675466666666658</v>
      </c>
      <c r="D33">
        <v>2</v>
      </c>
      <c r="E33" t="s">
        <v>43</v>
      </c>
      <c r="F33" t="str">
        <f t="shared" si="3"/>
        <v>Pink</v>
      </c>
      <c r="G33">
        <f t="shared" si="4"/>
        <v>4</v>
      </c>
      <c r="H33" s="7">
        <v>26</v>
      </c>
      <c r="I33">
        <f>'Kelp consumption'!J73</f>
        <v>0</v>
      </c>
      <c r="J33">
        <f>'Kelp consumption'!K73</f>
        <v>58</v>
      </c>
      <c r="K33">
        <f>'Kelp consumption'!L73</f>
        <v>87</v>
      </c>
      <c r="L33">
        <f>'Kelp consumption'!O73</f>
        <v>10</v>
      </c>
      <c r="M33">
        <f>'Kelp consumption'!P73</f>
        <v>1910</v>
      </c>
      <c r="N33">
        <f>'Kelp consumption'!Q73</f>
        <v>715</v>
      </c>
      <c r="P33" t="e">
        <f>#REF!/O33</f>
        <v>#REF!</v>
      </c>
      <c r="Q33" t="e">
        <f>#REF!/O33</f>
        <v>#REF!</v>
      </c>
      <c r="R33" t="e">
        <f>#REF!/O33</f>
        <v>#REF!</v>
      </c>
      <c r="W33">
        <v>0</v>
      </c>
      <c r="Z33" s="4" t="str">
        <f>'Kelp consumption'!T73</f>
        <v>yes</v>
      </c>
      <c r="AA33" s="4" t="str">
        <f t="shared" si="2"/>
        <v>kelp consumed AFTER video</v>
      </c>
    </row>
    <row r="34" spans="1:28" x14ac:dyDescent="0.2">
      <c r="A34">
        <v>73</v>
      </c>
      <c r="B34" s="3">
        <v>43714</v>
      </c>
      <c r="C34">
        <f>'Kelp consumption'!D74</f>
        <v>15.675466666666658</v>
      </c>
      <c r="D34">
        <v>3</v>
      </c>
      <c r="E34" t="s">
        <v>43</v>
      </c>
      <c r="F34" t="str">
        <f t="shared" si="3"/>
        <v>Orange</v>
      </c>
      <c r="G34">
        <f t="shared" si="4"/>
        <v>3</v>
      </c>
      <c r="H34" s="7">
        <v>13</v>
      </c>
      <c r="I34">
        <f>'Kelp consumption'!J74</f>
        <v>0</v>
      </c>
      <c r="J34">
        <f>'Kelp consumption'!K74</f>
        <v>43</v>
      </c>
      <c r="K34">
        <f>'Kelp consumption'!L74</f>
        <v>36</v>
      </c>
      <c r="L34">
        <f>'Kelp consumption'!O74</f>
        <v>10</v>
      </c>
      <c r="M34">
        <f>'Kelp consumption'!P74</f>
        <v>1910</v>
      </c>
      <c r="N34">
        <f>'Kelp consumption'!Q74</f>
        <v>715</v>
      </c>
      <c r="P34" t="e">
        <f>#REF!/O34</f>
        <v>#REF!</v>
      </c>
      <c r="Q34" t="e">
        <f>#REF!/O34</f>
        <v>#REF!</v>
      </c>
      <c r="R34" t="e">
        <f>#REF!/O34</f>
        <v>#REF!</v>
      </c>
      <c r="W34">
        <v>1</v>
      </c>
      <c r="Z34" s="4" t="str">
        <f>'Kelp consumption'!T74</f>
        <v>yes</v>
      </c>
      <c r="AA34" s="4" t="str">
        <f t="shared" si="2"/>
        <v>kelp consumed AFTER video</v>
      </c>
    </row>
    <row r="35" spans="1:28" x14ac:dyDescent="0.2">
      <c r="A35">
        <v>74</v>
      </c>
      <c r="B35" s="3">
        <v>43714</v>
      </c>
      <c r="C35">
        <f>'Kelp consumption'!D75</f>
        <v>15.675466666666658</v>
      </c>
      <c r="D35">
        <v>4</v>
      </c>
      <c r="E35" t="s">
        <v>43</v>
      </c>
      <c r="F35" t="str">
        <f t="shared" si="3"/>
        <v>Red</v>
      </c>
      <c r="G35">
        <f t="shared" si="4"/>
        <v>2</v>
      </c>
      <c r="H35" s="7">
        <v>4</v>
      </c>
      <c r="I35">
        <f>'Kelp consumption'!J75</f>
        <v>0</v>
      </c>
      <c r="J35">
        <f>'Kelp consumption'!K75</f>
        <v>59</v>
      </c>
      <c r="K35">
        <f>'Kelp consumption'!L75</f>
        <v>92</v>
      </c>
      <c r="L35">
        <f>'Kelp consumption'!O75</f>
        <v>10</v>
      </c>
      <c r="M35">
        <f>'Kelp consumption'!P75</f>
        <v>1910</v>
      </c>
      <c r="N35">
        <f>'Kelp consumption'!Q75</f>
        <v>715</v>
      </c>
      <c r="P35" t="e">
        <f>#REF!/O35</f>
        <v>#REF!</v>
      </c>
      <c r="Q35" t="e">
        <f>#REF!/O35</f>
        <v>#REF!</v>
      </c>
      <c r="R35" t="e">
        <f>#REF!/O35</f>
        <v>#REF!</v>
      </c>
      <c r="W35">
        <v>1</v>
      </c>
      <c r="Z35" s="4" t="str">
        <f>'Kelp consumption'!T75</f>
        <v>yes</v>
      </c>
      <c r="AA35" s="4" t="str">
        <f t="shared" si="2"/>
        <v>kelp consumed AFTER video</v>
      </c>
    </row>
    <row r="36" spans="1:28" x14ac:dyDescent="0.2">
      <c r="A36">
        <v>75</v>
      </c>
      <c r="B36" s="3">
        <v>43714</v>
      </c>
      <c r="C36">
        <f>'Kelp consumption'!D76</f>
        <v>15.675466666666658</v>
      </c>
      <c r="D36">
        <v>5</v>
      </c>
      <c r="E36" t="s">
        <v>42</v>
      </c>
      <c r="F36" t="str">
        <f t="shared" si="3"/>
        <v>Pink</v>
      </c>
      <c r="G36">
        <f t="shared" si="4"/>
        <v>4</v>
      </c>
      <c r="H36" s="7">
        <v>30</v>
      </c>
      <c r="I36">
        <f>'Kelp consumption'!J76</f>
        <v>0</v>
      </c>
      <c r="J36">
        <f>'Kelp consumption'!K76</f>
        <v>56</v>
      </c>
      <c r="K36">
        <f>'Kelp consumption'!L76</f>
        <v>72</v>
      </c>
      <c r="L36">
        <f>'Kelp consumption'!O76</f>
        <v>10</v>
      </c>
      <c r="M36">
        <f>'Kelp consumption'!P76</f>
        <v>1910</v>
      </c>
      <c r="N36">
        <f>'Kelp consumption'!Q76</f>
        <v>715</v>
      </c>
      <c r="P36" t="e">
        <f>#REF!/O36</f>
        <v>#REF!</v>
      </c>
      <c r="Q36" t="e">
        <f>#REF!/O36</f>
        <v>#REF!</v>
      </c>
      <c r="R36" t="e">
        <f>#REF!/O36</f>
        <v>#REF!</v>
      </c>
      <c r="W36">
        <v>1</v>
      </c>
      <c r="Z36" s="4" t="str">
        <f>'Kelp consumption'!T76</f>
        <v>yes</v>
      </c>
      <c r="AA36" s="4" t="str">
        <f t="shared" si="2"/>
        <v>kelp consumed AFTER video</v>
      </c>
    </row>
    <row r="37" spans="1:28" x14ac:dyDescent="0.2">
      <c r="A37">
        <v>76</v>
      </c>
      <c r="B37" s="3">
        <v>43714</v>
      </c>
      <c r="C37">
        <f>'Kelp consumption'!D77</f>
        <v>15.675466666666658</v>
      </c>
      <c r="D37">
        <v>6</v>
      </c>
      <c r="E37" t="s">
        <v>42</v>
      </c>
      <c r="F37" t="str">
        <f t="shared" si="3"/>
        <v>Red</v>
      </c>
      <c r="G37">
        <f t="shared" si="4"/>
        <v>2</v>
      </c>
      <c r="H37" s="7">
        <v>6</v>
      </c>
      <c r="I37">
        <f>'Kelp consumption'!J77</f>
        <v>0</v>
      </c>
      <c r="J37">
        <f>'Kelp consumption'!K77</f>
        <v>60</v>
      </c>
      <c r="K37">
        <f>'Kelp consumption'!L77</f>
        <v>91</v>
      </c>
      <c r="L37">
        <f>'Kelp consumption'!O77</f>
        <v>10</v>
      </c>
      <c r="M37">
        <f>'Kelp consumption'!P77</f>
        <v>1930</v>
      </c>
      <c r="N37">
        <f>'Kelp consumption'!Q77</f>
        <v>725</v>
      </c>
      <c r="P37" t="e">
        <f>#REF!/O37</f>
        <v>#REF!</v>
      </c>
      <c r="Q37" t="e">
        <f>#REF!/O37</f>
        <v>#REF!</v>
      </c>
      <c r="R37" t="e">
        <f>#REF!/O37</f>
        <v>#REF!</v>
      </c>
      <c r="W37">
        <v>0</v>
      </c>
      <c r="Z37" s="4" t="str">
        <f>'Kelp consumption'!T77</f>
        <v>no</v>
      </c>
      <c r="AA37" s="4" t="str">
        <f t="shared" si="2"/>
        <v>urchin never ate kelp</v>
      </c>
      <c r="AB37" t="s">
        <v>93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s="2" customFormat="1" x14ac:dyDescent="0.2">
      <c r="A1" s="13" t="s">
        <v>37</v>
      </c>
      <c r="B1" s="15" t="s">
        <v>75</v>
      </c>
      <c r="C1" s="2" t="s">
        <v>74</v>
      </c>
      <c r="D1" s="2" t="s">
        <v>1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s="2" customFormat="1" x14ac:dyDescent="0.2">
      <c r="A1" s="13" t="s">
        <v>37</v>
      </c>
      <c r="B1" s="15" t="s">
        <v>75</v>
      </c>
      <c r="C1" s="2" t="s">
        <v>74</v>
      </c>
      <c r="D1" s="2" t="s">
        <v>1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2019-09-09T21:18:34Z</dcterms:modified>
</cp:coreProperties>
</file>