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nix\Desktop\excel\"/>
    </mc:Choice>
  </mc:AlternateContent>
  <bookViews>
    <workbookView xWindow="0" yWindow="0" windowWidth="23040" windowHeight="9384" firstSheet="9" activeTab="18"/>
  </bookViews>
  <sheets>
    <sheet name="if" sheetId="1" r:id="rId1"/>
    <sheet name="sum" sheetId="2" r:id="rId2"/>
    <sheet name="counts" sheetId="5" r:id="rId3"/>
    <sheet name="average" sheetId="6" r:id="rId4"/>
    <sheet name="LEFT , MID  RIGHT" sheetId="7" r:id="rId5"/>
    <sheet name="upper,lower,proper" sheetId="8" r:id="rId6"/>
    <sheet name="&amp;,CONCATENATE" sheetId="9" r:id="rId7"/>
    <sheet name="MAX &amp; MIN" sheetId="10" r:id="rId8"/>
    <sheet name="ROUND" sheetId="11" r:id="rId9"/>
    <sheet name="vlookup" sheetId="12" r:id="rId10"/>
    <sheet name="Hlookup" sheetId="13" r:id="rId11"/>
    <sheet name="INDEX" sheetId="14" r:id="rId12"/>
    <sheet name="Match" sheetId="15" r:id="rId13"/>
    <sheet name="index,Match" sheetId="16" r:id="rId14"/>
    <sheet name="IFERROR" sheetId="17" r:id="rId15"/>
    <sheet name="Rank" sheetId="18" r:id="rId16"/>
    <sheet name="choose" sheetId="19" r:id="rId17"/>
    <sheet name="Goal Seek" sheetId="20" r:id="rId18"/>
    <sheet name="Data Tables" sheetId="21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1" l="1"/>
  <c r="C10" i="21" s="1"/>
  <c r="C6" i="20" l="1"/>
  <c r="C5" i="19"/>
  <c r="D5" i="19" s="1"/>
  <c r="C6" i="19"/>
  <c r="D6" i="19" s="1"/>
  <c r="C7" i="19"/>
  <c r="D7" i="19" s="1"/>
  <c r="C8" i="19"/>
  <c r="D8" i="19" s="1"/>
  <c r="C9" i="19"/>
  <c r="D9" i="19" s="1"/>
  <c r="C10" i="19"/>
  <c r="D10" i="19" s="1"/>
  <c r="C4" i="19"/>
  <c r="D4" i="19" s="1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3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9" i="17"/>
  <c r="M5" i="17"/>
  <c r="M6" i="17"/>
  <c r="M7" i="17"/>
  <c r="M8" i="17"/>
  <c r="M4" i="17"/>
  <c r="M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3" i="17"/>
  <c r="H39" i="16"/>
  <c r="I39" i="16"/>
  <c r="J39" i="16"/>
  <c r="K39" i="16"/>
  <c r="H40" i="16"/>
  <c r="I40" i="16"/>
  <c r="J40" i="16"/>
  <c r="K40" i="16"/>
  <c r="H41" i="16"/>
  <c r="I41" i="16"/>
  <c r="J41" i="16"/>
  <c r="K41" i="16"/>
  <c r="H42" i="16"/>
  <c r="I42" i="16"/>
  <c r="J42" i="16"/>
  <c r="K42" i="16"/>
  <c r="H43" i="16"/>
  <c r="I43" i="16"/>
  <c r="J43" i="16"/>
  <c r="K43" i="16"/>
  <c r="K38" i="16"/>
  <c r="J38" i="16"/>
  <c r="I38" i="16"/>
  <c r="H38" i="16"/>
  <c r="G39" i="16"/>
  <c r="G40" i="16"/>
  <c r="G41" i="16"/>
  <c r="G42" i="16"/>
  <c r="G43" i="16"/>
  <c r="G38" i="16"/>
  <c r="F39" i="16"/>
  <c r="F40" i="16"/>
  <c r="F41" i="16"/>
  <c r="F42" i="16"/>
  <c r="F43" i="16"/>
  <c r="F38" i="16"/>
  <c r="E39" i="16"/>
  <c r="E40" i="16"/>
  <c r="E41" i="16"/>
  <c r="E42" i="16"/>
  <c r="E43" i="16"/>
  <c r="E38" i="16"/>
  <c r="D39" i="16"/>
  <c r="D40" i="16"/>
  <c r="D41" i="16"/>
  <c r="D42" i="16"/>
  <c r="D43" i="16"/>
  <c r="D38" i="16"/>
  <c r="C39" i="16"/>
  <c r="C40" i="16"/>
  <c r="C41" i="16"/>
  <c r="C42" i="16"/>
  <c r="C43" i="16"/>
  <c r="C38" i="16"/>
  <c r="O11" i="16"/>
  <c r="O10" i="16"/>
  <c r="O9" i="16"/>
  <c r="O8" i="16"/>
  <c r="O7" i="16"/>
  <c r="O6" i="16"/>
  <c r="O5" i="16"/>
  <c r="O4" i="16"/>
  <c r="O3" i="16"/>
  <c r="N4" i="16"/>
  <c r="N3" i="16"/>
  <c r="N11" i="16"/>
  <c r="N10" i="16"/>
  <c r="N9" i="16"/>
  <c r="N8" i="16"/>
  <c r="N7" i="16"/>
  <c r="N6" i="16"/>
  <c r="N5" i="16"/>
  <c r="N3" i="15"/>
  <c r="R3" i="15"/>
  <c r="N4" i="14"/>
  <c r="K16" i="13" l="1"/>
  <c r="J16" i="13"/>
  <c r="I16" i="13"/>
  <c r="H16" i="13"/>
  <c r="G16" i="13"/>
  <c r="F16" i="13"/>
  <c r="E16" i="13"/>
  <c r="D16" i="13"/>
  <c r="C16" i="13"/>
  <c r="N11" i="12"/>
  <c r="N10" i="12"/>
  <c r="N9" i="12"/>
  <c r="N8" i="12"/>
  <c r="N7" i="12"/>
  <c r="N6" i="12"/>
  <c r="N5" i="12"/>
  <c r="N4" i="12"/>
  <c r="N3" i="12"/>
  <c r="I27" i="11" l="1"/>
  <c r="H4" i="11"/>
  <c r="I4" i="11" s="1"/>
  <c r="H5" i="11"/>
  <c r="I5" i="11" s="1"/>
  <c r="H6" i="11"/>
  <c r="I6" i="11" s="1"/>
  <c r="H7" i="11"/>
  <c r="I7" i="11" s="1"/>
  <c r="H8" i="11"/>
  <c r="I8" i="11" s="1"/>
  <c r="H9" i="11"/>
  <c r="I9" i="11" s="1"/>
  <c r="H10" i="11"/>
  <c r="I10" i="11" s="1"/>
  <c r="H11" i="11"/>
  <c r="I11" i="11" s="1"/>
  <c r="H12" i="11"/>
  <c r="I12" i="11" s="1"/>
  <c r="H13" i="11"/>
  <c r="I13" i="11" s="1"/>
  <c r="H14" i="11"/>
  <c r="I14" i="11" s="1"/>
  <c r="H15" i="11"/>
  <c r="I15" i="11" s="1"/>
  <c r="H16" i="11"/>
  <c r="I16" i="11" s="1"/>
  <c r="H17" i="11"/>
  <c r="I17" i="11" s="1"/>
  <c r="H18" i="11"/>
  <c r="I18" i="11" s="1"/>
  <c r="H19" i="11"/>
  <c r="I19" i="11" s="1"/>
  <c r="H20" i="11"/>
  <c r="I20" i="11" s="1"/>
  <c r="H21" i="11"/>
  <c r="I21" i="11" s="1"/>
  <c r="H22" i="11"/>
  <c r="I22" i="11" s="1"/>
  <c r="H23" i="11"/>
  <c r="I23" i="11" s="1"/>
  <c r="H24" i="11"/>
  <c r="I24" i="11" s="1"/>
  <c r="H25" i="11"/>
  <c r="I25" i="11" s="1"/>
  <c r="H26" i="11"/>
  <c r="I26" i="11" s="1"/>
  <c r="H27" i="11"/>
  <c r="H28" i="11"/>
  <c r="I28" i="11" s="1"/>
  <c r="H3" i="11"/>
  <c r="I3" i="11" s="1"/>
  <c r="D31" i="10"/>
  <c r="E31" i="10"/>
  <c r="F31" i="10"/>
  <c r="G31" i="10"/>
  <c r="D32" i="10"/>
  <c r="E32" i="10"/>
  <c r="F32" i="10"/>
  <c r="G32" i="10"/>
  <c r="C32" i="10"/>
  <c r="C31" i="10"/>
  <c r="C30" i="10"/>
  <c r="D30" i="10"/>
  <c r="E30" i="10"/>
  <c r="F30" i="10"/>
  <c r="G30" i="10"/>
  <c r="D29" i="10"/>
  <c r="E29" i="10"/>
  <c r="F29" i="10"/>
  <c r="G29" i="10"/>
  <c r="C29" i="10"/>
  <c r="E5" i="9"/>
  <c r="E4" i="9"/>
  <c r="F4" i="9"/>
  <c r="F5" i="9"/>
  <c r="E5" i="8"/>
  <c r="F5" i="8"/>
  <c r="G5" i="8"/>
  <c r="G4" i="8"/>
  <c r="F4" i="8"/>
  <c r="E4" i="8"/>
  <c r="E5" i="7"/>
  <c r="F5" i="7"/>
  <c r="G5" i="7"/>
  <c r="G4" i="7"/>
  <c r="E4" i="7"/>
  <c r="F4" i="7"/>
  <c r="C33" i="6"/>
  <c r="F32" i="6"/>
  <c r="E32" i="6"/>
  <c r="G32" i="6"/>
  <c r="D32" i="6"/>
  <c r="C32" i="6"/>
  <c r="G30" i="6"/>
  <c r="D30" i="6"/>
  <c r="E30" i="6"/>
  <c r="F30" i="6"/>
  <c r="C30" i="6"/>
  <c r="D29" i="6"/>
  <c r="E29" i="6"/>
  <c r="F29" i="6"/>
  <c r="C29" i="6"/>
  <c r="C32" i="2"/>
  <c r="D31" i="2"/>
  <c r="E31" i="2"/>
  <c r="F31" i="2"/>
  <c r="C31" i="2"/>
  <c r="F29" i="2"/>
  <c r="C34" i="5"/>
  <c r="D31" i="5"/>
  <c r="E31" i="5"/>
  <c r="F31" i="5"/>
  <c r="C31" i="5"/>
  <c r="D33" i="5"/>
  <c r="E33" i="5"/>
  <c r="F33" i="5"/>
  <c r="C33" i="5"/>
  <c r="D30" i="5"/>
  <c r="E30" i="5"/>
  <c r="F30" i="5"/>
  <c r="C30" i="5"/>
  <c r="D29" i="5"/>
  <c r="E29" i="5"/>
  <c r="F29" i="5"/>
  <c r="C29" i="5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</calcChain>
</file>

<file path=xl/sharedStrings.xml><?xml version="1.0" encoding="utf-8"?>
<sst xmlns="http://schemas.openxmlformats.org/spreadsheetml/2006/main" count="1343" uniqueCount="171">
  <si>
    <t>IF</t>
  </si>
  <si>
    <t>id</t>
  </si>
  <si>
    <t>a</t>
  </si>
  <si>
    <t>name</t>
  </si>
  <si>
    <t>age</t>
  </si>
  <si>
    <t>sallary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</si>
  <si>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</si>
  <si>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</si>
  <si>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</si>
  <si>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</si>
  <si>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</si>
  <si>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</si>
  <si>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</si>
  <si>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</si>
  <si>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</si>
  <si>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</si>
  <si>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</si>
  <si>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</si>
  <si>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</si>
  <si>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</si>
  <si>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</si>
  <si>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</si>
  <si>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</si>
  <si>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</si>
  <si>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</si>
  <si>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</si>
  <si>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</si>
  <si>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</si>
  <si>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</si>
  <si>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</si>
  <si>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</si>
  <si>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</si>
  <si>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if</t>
  </si>
  <si>
    <t>countif</t>
  </si>
  <si>
    <t>countifs</t>
  </si>
  <si>
    <t>SUMIF</t>
  </si>
  <si>
    <t>SUMIFS</t>
  </si>
  <si>
    <t>COUNT</t>
  </si>
  <si>
    <t>count</t>
  </si>
  <si>
    <t>counta</t>
  </si>
  <si>
    <t>creteria</t>
  </si>
  <si>
    <t>countblank</t>
  </si>
  <si>
    <t>SUM</t>
  </si>
  <si>
    <t>n</t>
  </si>
  <si>
    <t>AVERAGE</t>
  </si>
  <si>
    <t>AVERAGEA</t>
  </si>
  <si>
    <t>AVERAGEIF</t>
  </si>
  <si>
    <t>AVERAGEIFS</t>
  </si>
  <si>
    <t>good</t>
  </si>
  <si>
    <t>LEFT , MID  RIGHT</t>
  </si>
  <si>
    <t>hello jon I'm egyptian</t>
  </si>
  <si>
    <t>mid</t>
  </si>
  <si>
    <t>right</t>
  </si>
  <si>
    <t>left</t>
  </si>
  <si>
    <t>7,3</t>
  </si>
  <si>
    <t>محمد احمد محمود</t>
  </si>
  <si>
    <t>upper,lower,proper</t>
  </si>
  <si>
    <t>Upper</t>
  </si>
  <si>
    <t>Lower</t>
  </si>
  <si>
    <t>Proper</t>
  </si>
  <si>
    <t>Hello JoN I'm Egyptian</t>
  </si>
  <si>
    <t>CONCATENATE</t>
  </si>
  <si>
    <t>&amp;</t>
  </si>
  <si>
    <t>Hello</t>
  </si>
  <si>
    <t>Jon</t>
  </si>
  <si>
    <t>I'm</t>
  </si>
  <si>
    <t>Egyptian</t>
  </si>
  <si>
    <t>&amp;,CONCATENATE</t>
  </si>
  <si>
    <t>MAX &amp; MIN</t>
  </si>
  <si>
    <t>MAX</t>
  </si>
  <si>
    <t>MAXA</t>
  </si>
  <si>
    <t>MIN</t>
  </si>
  <si>
    <t>MINA</t>
  </si>
  <si>
    <t>ROUND</t>
  </si>
  <si>
    <t>RE</t>
  </si>
  <si>
    <t>Total</t>
  </si>
  <si>
    <t>round</t>
  </si>
  <si>
    <t>digits</t>
  </si>
  <si>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</si>
  <si>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</si>
  <si>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</si>
  <si>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</si>
  <si>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</si>
  <si>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</si>
  <si>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</si>
  <si>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</si>
  <si>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</si>
  <si>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</si>
  <si>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</si>
  <si>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</si>
  <si>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</si>
  <si>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</si>
  <si>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</si>
  <si>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</si>
  <si>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</si>
  <si>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</si>
  <si>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</si>
  <si>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</si>
  <si>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</si>
  <si>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</si>
  <si>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</si>
  <si>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</si>
  <si>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</si>
  <si>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</si>
  <si>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</si>
  <si>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</si>
  <si>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</si>
  <si>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</si>
  <si>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</si>
  <si>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</si>
  <si>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</si>
  <si>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</si>
  <si>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</si>
  <si>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</si>
  <si>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</si>
  <si>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</si>
  <si>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</si>
  <si>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</si>
  <si>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</si>
  <si>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</si>
  <si>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</si>
  <si>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</si>
  <si>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</si>
  <si>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</si>
  <si>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</si>
  <si>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</si>
  <si>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</si>
  <si>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</si>
  <si>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</si>
  <si>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</si>
  <si>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</si>
  <si>
    <t>vlookup</t>
  </si>
  <si>
    <t>VLookup</t>
  </si>
  <si>
    <t>HLOOKUP</t>
  </si>
  <si>
    <t>Index, Match</t>
  </si>
  <si>
    <t>column number</t>
  </si>
  <si>
    <t>row number</t>
  </si>
  <si>
    <t>result</t>
  </si>
  <si>
    <t>B3:C22</t>
  </si>
  <si>
    <t>Index</t>
  </si>
  <si>
    <t>Match</t>
  </si>
  <si>
    <t>lookup value</t>
  </si>
  <si>
    <t>B3:B22</t>
  </si>
  <si>
    <t>B2:K2</t>
  </si>
  <si>
    <t>IFERROR</t>
  </si>
  <si>
    <t>CL</t>
  </si>
  <si>
    <t>RANK</t>
  </si>
  <si>
    <t>GoalsScored rank</t>
  </si>
  <si>
    <t>Title</t>
  </si>
  <si>
    <t>names</t>
  </si>
  <si>
    <t>amer</t>
  </si>
  <si>
    <t>Hendy</t>
  </si>
  <si>
    <t>ali</t>
  </si>
  <si>
    <t>Mohammed</t>
  </si>
  <si>
    <t>Mostafa</t>
  </si>
  <si>
    <t>el sied</t>
  </si>
  <si>
    <t>ahmed</t>
  </si>
  <si>
    <t>RANDBETWEEN</t>
  </si>
  <si>
    <t>choose</t>
  </si>
  <si>
    <t>Goal Seek</t>
  </si>
  <si>
    <t>$ in billion</t>
  </si>
  <si>
    <t>Revenuses</t>
  </si>
  <si>
    <t>variable coasts</t>
  </si>
  <si>
    <t>Gross marfin</t>
  </si>
  <si>
    <t>Data Tables</t>
  </si>
  <si>
    <t>Parameters</t>
  </si>
  <si>
    <t>Value</t>
  </si>
  <si>
    <t>i</t>
  </si>
  <si>
    <t>Financing</t>
  </si>
  <si>
    <t>t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</si>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</sst>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9"/>
      <color rgb="FF002060"/>
      <name val="Arial"/>
      <family val="2"/>
      <scheme val="minor"/>
    </font>
    <font>
      <b/>
      <sz val="9"/>
      <color rgb="FFFF0000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2"/>
      <color rgb="FF002060"/>
      <name val="Arial"/>
      <family val="2"/>
      <scheme val="minor"/>
    </font>
    <font>
      <b/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2" borderId="2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9" fontId="1" fillId="2" borderId="0" xfId="1" applyFont="1" applyFill="1"/>
    <xf numFmtId="9" fontId="3" fillId="2" borderId="1" xfId="1" applyFont="1" applyFill="1" applyBorder="1"/>
    <xf numFmtId="0" fontId="6" fillId="2" borderId="5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7" fillId="2" borderId="0" xfId="0" applyFont="1" applyFill="1"/>
    <xf numFmtId="9" fontId="3" fillId="2" borderId="6" xfId="1" applyFont="1" applyFill="1" applyBorder="1"/>
    <xf numFmtId="9" fontId="7" fillId="2" borderId="0" xfId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" fontId="3" fillId="2" borderId="6" xfId="1" applyNumberFormat="1" applyFont="1" applyFill="1" applyBorder="1" applyAlignment="1">
      <alignment horizontal="center"/>
    </xf>
    <xf numFmtId="1" fontId="3" fillId="2" borderId="7" xfId="0" applyNumberFormat="1" applyFont="1" applyFill="1" applyBorder="1" applyAlignment="1">
      <alignment horizontal="center"/>
    </xf>
    <xf numFmtId="9" fontId="3" fillId="2" borderId="7" xfId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E28" sqref="D3:E28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5" ht="14.4" thickBot="1" x14ac:dyDescent="0.3">
      <c r="B1" s="2" t="s">
        <v>0</v>
      </c>
    </row>
    <row r="2" spans="2:15" ht="12" x14ac:dyDescent="0.25">
      <c r="B2" s="4" t="s">
        <v>1</v>
      </c>
      <c r="C2" s="4" t="s">
        <v>3</v>
      </c>
      <c r="D2" s="4" t="s">
        <v>4</v>
      </c>
      <c r="E2" s="4" t="s">
        <v>5</v>
      </c>
      <c r="F2" s="5"/>
      <c r="G2" s="5" t="s">
        <v>32</v>
      </c>
    </row>
    <row r="3" spans="2:15" x14ac:dyDescent="0.2">
      <c r="C3" s="1" t="s">
        <v>6</v>
      </c>
      <c r="D3" s="1">
        <v>42</v>
      </c>
      <c r="E3" s="1">
        <v>5241</v>
      </c>
      <c r="G3" s="1">
        <f>IF(E3&gt;3000,0,1)</f>
        <v>0</v>
      </c>
      <c r="O3" s="1" t="s">
        <v>6</v>
      </c>
    </row>
    <row r="4" spans="2:15" x14ac:dyDescent="0.2">
      <c r="C4" s="1" t="s">
        <v>7</v>
      </c>
      <c r="D4" s="1">
        <v>22</v>
      </c>
      <c r="E4" s="1">
        <v>1323</v>
      </c>
      <c r="G4" s="1">
        <f t="shared" ref="G4:G28" si="0">IF(E4&gt;3000,0,1)</f>
        <v>1</v>
      </c>
      <c r="O4" s="1" t="s">
        <v>2</v>
      </c>
    </row>
    <row r="5" spans="2:15" x14ac:dyDescent="0.2">
      <c r="C5" s="1" t="s">
        <v>8</v>
      </c>
      <c r="D5" s="1">
        <v>31</v>
      </c>
      <c r="E5" s="1">
        <v>2475</v>
      </c>
      <c r="G5" s="1">
        <f t="shared" si="0"/>
        <v>1</v>
      </c>
    </row>
    <row r="6" spans="2:15" x14ac:dyDescent="0.2">
      <c r="C6" s="1" t="s">
        <v>9</v>
      </c>
      <c r="D6" s="1">
        <v>30</v>
      </c>
      <c r="E6" s="1">
        <v>2621</v>
      </c>
      <c r="G6" s="1">
        <f t="shared" si="0"/>
        <v>1</v>
      </c>
    </row>
    <row r="7" spans="2:15" x14ac:dyDescent="0.2">
      <c r="C7" s="1" t="s">
        <v>10</v>
      </c>
      <c r="D7" s="1">
        <v>46</v>
      </c>
      <c r="E7" s="1">
        <v>9645</v>
      </c>
      <c r="G7" s="1">
        <f t="shared" si="0"/>
        <v>0</v>
      </c>
    </row>
    <row r="8" spans="2:15" x14ac:dyDescent="0.2">
      <c r="C8" s="1" t="s">
        <v>11</v>
      </c>
      <c r="D8" s="1">
        <v>28</v>
      </c>
      <c r="E8" s="1">
        <v>2146</v>
      </c>
      <c r="G8" s="1">
        <f t="shared" si="0"/>
        <v>1</v>
      </c>
    </row>
    <row r="9" spans="2:15" x14ac:dyDescent="0.2">
      <c r="C9" s="1" t="s">
        <v>12</v>
      </c>
      <c r="D9" s="1">
        <v>17</v>
      </c>
      <c r="E9" s="1">
        <v>1746</v>
      </c>
      <c r="G9" s="1">
        <f t="shared" si="0"/>
        <v>1</v>
      </c>
    </row>
    <row r="10" spans="2:15" x14ac:dyDescent="0.2">
      <c r="C10" s="1" t="s">
        <v>13</v>
      </c>
      <c r="D10" s="1">
        <v>24</v>
      </c>
      <c r="E10" s="1">
        <v>1576</v>
      </c>
      <c r="G10" s="1">
        <f t="shared" si="0"/>
        <v>1</v>
      </c>
    </row>
    <row r="11" spans="2:15" x14ac:dyDescent="0.2">
      <c r="C11" s="1" t="s">
        <v>14</v>
      </c>
      <c r="D11" s="1">
        <v>45</v>
      </c>
      <c r="E11" s="1">
        <v>8138</v>
      </c>
      <c r="G11" s="1">
        <f t="shared" si="0"/>
        <v>0</v>
      </c>
    </row>
    <row r="12" spans="2:15" x14ac:dyDescent="0.2">
      <c r="C12" s="1" t="s">
        <v>15</v>
      </c>
      <c r="D12" s="1">
        <v>65</v>
      </c>
      <c r="E12" s="1">
        <v>7830</v>
      </c>
      <c r="G12" s="1">
        <f t="shared" si="0"/>
        <v>0</v>
      </c>
    </row>
    <row r="13" spans="2:15" x14ac:dyDescent="0.2">
      <c r="C13" s="1" t="s">
        <v>16</v>
      </c>
      <c r="D13" s="1">
        <v>22</v>
      </c>
      <c r="E13" s="1">
        <v>1615</v>
      </c>
      <c r="G13" s="1">
        <f t="shared" si="0"/>
        <v>1</v>
      </c>
    </row>
    <row r="14" spans="2:15" x14ac:dyDescent="0.2">
      <c r="C14" s="1" t="s">
        <v>17</v>
      </c>
      <c r="D14" s="1">
        <v>52</v>
      </c>
      <c r="E14" s="1">
        <v>6135</v>
      </c>
      <c r="G14" s="1">
        <f t="shared" si="0"/>
        <v>0</v>
      </c>
    </row>
    <row r="15" spans="2:15" x14ac:dyDescent="0.2">
      <c r="C15" s="1" t="s">
        <v>18</v>
      </c>
      <c r="D15" s="1">
        <v>19</v>
      </c>
      <c r="E15" s="1">
        <v>1865</v>
      </c>
      <c r="G15" s="1">
        <f t="shared" si="0"/>
        <v>1</v>
      </c>
    </row>
    <row r="16" spans="2:15" x14ac:dyDescent="0.2">
      <c r="C16" s="1" t="s">
        <v>19</v>
      </c>
      <c r="D16" s="1">
        <v>42</v>
      </c>
      <c r="E16" s="1">
        <v>7891</v>
      </c>
      <c r="G16" s="1">
        <f t="shared" si="0"/>
        <v>0</v>
      </c>
    </row>
    <row r="17" spans="3:7" x14ac:dyDescent="0.2">
      <c r="C17" s="1" t="s">
        <v>20</v>
      </c>
      <c r="D17" s="1">
        <v>60</v>
      </c>
      <c r="E17" s="1">
        <v>7110</v>
      </c>
      <c r="G17" s="1">
        <f t="shared" si="0"/>
        <v>0</v>
      </c>
    </row>
    <row r="18" spans="3:7" x14ac:dyDescent="0.2">
      <c r="C18" s="1" t="s">
        <v>21</v>
      </c>
      <c r="D18" s="1">
        <v>25</v>
      </c>
      <c r="E18" s="1">
        <v>2858</v>
      </c>
      <c r="G18" s="1">
        <f t="shared" si="0"/>
        <v>1</v>
      </c>
    </row>
    <row r="19" spans="3:7" x14ac:dyDescent="0.2">
      <c r="C19" s="1" t="s">
        <v>22</v>
      </c>
      <c r="D19" s="1">
        <v>17</v>
      </c>
      <c r="E19" s="1">
        <v>1290</v>
      </c>
      <c r="G19" s="1">
        <f t="shared" si="0"/>
        <v>1</v>
      </c>
    </row>
    <row r="20" spans="3:7" x14ac:dyDescent="0.2">
      <c r="C20" s="1" t="s">
        <v>23</v>
      </c>
      <c r="D20" s="1">
        <v>56</v>
      </c>
      <c r="E20" s="1">
        <v>6298</v>
      </c>
      <c r="G20" s="1">
        <f t="shared" si="0"/>
        <v>0</v>
      </c>
    </row>
    <row r="21" spans="3:7" x14ac:dyDescent="0.2">
      <c r="C21" s="1" t="s">
        <v>24</v>
      </c>
      <c r="D21" s="1">
        <v>47</v>
      </c>
      <c r="E21" s="1">
        <v>8658</v>
      </c>
      <c r="G21" s="1">
        <f t="shared" si="0"/>
        <v>0</v>
      </c>
    </row>
    <row r="22" spans="3:7" x14ac:dyDescent="0.2">
      <c r="C22" s="1" t="s">
        <v>25</v>
      </c>
      <c r="D22" s="1">
        <v>58</v>
      </c>
      <c r="E22" s="1">
        <v>9159</v>
      </c>
      <c r="G22" s="1">
        <f t="shared" si="0"/>
        <v>0</v>
      </c>
    </row>
    <row r="23" spans="3:7" x14ac:dyDescent="0.2">
      <c r="C23" s="1" t="s">
        <v>26</v>
      </c>
      <c r="D23" s="1">
        <v>29</v>
      </c>
      <c r="E23" s="1">
        <v>2395</v>
      </c>
      <c r="G23" s="1">
        <f t="shared" si="0"/>
        <v>1</v>
      </c>
    </row>
    <row r="24" spans="3:7" x14ac:dyDescent="0.2">
      <c r="C24" s="1" t="s">
        <v>27</v>
      </c>
      <c r="D24" s="1">
        <v>58</v>
      </c>
      <c r="E24" s="1">
        <v>9082</v>
      </c>
      <c r="G24" s="1">
        <f t="shared" si="0"/>
        <v>0</v>
      </c>
    </row>
    <row r="25" spans="3:7" x14ac:dyDescent="0.2">
      <c r="C25" s="1" t="s">
        <v>28</v>
      </c>
      <c r="D25" s="1">
        <v>21</v>
      </c>
      <c r="E25" s="1">
        <v>1363</v>
      </c>
      <c r="G25" s="1">
        <f t="shared" si="0"/>
        <v>1</v>
      </c>
    </row>
    <row r="26" spans="3:7" x14ac:dyDescent="0.2">
      <c r="C26" s="1" t="s">
        <v>29</v>
      </c>
      <c r="D26" s="1">
        <v>59</v>
      </c>
      <c r="E26" s="1">
        <v>6926</v>
      </c>
      <c r="G26" s="1">
        <f t="shared" si="0"/>
        <v>0</v>
      </c>
    </row>
    <row r="27" spans="3:7" x14ac:dyDescent="0.2">
      <c r="C27" s="1" t="s">
        <v>30</v>
      </c>
      <c r="D27" s="1">
        <v>53</v>
      </c>
      <c r="E27" s="1">
        <v>9922</v>
      </c>
      <c r="G27" s="1">
        <f t="shared" si="0"/>
        <v>0</v>
      </c>
    </row>
    <row r="28" spans="3:7" x14ac:dyDescent="0.2">
      <c r="C28" s="1" t="s">
        <v>31</v>
      </c>
      <c r="D28" s="1">
        <v>61</v>
      </c>
      <c r="E28" s="1">
        <v>5772</v>
      </c>
      <c r="G28" s="1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F30" sqref="C30:F30"/>
    </sheetView>
  </sheetViews>
  <sheetFormatPr defaultRowHeight="11.4" x14ac:dyDescent="0.2"/>
  <cols>
    <col min="1" max="1" width="2" style="1" customWidth="1"/>
    <col min="2" max="2" width="6.69921875" style="1" bestFit="1" customWidth="1"/>
    <col min="3" max="3" width="6.69921875" style="6" bestFit="1" customWidth="1"/>
    <col min="4" max="4" width="4.5" style="6" bestFit="1" customWidth="1"/>
    <col min="5" max="6" width="5.5" style="6" bestFit="1" customWidth="1"/>
    <col min="7" max="16384" width="8.796875" style="1"/>
  </cols>
  <sheetData>
    <row r="1" spans="3:14" ht="14.4" thickBot="1" x14ac:dyDescent="0.3">
      <c r="C1" s="9" t="s">
        <v>42</v>
      </c>
    </row>
    <row r="2" spans="3:14" ht="12" x14ac:dyDescent="0.25">
      <c r="C2" s="7" t="s">
        <v>1</v>
      </c>
      <c r="D2" s="7" t="s">
        <v>3</v>
      </c>
      <c r="E2" s="7" t="s">
        <v>4</v>
      </c>
      <c r="F2" s="7" t="s">
        <v>5</v>
      </c>
    </row>
    <row r="3" spans="3:14" x14ac:dyDescent="0.2">
      <c r="C3" s="6">
        <v>1</v>
      </c>
      <c r="D3" s="6" t="s">
        <v>6</v>
      </c>
      <c r="E3" s="6">
        <v>42</v>
      </c>
      <c r="F3" s="6">
        <v>5241</v>
      </c>
      <c r="N3" s="1" t="s">
        <v>6</v>
      </c>
    </row>
    <row r="4" spans="3:14" x14ac:dyDescent="0.2">
      <c r="C4" s="6">
        <v>2</v>
      </c>
      <c r="D4" s="6" t="s">
        <v>7</v>
      </c>
      <c r="E4" s="6">
        <v>22</v>
      </c>
      <c r="F4" s="6">
        <v>1323</v>
      </c>
      <c r="N4" s="1" t="s">
        <v>2</v>
      </c>
    </row>
    <row r="5" spans="3:14" x14ac:dyDescent="0.2">
      <c r="C5" s="6">
        <v>3</v>
      </c>
      <c r="D5" s="6" t="s">
        <v>8</v>
      </c>
      <c r="E5" s="6">
        <v>31</v>
      </c>
      <c r="F5" s="6">
        <v>2475</v>
      </c>
    </row>
    <row r="6" spans="3:14" x14ac:dyDescent="0.2">
      <c r="C6" s="6">
        <v>4</v>
      </c>
      <c r="D6" s="6" t="s">
        <v>9</v>
      </c>
      <c r="E6" s="6">
        <v>30</v>
      </c>
      <c r="F6" s="6">
        <v>2621</v>
      </c>
    </row>
    <row r="7" spans="3:14" x14ac:dyDescent="0.2">
      <c r="C7" s="6">
        <v>5</v>
      </c>
      <c r="D7" s="6" t="s">
        <v>10</v>
      </c>
      <c r="E7" s="6">
        <v>46</v>
      </c>
      <c r="F7" s="6">
        <v>9645</v>
      </c>
    </row>
    <row r="8" spans="3:14" x14ac:dyDescent="0.2">
      <c r="C8" s="6">
        <v>6</v>
      </c>
      <c r="D8" s="6" t="s">
        <v>11</v>
      </c>
      <c r="E8" s="6">
        <v>28</v>
      </c>
      <c r="F8" s="6">
        <v>2146</v>
      </c>
    </row>
    <row r="9" spans="3:14" x14ac:dyDescent="0.2">
      <c r="C9" s="6">
        <v>7</v>
      </c>
      <c r="D9" s="6" t="s">
        <v>12</v>
      </c>
      <c r="E9" s="6">
        <v>17</v>
      </c>
      <c r="F9" s="6">
        <v>1746</v>
      </c>
    </row>
    <row r="10" spans="3:14" x14ac:dyDescent="0.2">
      <c r="C10" s="6">
        <v>8</v>
      </c>
      <c r="D10" s="6" t="s">
        <v>13</v>
      </c>
      <c r="E10" s="6">
        <v>24</v>
      </c>
      <c r="F10" s="6">
        <v>1576</v>
      </c>
      <c r="H10" s="1" t="s">
        <v>4</v>
      </c>
    </row>
    <row r="11" spans="3:14" x14ac:dyDescent="0.2">
      <c r="C11" s="6">
        <v>9</v>
      </c>
      <c r="D11" s="6" t="s">
        <v>14</v>
      </c>
      <c r="E11" s="6">
        <v>45</v>
      </c>
      <c r="F11" s="6">
        <v>8138</v>
      </c>
      <c r="H11" s="1">
        <v>30</v>
      </c>
    </row>
    <row r="12" spans="3:14" x14ac:dyDescent="0.2">
      <c r="C12" s="6">
        <v>10</v>
      </c>
      <c r="D12" s="6" t="s">
        <v>15</v>
      </c>
      <c r="E12" s="6">
        <v>65</v>
      </c>
      <c r="F12" s="6">
        <v>7830</v>
      </c>
    </row>
    <row r="13" spans="3:14" x14ac:dyDescent="0.2">
      <c r="C13" s="6">
        <v>11</v>
      </c>
      <c r="D13" s="6" t="s">
        <v>16</v>
      </c>
      <c r="E13" s="6">
        <v>30</v>
      </c>
      <c r="F13" s="6">
        <v>1615</v>
      </c>
    </row>
    <row r="14" spans="3:14" x14ac:dyDescent="0.2">
      <c r="C14" s="6">
        <v>12</v>
      </c>
      <c r="D14" s="6" t="s">
        <v>17</v>
      </c>
      <c r="E14" s="6">
        <v>52</v>
      </c>
      <c r="F14" s="6">
        <v>6135</v>
      </c>
    </row>
    <row r="15" spans="3:14" x14ac:dyDescent="0.2">
      <c r="C15" s="6">
        <v>13</v>
      </c>
      <c r="D15" s="6" t="s">
        <v>18</v>
      </c>
      <c r="E15" s="6">
        <v>19</v>
      </c>
      <c r="F15" s="6">
        <v>1865</v>
      </c>
    </row>
    <row r="16" spans="3:14" x14ac:dyDescent="0.2">
      <c r="C16" s="6">
        <v>14</v>
      </c>
      <c r="D16" s="6" t="s">
        <v>19</v>
      </c>
      <c r="E16" s="6">
        <v>42</v>
      </c>
      <c r="F16" s="6">
        <v>7891</v>
      </c>
    </row>
    <row r="17" spans="2:6" x14ac:dyDescent="0.2">
      <c r="C17" s="6">
        <v>15</v>
      </c>
      <c r="D17" s="6" t="s">
        <v>20</v>
      </c>
      <c r="E17" s="6">
        <v>60</v>
      </c>
      <c r="F17" s="6">
        <v>7110</v>
      </c>
    </row>
    <row r="18" spans="2:6" x14ac:dyDescent="0.2">
      <c r="C18" s="6">
        <v>16</v>
      </c>
      <c r="D18" s="6" t="s">
        <v>21</v>
      </c>
      <c r="E18" s="6">
        <v>25</v>
      </c>
      <c r="F18" s="6">
        <v>2858</v>
      </c>
    </row>
    <row r="19" spans="2:6" x14ac:dyDescent="0.2">
      <c r="C19" s="6">
        <v>17</v>
      </c>
      <c r="D19" s="6" t="s">
        <v>22</v>
      </c>
      <c r="E19" s="6">
        <v>17</v>
      </c>
      <c r="F19" s="6">
        <v>1290</v>
      </c>
    </row>
    <row r="20" spans="2:6" x14ac:dyDescent="0.2">
      <c r="C20" s="6">
        <v>18</v>
      </c>
      <c r="D20" s="6" t="s">
        <v>23</v>
      </c>
      <c r="E20" s="6">
        <v>56</v>
      </c>
      <c r="F20" s="6">
        <v>6298</v>
      </c>
    </row>
    <row r="21" spans="2:6" x14ac:dyDescent="0.2">
      <c r="C21" s="6">
        <v>19</v>
      </c>
      <c r="D21" s="6" t="s">
        <v>24</v>
      </c>
      <c r="E21" s="6">
        <v>47</v>
      </c>
      <c r="F21" s="6">
        <v>8658</v>
      </c>
    </row>
    <row r="22" spans="2:6" x14ac:dyDescent="0.2">
      <c r="C22" s="6">
        <v>20</v>
      </c>
      <c r="D22" s="6" t="s">
        <v>25</v>
      </c>
      <c r="E22" s="6">
        <v>58</v>
      </c>
      <c r="F22" s="6">
        <v>9159</v>
      </c>
    </row>
    <row r="23" spans="2:6" x14ac:dyDescent="0.2">
      <c r="C23" s="6">
        <v>21</v>
      </c>
      <c r="D23" s="6" t="s">
        <v>26</v>
      </c>
      <c r="E23" s="6">
        <v>29</v>
      </c>
      <c r="F23" s="6">
        <v>2395</v>
      </c>
    </row>
    <row r="24" spans="2:6" x14ac:dyDescent="0.2">
      <c r="C24" s="6">
        <v>22</v>
      </c>
      <c r="D24" s="6" t="s">
        <v>27</v>
      </c>
      <c r="E24" s="6">
        <v>58</v>
      </c>
      <c r="F24" s="6">
        <v>9082</v>
      </c>
    </row>
    <row r="25" spans="2:6" x14ac:dyDescent="0.2">
      <c r="C25" s="6">
        <v>23</v>
      </c>
      <c r="D25" s="6" t="s">
        <v>28</v>
      </c>
      <c r="E25" s="6">
        <v>21</v>
      </c>
      <c r="F25" s="6">
        <v>1363</v>
      </c>
    </row>
    <row r="26" spans="2:6" x14ac:dyDescent="0.2">
      <c r="C26" s="6">
        <v>24</v>
      </c>
      <c r="D26" s="6" t="s">
        <v>29</v>
      </c>
      <c r="E26" s="6">
        <v>59</v>
      </c>
      <c r="F26" s="6">
        <v>6926</v>
      </c>
    </row>
    <row r="27" spans="2:6" x14ac:dyDescent="0.2">
      <c r="C27" s="6">
        <v>25</v>
      </c>
      <c r="D27" s="6" t="s">
        <v>30</v>
      </c>
      <c r="E27" s="6">
        <v>53</v>
      </c>
      <c r="F27" s="6">
        <v>9922</v>
      </c>
    </row>
    <row r="28" spans="2:6" x14ac:dyDescent="0.2">
      <c r="C28" s="6">
        <v>26</v>
      </c>
      <c r="D28" s="6" t="s">
        <v>31</v>
      </c>
      <c r="E28" s="6">
        <v>61</v>
      </c>
      <c r="F28" s="6">
        <v>5772</v>
      </c>
    </row>
    <row r="29" spans="2:6" ht="12" x14ac:dyDescent="0.25">
      <c r="B29" s="3" t="s">
        <v>42</v>
      </c>
      <c r="C29" s="8"/>
      <c r="D29" s="8"/>
      <c r="E29" s="8"/>
      <c r="F29" s="8">
        <f>SUM(F3:F28)</f>
        <v>131080</v>
      </c>
    </row>
    <row r="30" spans="2:6" ht="12" x14ac:dyDescent="0.25">
      <c r="B30" s="10" t="s">
        <v>40</v>
      </c>
      <c r="C30" s="11">
        <v>12</v>
      </c>
      <c r="D30" s="11" t="s">
        <v>43</v>
      </c>
      <c r="E30" s="11">
        <v>30</v>
      </c>
      <c r="F30" s="11">
        <v>2000</v>
      </c>
    </row>
    <row r="31" spans="2:6" ht="12" x14ac:dyDescent="0.25">
      <c r="B31" s="3" t="s">
        <v>35</v>
      </c>
      <c r="C31" s="8">
        <f>SUMIF(C$3:C$28,"&gt;"&amp;C$30,$F$3:$F$28)</f>
        <v>80589</v>
      </c>
      <c r="D31" s="8">
        <f t="shared" ref="D31:F31" si="0">SUMIF(D$3:D$28,"&gt;"&amp;D$30,$F$3:$F$28)</f>
        <v>70833</v>
      </c>
      <c r="E31" s="8">
        <f t="shared" si="0"/>
        <v>110282</v>
      </c>
      <c r="F31" s="8">
        <f t="shared" si="0"/>
        <v>120302</v>
      </c>
    </row>
    <row r="32" spans="2:6" ht="12" x14ac:dyDescent="0.25">
      <c r="B32" s="3" t="s">
        <v>36</v>
      </c>
      <c r="C32" s="8">
        <f>SUMIFS(F3:F28,C3:C28,"&gt;"&amp;C30,D3:D28,"&gt;"&amp;D30,E3:E28,"&gt;"&amp;E30,F3:F28,"&gt;"&amp;F30)</f>
        <v>62927</v>
      </c>
      <c r="D32" s="8"/>
      <c r="E32" s="8"/>
      <c r="F32" s="8"/>
    </row>
    <row r="33" spans="2:2" ht="12" x14ac:dyDescent="0.25">
      <c r="B33" s="3"/>
    </row>
    <row r="34" spans="2:2" ht="12" x14ac:dyDescent="0.25">
      <c r="B34" s="3"/>
    </row>
    <row r="35" spans="2:2" ht="12" x14ac:dyDescent="0.25">
      <c r="B3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32" sqref="B32"/>
    </sheetView>
  </sheetViews>
  <sheetFormatPr defaultRowHeight="11.4" x14ac:dyDescent="0.2"/>
  <cols>
    <col min="1" max="1" width="2" style="1" customWidth="1"/>
    <col min="2" max="2" width="8.5" style="1" bestFit="1" customWidth="1"/>
    <col min="3" max="3" width="7.296875" style="6" bestFit="1" customWidth="1"/>
    <col min="4" max="4" width="4.5" style="6" bestFit="1" customWidth="1"/>
    <col min="5" max="5" width="3.296875" style="6" bestFit="1" customWidth="1"/>
    <col min="6" max="6" width="5.19921875" style="6" bestFit="1" customWidth="1"/>
    <col min="7" max="16384" width="8.796875" style="1"/>
  </cols>
  <sheetData>
    <row r="1" spans="2:14" ht="14.4" thickBot="1" x14ac:dyDescent="0.3">
      <c r="B1" s="9" t="s">
        <v>37</v>
      </c>
    </row>
    <row r="2" spans="2:14" ht="12" x14ac:dyDescent="0.25">
      <c r="C2" s="7" t="s">
        <v>1</v>
      </c>
      <c r="D2" s="7" t="s">
        <v>3</v>
      </c>
      <c r="E2" s="7" t="s">
        <v>4</v>
      </c>
      <c r="F2" s="7" t="s">
        <v>5</v>
      </c>
    </row>
    <row r="3" spans="2:14" x14ac:dyDescent="0.2">
      <c r="C3" s="6">
        <v>1</v>
      </c>
      <c r="D3" s="6" t="s">
        <v>6</v>
      </c>
      <c r="E3" s="6">
        <v>42</v>
      </c>
      <c r="F3" s="6">
        <v>5241</v>
      </c>
      <c r="N3" s="1" t="s">
        <v>6</v>
      </c>
    </row>
    <row r="4" spans="2:14" x14ac:dyDescent="0.2">
      <c r="C4" s="6">
        <v>2</v>
      </c>
      <c r="D4" s="6" t="s">
        <v>7</v>
      </c>
      <c r="E4" s="6">
        <v>22</v>
      </c>
      <c r="F4" s="6">
        <v>1323</v>
      </c>
      <c r="N4" s="1" t="s">
        <v>2</v>
      </c>
    </row>
    <row r="5" spans="2:14" x14ac:dyDescent="0.2">
      <c r="C5" s="6">
        <v>3</v>
      </c>
      <c r="D5" s="6" t="s">
        <v>8</v>
      </c>
      <c r="E5" s="6">
        <v>31</v>
      </c>
      <c r="F5" s="6">
        <v>2475</v>
      </c>
    </row>
    <row r="6" spans="2:14" x14ac:dyDescent="0.2">
      <c r="C6" s="6">
        <v>4</v>
      </c>
      <c r="D6" s="6" t="s">
        <v>9</v>
      </c>
      <c r="E6" s="6">
        <v>30</v>
      </c>
      <c r="F6" s="6">
        <v>2621</v>
      </c>
    </row>
    <row r="7" spans="2:14" x14ac:dyDescent="0.2">
      <c r="C7" s="6">
        <v>5</v>
      </c>
      <c r="D7" s="6" t="s">
        <v>10</v>
      </c>
      <c r="E7" s="6">
        <v>46</v>
      </c>
      <c r="F7" s="6">
        <v>9645</v>
      </c>
    </row>
    <row r="8" spans="2:14" x14ac:dyDescent="0.2">
      <c r="C8" s="6">
        <v>6</v>
      </c>
      <c r="D8" s="6" t="s">
        <v>11</v>
      </c>
      <c r="E8" s="6">
        <v>28</v>
      </c>
      <c r="F8" s="6">
        <v>2146</v>
      </c>
    </row>
    <row r="9" spans="2:14" x14ac:dyDescent="0.2">
      <c r="C9" s="6">
        <v>7</v>
      </c>
      <c r="D9" s="6" t="s">
        <v>12</v>
      </c>
      <c r="E9" s="6">
        <v>17</v>
      </c>
      <c r="F9" s="6">
        <v>1746</v>
      </c>
    </row>
    <row r="10" spans="2:14" x14ac:dyDescent="0.2">
      <c r="C10" s="6">
        <v>8</v>
      </c>
      <c r="D10" s="6" t="s">
        <v>13</v>
      </c>
      <c r="E10" s="6">
        <v>24</v>
      </c>
      <c r="F10" s="6">
        <v>1576</v>
      </c>
    </row>
    <row r="11" spans="2:14" x14ac:dyDescent="0.2">
      <c r="C11" s="6">
        <v>9</v>
      </c>
      <c r="D11" s="6" t="s">
        <v>14</v>
      </c>
      <c r="E11" s="6">
        <v>45</v>
      </c>
      <c r="F11" s="6">
        <v>8138</v>
      </c>
    </row>
    <row r="12" spans="2:14" x14ac:dyDescent="0.2">
      <c r="C12" s="6">
        <v>10</v>
      </c>
      <c r="D12" s="6" t="s">
        <v>15</v>
      </c>
      <c r="E12" s="6">
        <v>65</v>
      </c>
      <c r="F12" s="6">
        <v>7830</v>
      </c>
    </row>
    <row r="13" spans="2:14" x14ac:dyDescent="0.2">
      <c r="C13" s="6">
        <v>11</v>
      </c>
      <c r="D13" s="6" t="s">
        <v>16</v>
      </c>
      <c r="E13" s="6">
        <v>30</v>
      </c>
      <c r="F13" s="6">
        <v>1615</v>
      </c>
    </row>
    <row r="14" spans="2:14" x14ac:dyDescent="0.2">
      <c r="C14" s="6">
        <v>12</v>
      </c>
      <c r="D14" s="6" t="s">
        <v>17</v>
      </c>
      <c r="E14" s="6">
        <v>52</v>
      </c>
      <c r="F14" s="6">
        <v>6135</v>
      </c>
    </row>
    <row r="15" spans="2:14" x14ac:dyDescent="0.2">
      <c r="C15" s="6">
        <v>13</v>
      </c>
      <c r="D15" s="6" t="s">
        <v>18</v>
      </c>
      <c r="E15" s="6">
        <v>19</v>
      </c>
      <c r="F15" s="6">
        <v>1865</v>
      </c>
    </row>
    <row r="16" spans="2:14" x14ac:dyDescent="0.2">
      <c r="C16" s="6">
        <v>14</v>
      </c>
      <c r="D16" s="6" t="s">
        <v>19</v>
      </c>
      <c r="E16" s="6">
        <v>42</v>
      </c>
      <c r="F16" s="6">
        <v>7891</v>
      </c>
    </row>
    <row r="17" spans="2:6" x14ac:dyDescent="0.2">
      <c r="C17" s="6">
        <v>15</v>
      </c>
      <c r="D17" s="6" t="s">
        <v>20</v>
      </c>
      <c r="E17" s="6">
        <v>60</v>
      </c>
      <c r="F17" s="6">
        <v>7110</v>
      </c>
    </row>
    <row r="18" spans="2:6" x14ac:dyDescent="0.2">
      <c r="C18" s="6">
        <v>16</v>
      </c>
      <c r="D18" s="6" t="s">
        <v>21</v>
      </c>
      <c r="E18" s="6">
        <v>25</v>
      </c>
      <c r="F18" s="6">
        <v>2858</v>
      </c>
    </row>
    <row r="19" spans="2:6" x14ac:dyDescent="0.2">
      <c r="C19" s="6">
        <v>17</v>
      </c>
      <c r="D19" s="6" t="s">
        <v>22</v>
      </c>
      <c r="E19" s="6">
        <v>17</v>
      </c>
      <c r="F19" s="6">
        <v>1290</v>
      </c>
    </row>
    <row r="20" spans="2:6" x14ac:dyDescent="0.2">
      <c r="C20" s="6">
        <v>18</v>
      </c>
      <c r="D20" s="6" t="s">
        <v>23</v>
      </c>
      <c r="E20" s="6">
        <v>56</v>
      </c>
      <c r="F20" s="6">
        <v>6298</v>
      </c>
    </row>
    <row r="21" spans="2:6" x14ac:dyDescent="0.2">
      <c r="C21" s="6">
        <v>19</v>
      </c>
      <c r="D21" s="6" t="s">
        <v>24</v>
      </c>
      <c r="E21" s="6">
        <v>47</v>
      </c>
      <c r="F21" s="6">
        <v>8658</v>
      </c>
    </row>
    <row r="22" spans="2:6" x14ac:dyDescent="0.2">
      <c r="C22" s="6">
        <v>20</v>
      </c>
      <c r="D22" s="6" t="s">
        <v>25</v>
      </c>
      <c r="F22" s="6">
        <v>9159</v>
      </c>
    </row>
    <row r="23" spans="2:6" x14ac:dyDescent="0.2">
      <c r="C23" s="6">
        <v>21</v>
      </c>
      <c r="D23" s="6" t="s">
        <v>26</v>
      </c>
      <c r="E23" s="6">
        <v>29</v>
      </c>
      <c r="F23" s="6">
        <v>2395</v>
      </c>
    </row>
    <row r="24" spans="2:6" x14ac:dyDescent="0.2">
      <c r="C24" s="6">
        <v>22</v>
      </c>
      <c r="D24" s="6" t="s">
        <v>27</v>
      </c>
      <c r="E24" s="6">
        <v>58</v>
      </c>
      <c r="F24" s="6">
        <v>9082</v>
      </c>
    </row>
    <row r="25" spans="2:6" x14ac:dyDescent="0.2">
      <c r="C25" s="6">
        <v>23</v>
      </c>
      <c r="D25" s="6" t="s">
        <v>28</v>
      </c>
      <c r="E25" s="6">
        <v>21</v>
      </c>
      <c r="F25" s="6">
        <v>1363</v>
      </c>
    </row>
    <row r="26" spans="2:6" x14ac:dyDescent="0.2">
      <c r="C26" s="6">
        <v>24</v>
      </c>
      <c r="D26" s="6" t="s">
        <v>29</v>
      </c>
      <c r="E26" s="6">
        <v>59</v>
      </c>
      <c r="F26" s="6">
        <v>6926</v>
      </c>
    </row>
    <row r="27" spans="2:6" x14ac:dyDescent="0.2">
      <c r="C27" s="6">
        <v>25</v>
      </c>
      <c r="D27" s="6" t="s">
        <v>30</v>
      </c>
      <c r="E27" s="6">
        <v>53</v>
      </c>
      <c r="F27" s="6">
        <v>9922</v>
      </c>
    </row>
    <row r="28" spans="2:6" x14ac:dyDescent="0.2">
      <c r="C28" s="6">
        <v>26</v>
      </c>
      <c r="D28" s="6" t="s">
        <v>31</v>
      </c>
      <c r="E28" s="6">
        <v>61</v>
      </c>
      <c r="F28" s="6">
        <v>5772</v>
      </c>
    </row>
    <row r="29" spans="2:6" ht="12" x14ac:dyDescent="0.25">
      <c r="B29" s="3" t="s">
        <v>38</v>
      </c>
      <c r="C29" s="8">
        <f>COUNT(C3:C28)</f>
        <v>26</v>
      </c>
      <c r="D29" s="8">
        <f t="shared" ref="D29:F29" si="0">COUNT(D3:D28)</f>
        <v>0</v>
      </c>
      <c r="E29" s="8">
        <f t="shared" si="0"/>
        <v>25</v>
      </c>
      <c r="F29" s="8">
        <f t="shared" si="0"/>
        <v>26</v>
      </c>
    </row>
    <row r="30" spans="2:6" ht="12" x14ac:dyDescent="0.25">
      <c r="B30" s="3" t="s">
        <v>39</v>
      </c>
      <c r="C30" s="8">
        <f>COUNTA(C3:C28)</f>
        <v>26</v>
      </c>
      <c r="D30" s="8">
        <f t="shared" ref="D30:F30" si="1">COUNTA(D3:D28)</f>
        <v>26</v>
      </c>
      <c r="E30" s="8">
        <f t="shared" si="1"/>
        <v>25</v>
      </c>
      <c r="F30" s="8">
        <f t="shared" si="1"/>
        <v>26</v>
      </c>
    </row>
    <row r="31" spans="2:6" ht="12" x14ac:dyDescent="0.25">
      <c r="B31" s="3" t="s">
        <v>41</v>
      </c>
      <c r="C31" s="8">
        <f>COUNTBLANK(C3:C28)</f>
        <v>0</v>
      </c>
      <c r="D31" s="8">
        <f t="shared" ref="D31:F31" si="2">COUNTBLANK(D3:D28)</f>
        <v>0</v>
      </c>
      <c r="E31" s="8">
        <f t="shared" si="2"/>
        <v>1</v>
      </c>
      <c r="F31" s="8">
        <f t="shared" si="2"/>
        <v>0</v>
      </c>
    </row>
    <row r="32" spans="2:6" ht="12" x14ac:dyDescent="0.25">
      <c r="B32" s="10" t="s">
        <v>40</v>
      </c>
      <c r="C32" s="11">
        <v>12</v>
      </c>
      <c r="D32" s="11" t="s">
        <v>19</v>
      </c>
      <c r="E32" s="11">
        <v>30</v>
      </c>
      <c r="F32" s="11">
        <v>2000</v>
      </c>
    </row>
    <row r="33" spans="2:6" ht="12" x14ac:dyDescent="0.25">
      <c r="B33" s="3" t="s">
        <v>33</v>
      </c>
      <c r="C33" s="8">
        <f>COUNTIF(C3:C28,"&gt;"&amp;C32)</f>
        <v>14</v>
      </c>
      <c r="D33" s="8">
        <f t="shared" ref="D33:F33" si="3">COUNTIF(D3:D28,"&gt;"&amp;D32)</f>
        <v>12</v>
      </c>
      <c r="E33" s="8">
        <f t="shared" si="3"/>
        <v>14</v>
      </c>
      <c r="F33" s="8">
        <f t="shared" si="3"/>
        <v>19</v>
      </c>
    </row>
    <row r="34" spans="2:6" ht="12" x14ac:dyDescent="0.25">
      <c r="B34" s="3" t="s">
        <v>34</v>
      </c>
      <c r="C34" s="8">
        <f>COUNTIFS(C3:C28,"&gt;"&amp;C32,D3:D28,"&gt;"&amp;D32,E3:E28,"&gt;"&amp;E32,F3:F28,"&gt;"&amp;F32)</f>
        <v>7</v>
      </c>
      <c r="D34" s="8"/>
      <c r="E34" s="8"/>
      <c r="F3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workbookViewId="0">
      <selection activeCell="B2" sqref="B2"/>
    </sheetView>
  </sheetViews>
  <sheetFormatPr defaultRowHeight="11.4" x14ac:dyDescent="0.2"/>
  <cols>
    <col min="1" max="1" width="2" style="1" customWidth="1"/>
    <col min="2" max="2" width="10" style="1" bestFit="1" customWidth="1"/>
    <col min="3" max="3" width="7.296875" style="6" bestFit="1" customWidth="1"/>
    <col min="4" max="4" width="5.5" style="6" bestFit="1" customWidth="1"/>
    <col min="5" max="5" width="3.8984375" style="6" bestFit="1" customWidth="1"/>
    <col min="6" max="6" width="9.5" style="6" bestFit="1" customWidth="1"/>
    <col min="7" max="16384" width="8.796875" style="1"/>
  </cols>
  <sheetData>
    <row r="1" spans="2:13" ht="14.4" thickBot="1" x14ac:dyDescent="0.3">
      <c r="B1" s="9" t="s">
        <v>44</v>
      </c>
    </row>
    <row r="2" spans="2:13" ht="12" x14ac:dyDescent="0.25">
      <c r="C2" s="7" t="s">
        <v>1</v>
      </c>
      <c r="D2" s="7" t="s">
        <v>3</v>
      </c>
      <c r="E2" s="7" t="s">
        <v>4</v>
      </c>
      <c r="F2" s="7" t="s">
        <v>5</v>
      </c>
      <c r="G2" s="7" t="s">
        <v>48</v>
      </c>
    </row>
    <row r="3" spans="2:13" x14ac:dyDescent="0.2">
      <c r="C3" s="6">
        <v>1</v>
      </c>
      <c r="D3" s="6" t="s">
        <v>6</v>
      </c>
      <c r="E3" s="6">
        <v>42</v>
      </c>
      <c r="F3" s="6">
        <v>5241</v>
      </c>
      <c r="G3" s="1" t="b">
        <v>1</v>
      </c>
      <c r="I3" s="1" t="b">
        <v>1</v>
      </c>
      <c r="M3" s="1" t="s">
        <v>6</v>
      </c>
    </row>
    <row r="4" spans="2:13" x14ac:dyDescent="0.2">
      <c r="C4" s="6">
        <v>2</v>
      </c>
      <c r="D4" s="6" t="s">
        <v>7</v>
      </c>
      <c r="E4" s="6">
        <v>22</v>
      </c>
      <c r="F4" s="6">
        <v>1323</v>
      </c>
      <c r="G4" s="1" t="b">
        <v>1</v>
      </c>
      <c r="M4" s="1" t="s">
        <v>2</v>
      </c>
    </row>
    <row r="5" spans="2:13" x14ac:dyDescent="0.2">
      <c r="C5" s="6">
        <v>3</v>
      </c>
      <c r="D5" s="6" t="s">
        <v>8</v>
      </c>
      <c r="E5" s="6">
        <v>31</v>
      </c>
      <c r="F5" s="6">
        <v>2475</v>
      </c>
      <c r="G5" s="1" t="b">
        <v>0</v>
      </c>
    </row>
    <row r="6" spans="2:13" x14ac:dyDescent="0.2">
      <c r="C6" s="6">
        <v>4</v>
      </c>
      <c r="D6" s="6" t="s">
        <v>9</v>
      </c>
      <c r="E6" s="6">
        <v>30</v>
      </c>
      <c r="F6" s="6">
        <v>2621</v>
      </c>
      <c r="G6" s="1" t="b">
        <v>1</v>
      </c>
    </row>
    <row r="7" spans="2:13" x14ac:dyDescent="0.2">
      <c r="C7" s="6">
        <v>5</v>
      </c>
      <c r="D7" s="6" t="s">
        <v>10</v>
      </c>
      <c r="E7" s="6">
        <v>46</v>
      </c>
      <c r="F7" s="6">
        <v>9645</v>
      </c>
      <c r="G7" s="1" t="b">
        <v>1</v>
      </c>
    </row>
    <row r="8" spans="2:13" x14ac:dyDescent="0.2">
      <c r="C8" s="6">
        <v>6</v>
      </c>
      <c r="D8" s="6" t="s">
        <v>11</v>
      </c>
      <c r="E8" s="6">
        <v>28</v>
      </c>
      <c r="F8" s="6">
        <v>2146</v>
      </c>
      <c r="G8" s="1" t="b">
        <v>0</v>
      </c>
    </row>
    <row r="9" spans="2:13" x14ac:dyDescent="0.2">
      <c r="C9" s="6">
        <v>7</v>
      </c>
      <c r="D9" s="6" t="s">
        <v>12</v>
      </c>
      <c r="E9" s="6">
        <v>17</v>
      </c>
      <c r="F9" s="6">
        <v>1746</v>
      </c>
      <c r="G9" s="1" t="b">
        <v>0</v>
      </c>
    </row>
    <row r="10" spans="2:13" x14ac:dyDescent="0.2">
      <c r="C10" s="6">
        <v>8</v>
      </c>
      <c r="D10" s="6" t="s">
        <v>13</v>
      </c>
      <c r="E10" s="6">
        <v>24</v>
      </c>
      <c r="F10" s="6">
        <v>1576</v>
      </c>
      <c r="G10" s="1" t="b">
        <v>0</v>
      </c>
    </row>
    <row r="11" spans="2:13" x14ac:dyDescent="0.2">
      <c r="C11" s="6">
        <v>9</v>
      </c>
      <c r="D11" s="6" t="s">
        <v>14</v>
      </c>
      <c r="E11" s="6">
        <v>45</v>
      </c>
      <c r="F11" s="6">
        <v>8138</v>
      </c>
      <c r="G11" s="1" t="b">
        <v>1</v>
      </c>
    </row>
    <row r="12" spans="2:13" x14ac:dyDescent="0.2">
      <c r="C12" s="6">
        <v>10</v>
      </c>
      <c r="D12" s="6" t="s">
        <v>15</v>
      </c>
      <c r="E12" s="6">
        <v>65</v>
      </c>
      <c r="F12" s="6">
        <v>7830</v>
      </c>
      <c r="G12" s="1" t="b">
        <v>1</v>
      </c>
    </row>
    <row r="13" spans="2:13" x14ac:dyDescent="0.2">
      <c r="C13" s="6">
        <v>11</v>
      </c>
      <c r="D13" s="6" t="s">
        <v>16</v>
      </c>
      <c r="E13" s="6">
        <v>30</v>
      </c>
      <c r="F13" s="6">
        <v>1615</v>
      </c>
      <c r="G13" s="1" t="b">
        <v>1</v>
      </c>
    </row>
    <row r="14" spans="2:13" x14ac:dyDescent="0.2">
      <c r="C14" s="6">
        <v>12</v>
      </c>
      <c r="D14" s="6" t="s">
        <v>17</v>
      </c>
      <c r="E14" s="6">
        <v>52</v>
      </c>
      <c r="F14" s="6">
        <v>6135</v>
      </c>
      <c r="G14" s="1" t="b">
        <v>0</v>
      </c>
    </row>
    <row r="15" spans="2:13" x14ac:dyDescent="0.2">
      <c r="C15" s="6">
        <v>13</v>
      </c>
      <c r="D15" s="6" t="s">
        <v>18</v>
      </c>
      <c r="E15" s="6">
        <v>19</v>
      </c>
      <c r="F15" s="6">
        <v>1865</v>
      </c>
      <c r="G15" s="1" t="b">
        <v>0</v>
      </c>
    </row>
    <row r="16" spans="2:13" x14ac:dyDescent="0.2">
      <c r="C16" s="6">
        <v>14</v>
      </c>
      <c r="D16" s="6" t="s">
        <v>19</v>
      </c>
      <c r="E16" s="6">
        <v>42</v>
      </c>
      <c r="F16" s="6">
        <v>7891</v>
      </c>
      <c r="G16" s="1" t="b">
        <v>1</v>
      </c>
    </row>
    <row r="17" spans="2:7" x14ac:dyDescent="0.2">
      <c r="C17" s="6">
        <v>15</v>
      </c>
      <c r="D17" s="6" t="s">
        <v>20</v>
      </c>
      <c r="E17" s="6">
        <v>60</v>
      </c>
      <c r="F17" s="6">
        <v>7110</v>
      </c>
      <c r="G17" s="1" t="b">
        <v>1</v>
      </c>
    </row>
    <row r="18" spans="2:7" x14ac:dyDescent="0.2">
      <c r="C18" s="6">
        <v>16</v>
      </c>
      <c r="D18" s="6" t="s">
        <v>21</v>
      </c>
      <c r="E18" s="6">
        <v>25</v>
      </c>
      <c r="F18" s="6">
        <v>2858</v>
      </c>
      <c r="G18" s="1" t="b">
        <v>1</v>
      </c>
    </row>
    <row r="19" spans="2:7" x14ac:dyDescent="0.2">
      <c r="C19" s="6">
        <v>17</v>
      </c>
      <c r="D19" s="6" t="s">
        <v>22</v>
      </c>
      <c r="E19" s="6">
        <v>17</v>
      </c>
      <c r="F19" s="6">
        <v>1290</v>
      </c>
      <c r="G19" s="1" t="b">
        <v>1</v>
      </c>
    </row>
    <row r="20" spans="2:7" x14ac:dyDescent="0.2">
      <c r="C20" s="6">
        <v>18</v>
      </c>
      <c r="D20" s="6" t="s">
        <v>23</v>
      </c>
      <c r="E20" s="6">
        <v>56</v>
      </c>
      <c r="F20" s="6">
        <v>6298</v>
      </c>
      <c r="G20" s="1" t="b">
        <v>0</v>
      </c>
    </row>
    <row r="21" spans="2:7" x14ac:dyDescent="0.2">
      <c r="C21" s="6">
        <v>19</v>
      </c>
      <c r="D21" s="6" t="s">
        <v>24</v>
      </c>
      <c r="E21" s="6">
        <v>47</v>
      </c>
      <c r="F21" s="6">
        <v>8658</v>
      </c>
      <c r="G21" s="1" t="b">
        <v>1</v>
      </c>
    </row>
    <row r="22" spans="2:7" x14ac:dyDescent="0.2">
      <c r="C22" s="6">
        <v>20</v>
      </c>
      <c r="D22" s="6" t="s">
        <v>25</v>
      </c>
      <c r="F22" s="6">
        <v>9159</v>
      </c>
      <c r="G22" s="1" t="b">
        <v>1</v>
      </c>
    </row>
    <row r="23" spans="2:7" x14ac:dyDescent="0.2">
      <c r="C23" s="6">
        <v>21</v>
      </c>
      <c r="D23" s="6" t="s">
        <v>26</v>
      </c>
      <c r="E23" s="6">
        <v>29</v>
      </c>
      <c r="F23" s="6">
        <v>2395</v>
      </c>
      <c r="G23" s="1" t="b">
        <v>1</v>
      </c>
    </row>
    <row r="24" spans="2:7" x14ac:dyDescent="0.2">
      <c r="C24" s="6">
        <v>22</v>
      </c>
      <c r="D24" s="6" t="s">
        <v>27</v>
      </c>
      <c r="E24" s="6">
        <v>58</v>
      </c>
      <c r="F24" s="6">
        <v>9082</v>
      </c>
      <c r="G24" s="1" t="b">
        <v>1</v>
      </c>
    </row>
    <row r="25" spans="2:7" x14ac:dyDescent="0.2">
      <c r="C25" s="6">
        <v>23</v>
      </c>
      <c r="D25" s="6" t="s">
        <v>28</v>
      </c>
      <c r="E25" s="6">
        <v>21</v>
      </c>
      <c r="F25" s="6">
        <v>1363</v>
      </c>
      <c r="G25" s="1" t="b">
        <v>0</v>
      </c>
    </row>
    <row r="26" spans="2:7" x14ac:dyDescent="0.2">
      <c r="C26" s="6">
        <v>24</v>
      </c>
      <c r="D26" s="6" t="s">
        <v>29</v>
      </c>
      <c r="E26" s="6">
        <v>59</v>
      </c>
      <c r="F26" s="6">
        <v>6926</v>
      </c>
      <c r="G26" s="1" t="b">
        <v>1</v>
      </c>
    </row>
    <row r="27" spans="2:7" x14ac:dyDescent="0.2">
      <c r="C27" s="6">
        <v>25</v>
      </c>
      <c r="D27" s="6" t="s">
        <v>30</v>
      </c>
      <c r="E27" s="6">
        <v>53</v>
      </c>
      <c r="F27" s="6">
        <v>9922</v>
      </c>
      <c r="G27" s="1" t="b">
        <v>0</v>
      </c>
    </row>
    <row r="28" spans="2:7" x14ac:dyDescent="0.2">
      <c r="C28" s="6">
        <v>26</v>
      </c>
      <c r="D28" s="6" t="s">
        <v>31</v>
      </c>
      <c r="E28" s="6">
        <v>61</v>
      </c>
      <c r="F28" s="6">
        <v>5772</v>
      </c>
      <c r="G28" s="1" t="b">
        <v>1</v>
      </c>
    </row>
    <row r="29" spans="2:7" ht="12" x14ac:dyDescent="0.25">
      <c r="B29" s="3" t="s">
        <v>44</v>
      </c>
      <c r="C29" s="8">
        <f>AVERAGE(C3:C28)</f>
        <v>13.5</v>
      </c>
      <c r="D29" s="8" t="str">
        <f>IFERROR(AVERAGE(D3:D28),"")</f>
        <v/>
      </c>
      <c r="E29" s="8">
        <f t="shared" ref="E29:F29" si="0">AVERAGE(E3:E28)</f>
        <v>39.159999999999997</v>
      </c>
      <c r="F29" s="8">
        <f t="shared" si="0"/>
        <v>5041.5384615384619</v>
      </c>
    </row>
    <row r="30" spans="2:7" ht="12" x14ac:dyDescent="0.25">
      <c r="B30" s="3" t="s">
        <v>45</v>
      </c>
      <c r="C30" s="8">
        <f>AVERAGEA(C3:C28)</f>
        <v>13.5</v>
      </c>
      <c r="D30" s="8">
        <f t="shared" ref="D30:G30" si="1">AVERAGEA(D3:D28)</f>
        <v>0</v>
      </c>
      <c r="E30" s="8">
        <f t="shared" si="1"/>
        <v>39.159999999999997</v>
      </c>
      <c r="F30" s="8">
        <f t="shared" si="1"/>
        <v>5041.5384615384619</v>
      </c>
      <c r="G30" s="8">
        <f t="shared" si="1"/>
        <v>0.65384615384615385</v>
      </c>
    </row>
    <row r="31" spans="2:7" ht="12" x14ac:dyDescent="0.25">
      <c r="B31" s="10" t="s">
        <v>40</v>
      </c>
      <c r="C31" s="11">
        <v>12</v>
      </c>
      <c r="D31" s="11" t="s">
        <v>19</v>
      </c>
      <c r="E31" s="11">
        <v>30</v>
      </c>
      <c r="F31" s="11">
        <v>2000</v>
      </c>
      <c r="G31" s="1" t="b">
        <v>1</v>
      </c>
    </row>
    <row r="32" spans="2:7" ht="12" x14ac:dyDescent="0.25">
      <c r="B32" s="3" t="s">
        <v>46</v>
      </c>
      <c r="C32" s="8">
        <f>AVERAGEIF(C3:C28,C31,F3:F28)</f>
        <v>6135</v>
      </c>
      <c r="D32" s="8">
        <f>AVERAGEIF(D3:D28,D31,$F$3:$F$28)</f>
        <v>7891</v>
      </c>
      <c r="E32" s="8">
        <f>AVERAGEIF(E3:E28,E31,$F$3:$F$28)</f>
        <v>2118</v>
      </c>
      <c r="F32" s="8" t="str">
        <f>IFERROR(AVERAGEIF(F3:F28,F31,$F$3:$F$28),"")</f>
        <v/>
      </c>
      <c r="G32" s="8">
        <f t="shared" ref="G32" si="2">AVERAGEIF(G3:G28,G31,$F$3:$F$28)</f>
        <v>5738.4705882352937</v>
      </c>
    </row>
    <row r="33" spans="2:6" ht="12" x14ac:dyDescent="0.25">
      <c r="B33" s="3" t="s">
        <v>47</v>
      </c>
      <c r="C33" s="8">
        <f>AVERAGEIFS(F3:F28,C3:C28,"&gt;"&amp;C31,D3:D28,"&gt;"&amp;D31,E3:E28,"&gt;"&amp;E31,F3:F28,"&gt;"&amp;F31,G3:G28,G31)</f>
        <v>7509.6</v>
      </c>
      <c r="D33" s="8"/>
      <c r="E33" s="8"/>
      <c r="F3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3" sqref="B3"/>
    </sheetView>
  </sheetViews>
  <sheetFormatPr defaultRowHeight="11.4" x14ac:dyDescent="0.2"/>
  <cols>
    <col min="1" max="1" width="2" style="1" customWidth="1"/>
    <col min="2" max="2" width="9.796875" style="1" bestFit="1" customWidth="1"/>
    <col min="3" max="16384" width="8.796875" style="1"/>
  </cols>
  <sheetData>
    <row r="2" spans="2:7" ht="13.8" x14ac:dyDescent="0.25">
      <c r="B2" s="25" t="s">
        <v>49</v>
      </c>
      <c r="C2" s="25"/>
      <c r="E2" s="7" t="s">
        <v>53</v>
      </c>
      <c r="F2" s="7" t="s">
        <v>51</v>
      </c>
      <c r="G2" s="7" t="s">
        <v>52</v>
      </c>
    </row>
    <row r="3" spans="2:7" x14ac:dyDescent="0.2">
      <c r="E3" s="6">
        <v>5</v>
      </c>
      <c r="F3" s="6" t="s">
        <v>54</v>
      </c>
      <c r="G3" s="6">
        <v>8</v>
      </c>
    </row>
    <row r="4" spans="2:7" x14ac:dyDescent="0.2">
      <c r="B4" s="1" t="s">
        <v>50</v>
      </c>
      <c r="E4" s="6" t="str">
        <f>LEFT(B4,$E$3)</f>
        <v>hello</v>
      </c>
      <c r="F4" s="6" t="str">
        <f>MID(B4,7,3)</f>
        <v>jon</v>
      </c>
      <c r="G4" s="6" t="str">
        <f>RIGHT(B4,$G$3)</f>
        <v>egyptian</v>
      </c>
    </row>
    <row r="5" spans="2:7" x14ac:dyDescent="0.2">
      <c r="B5" s="1" t="s">
        <v>55</v>
      </c>
      <c r="E5" s="6" t="str">
        <f>LEFT(B5,$E$3)</f>
        <v xml:space="preserve">محمد </v>
      </c>
      <c r="F5" s="6" t="str">
        <f>MID(B5,7,3)</f>
        <v>حمد</v>
      </c>
      <c r="G5" s="6" t="str">
        <f>RIGHT(B5,$G$3)</f>
        <v>مد محمود</v>
      </c>
    </row>
    <row r="6" spans="2:7" x14ac:dyDescent="0.2">
      <c r="E6" s="6"/>
      <c r="F6" s="6"/>
      <c r="G6" s="6"/>
    </row>
    <row r="7" spans="2:7" x14ac:dyDescent="0.2">
      <c r="E7" s="6"/>
      <c r="F7" s="6"/>
      <c r="G7" s="6"/>
    </row>
    <row r="8" spans="2:7" x14ac:dyDescent="0.2">
      <c r="E8" s="6"/>
      <c r="F8" s="6"/>
      <c r="G8" s="6"/>
    </row>
    <row r="9" spans="2:7" x14ac:dyDescent="0.2">
      <c r="E9" s="6"/>
      <c r="F9" s="6"/>
      <c r="G9" s="6"/>
    </row>
    <row r="10" spans="2:7" x14ac:dyDescent="0.2">
      <c r="E10" s="6"/>
      <c r="F10" s="6"/>
      <c r="G10" s="6"/>
    </row>
    <row r="11" spans="2:7" x14ac:dyDescent="0.2">
      <c r="E11" s="6"/>
      <c r="F11" s="6"/>
      <c r="G11" s="6"/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5" sqref="B5"/>
    </sheetView>
  </sheetViews>
  <sheetFormatPr defaultRowHeight="11.4" x14ac:dyDescent="0.2"/>
  <cols>
    <col min="1" max="1" width="2" style="1" customWidth="1"/>
    <col min="2" max="2" width="9.796875" style="1" bestFit="1" customWidth="1"/>
    <col min="3" max="4" width="8.796875" style="1"/>
    <col min="5" max="5" width="18.59765625" style="1" bestFit="1" customWidth="1"/>
    <col min="6" max="6" width="14.19921875" style="1" bestFit="1" customWidth="1"/>
    <col min="7" max="7" width="14.796875" style="1" bestFit="1" customWidth="1"/>
    <col min="8" max="16384" width="8.796875" style="1"/>
  </cols>
  <sheetData>
    <row r="2" spans="2:7" ht="13.8" x14ac:dyDescent="0.25">
      <c r="B2" s="25" t="s">
        <v>56</v>
      </c>
      <c r="C2" s="25"/>
      <c r="E2" s="7" t="s">
        <v>57</v>
      </c>
      <c r="F2" s="7" t="s">
        <v>58</v>
      </c>
      <c r="G2" s="7" t="s">
        <v>59</v>
      </c>
    </row>
    <row r="3" spans="2:7" x14ac:dyDescent="0.2">
      <c r="E3" s="6"/>
      <c r="F3" s="6"/>
      <c r="G3" s="6"/>
    </row>
    <row r="4" spans="2:7" x14ac:dyDescent="0.2">
      <c r="B4" s="1" t="s">
        <v>60</v>
      </c>
      <c r="E4" s="6" t="str">
        <f>UPPER(B4)</f>
        <v>HELLO JON I'M EGYPTIAN</v>
      </c>
      <c r="F4" s="6" t="str">
        <f>LOWER(B4)</f>
        <v>hello jon i'm egyptian</v>
      </c>
      <c r="G4" s="6" t="str">
        <f>PROPER(B4)</f>
        <v>Hello Jon I'M Egyptian</v>
      </c>
    </row>
    <row r="5" spans="2:7" x14ac:dyDescent="0.2">
      <c r="B5" s="1" t="s">
        <v>55</v>
      </c>
      <c r="E5" s="6" t="str">
        <f>UPPER(B5)</f>
        <v>محمد احمد محمود</v>
      </c>
      <c r="F5" s="6" t="str">
        <f>LOWER(B5)</f>
        <v>محمد احمد محمود</v>
      </c>
      <c r="G5" s="6" t="str">
        <f>PROPER(B5)</f>
        <v>محمد احمد محمود</v>
      </c>
    </row>
    <row r="6" spans="2:7" x14ac:dyDescent="0.2">
      <c r="E6" s="6"/>
      <c r="F6" s="6"/>
      <c r="G6" s="6"/>
    </row>
    <row r="7" spans="2:7" x14ac:dyDescent="0.2">
      <c r="E7" s="6"/>
      <c r="F7" s="6"/>
      <c r="G7" s="6"/>
    </row>
    <row r="8" spans="2:7" x14ac:dyDescent="0.2">
      <c r="E8" s="6"/>
      <c r="F8" s="6"/>
      <c r="G8" s="6"/>
    </row>
    <row r="9" spans="2:7" x14ac:dyDescent="0.2">
      <c r="E9" s="6"/>
      <c r="F9" s="6"/>
      <c r="G9" s="6"/>
    </row>
    <row r="10" spans="2:7" x14ac:dyDescent="0.2">
      <c r="E10" s="6"/>
      <c r="F10" s="6"/>
      <c r="G10" s="6"/>
    </row>
    <row r="11" spans="2:7" x14ac:dyDescent="0.2">
      <c r="E11" s="6"/>
      <c r="F11" s="6"/>
      <c r="G11" s="6"/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28" sqref="J28"/>
    </sheetView>
  </sheetViews>
  <sheetFormatPr defaultRowHeight="11.4" x14ac:dyDescent="0.2"/>
  <cols>
    <col min="1" max="1" width="2" style="1" customWidth="1"/>
    <col min="2" max="2" width="9.796875" style="1" bestFit="1" customWidth="1"/>
    <col min="3" max="4" width="8.796875" style="1"/>
    <col min="5" max="6" width="15" style="1" bestFit="1" customWidth="1"/>
    <col min="7" max="16384" width="8.796875" style="1"/>
  </cols>
  <sheetData>
    <row r="2" spans="2:6" ht="13.8" x14ac:dyDescent="0.25">
      <c r="B2" s="25" t="s">
        <v>67</v>
      </c>
      <c r="C2" s="25"/>
      <c r="E2" s="7" t="s">
        <v>61</v>
      </c>
      <c r="F2" s="7" t="s">
        <v>62</v>
      </c>
    </row>
    <row r="3" spans="2:6" x14ac:dyDescent="0.2">
      <c r="E3" s="6"/>
      <c r="F3" s="6"/>
    </row>
    <row r="4" spans="2:6" x14ac:dyDescent="0.2">
      <c r="B4" s="1" t="s">
        <v>63</v>
      </c>
      <c r="E4" s="6" t="str">
        <f>CONCATENATE(B4,B5,B6,B7)</f>
        <v>HelloJonI'mEgyptian</v>
      </c>
      <c r="F4" s="6" t="str">
        <f>B4&amp;B5&amp;B6&amp;B7</f>
        <v>HelloJonI'mEgyptian</v>
      </c>
    </row>
    <row r="5" spans="2:6" x14ac:dyDescent="0.2">
      <c r="B5" s="1" t="s">
        <v>64</v>
      </c>
      <c r="E5" s="6" t="str">
        <f>CONCATENATE(B4," ",B5," ",B6," ",B7)</f>
        <v>Hello Jon I'm Egyptian</v>
      </c>
      <c r="F5" s="6" t="str">
        <f>B4&amp; " "&amp;B5&amp;" "&amp;B6&amp;" "&amp;B7</f>
        <v>Hello Jon I'm Egyptian</v>
      </c>
    </row>
    <row r="6" spans="2:6" x14ac:dyDescent="0.2">
      <c r="B6" s="1" t="s">
        <v>65</v>
      </c>
      <c r="E6" s="6"/>
      <c r="F6" s="6"/>
    </row>
    <row r="7" spans="2:6" x14ac:dyDescent="0.2">
      <c r="B7" s="1" t="s">
        <v>66</v>
      </c>
      <c r="E7" s="6"/>
      <c r="F7" s="6"/>
    </row>
    <row r="8" spans="2:6" x14ac:dyDescent="0.2">
      <c r="E8" s="6"/>
      <c r="F8" s="6"/>
    </row>
    <row r="9" spans="2:6" x14ac:dyDescent="0.2">
      <c r="E9" s="6"/>
      <c r="F9" s="6"/>
    </row>
    <row r="10" spans="2:6" x14ac:dyDescent="0.2">
      <c r="E10" s="6"/>
      <c r="F10" s="6"/>
    </row>
    <row r="11" spans="2:6" x14ac:dyDescent="0.2">
      <c r="E11" s="6"/>
      <c r="F11" s="6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workbookViewId="0">
      <selection activeCell="E32" sqref="E32"/>
    </sheetView>
  </sheetViews>
  <sheetFormatPr defaultRowHeight="11.4" x14ac:dyDescent="0.2"/>
  <cols>
    <col min="1" max="1" width="2" style="1" customWidth="1"/>
    <col min="2" max="2" width="10" style="1" bestFit="1" customWidth="1"/>
    <col min="3" max="3" width="7.296875" style="6" bestFit="1" customWidth="1"/>
    <col min="4" max="4" width="5.5" style="6" bestFit="1" customWidth="1"/>
    <col min="5" max="5" width="3.8984375" style="6" bestFit="1" customWidth="1"/>
    <col min="6" max="6" width="9.5" style="6" bestFit="1" customWidth="1"/>
    <col min="7" max="16384" width="8.796875" style="1"/>
  </cols>
  <sheetData>
    <row r="1" spans="2:13" ht="14.4" thickBot="1" x14ac:dyDescent="0.3">
      <c r="B1" s="9" t="s">
        <v>68</v>
      </c>
    </row>
    <row r="2" spans="2:13" ht="12" x14ac:dyDescent="0.25">
      <c r="C2" s="7" t="s">
        <v>1</v>
      </c>
      <c r="D2" s="7" t="s">
        <v>3</v>
      </c>
      <c r="E2" s="7" t="s">
        <v>4</v>
      </c>
      <c r="F2" s="7" t="s">
        <v>5</v>
      </c>
      <c r="G2" s="7" t="s">
        <v>48</v>
      </c>
    </row>
    <row r="3" spans="2:13" x14ac:dyDescent="0.2">
      <c r="C3" s="6">
        <v>1</v>
      </c>
      <c r="D3" s="6" t="s">
        <v>6</v>
      </c>
      <c r="E3" s="6">
        <v>42</v>
      </c>
      <c r="F3" s="6">
        <v>5241</v>
      </c>
      <c r="G3" s="1" t="b">
        <v>1</v>
      </c>
      <c r="I3" s="1" t="b">
        <v>1</v>
      </c>
      <c r="M3" s="1" t="s">
        <v>6</v>
      </c>
    </row>
    <row r="4" spans="2:13" x14ac:dyDescent="0.2">
      <c r="C4" s="6">
        <v>2</v>
      </c>
      <c r="D4" s="6" t="s">
        <v>7</v>
      </c>
      <c r="E4" s="6">
        <v>22</v>
      </c>
      <c r="F4" s="6">
        <v>1323</v>
      </c>
      <c r="G4" s="1" t="b">
        <v>1</v>
      </c>
      <c r="M4" s="1" t="s">
        <v>2</v>
      </c>
    </row>
    <row r="5" spans="2:13" x14ac:dyDescent="0.2">
      <c r="C5" s="6">
        <v>3</v>
      </c>
      <c r="D5" s="6" t="s">
        <v>8</v>
      </c>
      <c r="E5" s="6">
        <v>31</v>
      </c>
      <c r="F5" s="6">
        <v>2475</v>
      </c>
      <c r="G5" s="1" t="b">
        <v>0</v>
      </c>
    </row>
    <row r="6" spans="2:13" x14ac:dyDescent="0.2">
      <c r="C6" s="6">
        <v>4</v>
      </c>
      <c r="D6" s="6" t="s">
        <v>9</v>
      </c>
      <c r="E6" s="6">
        <v>30</v>
      </c>
      <c r="F6" s="6">
        <v>2621</v>
      </c>
      <c r="G6" s="1" t="b">
        <v>1</v>
      </c>
    </row>
    <row r="7" spans="2:13" x14ac:dyDescent="0.2">
      <c r="C7" s="6">
        <v>5</v>
      </c>
      <c r="D7" s="6" t="s">
        <v>10</v>
      </c>
      <c r="E7" s="6">
        <v>46</v>
      </c>
      <c r="F7" s="6">
        <v>9645</v>
      </c>
      <c r="G7" s="1" t="b">
        <v>1</v>
      </c>
    </row>
    <row r="8" spans="2:13" x14ac:dyDescent="0.2">
      <c r="C8" s="6">
        <v>6</v>
      </c>
      <c r="D8" s="6" t="s">
        <v>11</v>
      </c>
      <c r="E8" s="6">
        <v>28</v>
      </c>
      <c r="F8" s="6">
        <v>2146</v>
      </c>
      <c r="G8" s="1" t="b">
        <v>0</v>
      </c>
    </row>
    <row r="9" spans="2:13" x14ac:dyDescent="0.2">
      <c r="C9" s="6">
        <v>7</v>
      </c>
      <c r="D9" s="6" t="s">
        <v>12</v>
      </c>
      <c r="E9" s="6">
        <v>17</v>
      </c>
      <c r="F9" s="6">
        <v>1746</v>
      </c>
      <c r="G9" s="1" t="b">
        <v>0</v>
      </c>
    </row>
    <row r="10" spans="2:13" x14ac:dyDescent="0.2">
      <c r="C10" s="6">
        <v>8</v>
      </c>
      <c r="D10" s="6" t="s">
        <v>13</v>
      </c>
      <c r="E10" s="6">
        <v>24</v>
      </c>
      <c r="F10" s="6">
        <v>1576</v>
      </c>
      <c r="G10" s="1" t="b">
        <v>0</v>
      </c>
    </row>
    <row r="11" spans="2:13" x14ac:dyDescent="0.2">
      <c r="C11" s="6">
        <v>9</v>
      </c>
      <c r="D11" s="6" t="s">
        <v>14</v>
      </c>
      <c r="E11" s="6">
        <v>45</v>
      </c>
      <c r="F11" s="6">
        <v>8138</v>
      </c>
      <c r="G11" s="1" t="b">
        <v>1</v>
      </c>
    </row>
    <row r="12" spans="2:13" x14ac:dyDescent="0.2">
      <c r="C12" s="6">
        <v>10</v>
      </c>
      <c r="D12" s="6" t="s">
        <v>15</v>
      </c>
      <c r="E12" s="6">
        <v>65</v>
      </c>
      <c r="F12" s="6">
        <v>7830</v>
      </c>
      <c r="G12" s="1" t="b">
        <v>1</v>
      </c>
    </row>
    <row r="13" spans="2:13" x14ac:dyDescent="0.2">
      <c r="C13" s="6">
        <v>11</v>
      </c>
      <c r="D13" s="6" t="s">
        <v>16</v>
      </c>
      <c r="E13" s="6">
        <v>30</v>
      </c>
      <c r="F13" s="6">
        <v>1615</v>
      </c>
      <c r="G13" s="1" t="b">
        <v>1</v>
      </c>
    </row>
    <row r="14" spans="2:13" x14ac:dyDescent="0.2">
      <c r="C14" s="6">
        <v>12</v>
      </c>
      <c r="D14" s="6" t="s">
        <v>17</v>
      </c>
      <c r="E14" s="6">
        <v>52</v>
      </c>
      <c r="F14" s="6">
        <v>6135</v>
      </c>
      <c r="G14" s="1" t="b">
        <v>0</v>
      </c>
    </row>
    <row r="15" spans="2:13" x14ac:dyDescent="0.2">
      <c r="C15" s="6">
        <v>13</v>
      </c>
      <c r="D15" s="6" t="s">
        <v>18</v>
      </c>
      <c r="E15" s="6">
        <v>19</v>
      </c>
      <c r="F15" s="6">
        <v>1865</v>
      </c>
      <c r="G15" s="1" t="b">
        <v>0</v>
      </c>
    </row>
    <row r="16" spans="2:13" x14ac:dyDescent="0.2">
      <c r="C16" s="6">
        <v>14</v>
      </c>
      <c r="D16" s="6" t="s">
        <v>19</v>
      </c>
      <c r="E16" s="6">
        <v>42</v>
      </c>
      <c r="F16" s="6">
        <v>7891</v>
      </c>
      <c r="G16" s="1" t="b">
        <v>1</v>
      </c>
    </row>
    <row r="17" spans="2:7" x14ac:dyDescent="0.2">
      <c r="C17" s="6">
        <v>15</v>
      </c>
      <c r="D17" s="6" t="s">
        <v>20</v>
      </c>
      <c r="E17" s="6">
        <v>60</v>
      </c>
      <c r="F17" s="6">
        <v>7110</v>
      </c>
      <c r="G17" s="1" t="b">
        <v>1</v>
      </c>
    </row>
    <row r="18" spans="2:7" x14ac:dyDescent="0.2">
      <c r="C18" s="6">
        <v>16</v>
      </c>
      <c r="D18" s="6" t="s">
        <v>21</v>
      </c>
      <c r="E18" s="6">
        <v>25</v>
      </c>
      <c r="F18" s="6">
        <v>2858</v>
      </c>
      <c r="G18" s="1" t="b">
        <v>1</v>
      </c>
    </row>
    <row r="19" spans="2:7" x14ac:dyDescent="0.2">
      <c r="C19" s="6">
        <v>17</v>
      </c>
      <c r="D19" s="6" t="s">
        <v>22</v>
      </c>
      <c r="E19" s="6">
        <v>17</v>
      </c>
      <c r="F19" s="6">
        <v>1290</v>
      </c>
      <c r="G19" s="1" t="b">
        <v>1</v>
      </c>
    </row>
    <row r="20" spans="2:7" x14ac:dyDescent="0.2">
      <c r="C20" s="6">
        <v>18</v>
      </c>
      <c r="D20" s="6" t="s">
        <v>23</v>
      </c>
      <c r="E20" s="6">
        <v>56</v>
      </c>
      <c r="F20" s="6">
        <v>6298</v>
      </c>
      <c r="G20" s="1" t="b">
        <v>0</v>
      </c>
    </row>
    <row r="21" spans="2:7" x14ac:dyDescent="0.2">
      <c r="C21" s="6">
        <v>19</v>
      </c>
      <c r="D21" s="6" t="s">
        <v>24</v>
      </c>
      <c r="E21" s="6">
        <v>47</v>
      </c>
      <c r="F21" s="6">
        <v>8658</v>
      </c>
      <c r="G21" s="1" t="b">
        <v>1</v>
      </c>
    </row>
    <row r="22" spans="2:7" x14ac:dyDescent="0.2">
      <c r="C22" s="6">
        <v>20</v>
      </c>
      <c r="D22" s="6" t="s">
        <v>25</v>
      </c>
      <c r="F22" s="6">
        <v>9159</v>
      </c>
      <c r="G22" s="1" t="b">
        <v>1</v>
      </c>
    </row>
    <row r="23" spans="2:7" x14ac:dyDescent="0.2">
      <c r="C23" s="6">
        <v>21</v>
      </c>
      <c r="D23" s="6" t="s">
        <v>26</v>
      </c>
      <c r="E23" s="6">
        <v>29</v>
      </c>
      <c r="F23" s="6">
        <v>2395</v>
      </c>
      <c r="G23" s="1" t="b">
        <v>1</v>
      </c>
    </row>
    <row r="24" spans="2:7" x14ac:dyDescent="0.2">
      <c r="C24" s="6">
        <v>22</v>
      </c>
      <c r="D24" s="6" t="s">
        <v>27</v>
      </c>
      <c r="E24" s="6">
        <v>58</v>
      </c>
      <c r="F24" s="6">
        <v>9082</v>
      </c>
      <c r="G24" s="1" t="b">
        <v>1</v>
      </c>
    </row>
    <row r="25" spans="2:7" x14ac:dyDescent="0.2">
      <c r="C25" s="6">
        <v>23</v>
      </c>
      <c r="D25" s="6" t="s">
        <v>28</v>
      </c>
      <c r="E25" s="6">
        <v>21</v>
      </c>
      <c r="F25" s="6">
        <v>1363</v>
      </c>
      <c r="G25" s="1" t="b">
        <v>0</v>
      </c>
    </row>
    <row r="26" spans="2:7" x14ac:dyDescent="0.2">
      <c r="C26" s="6">
        <v>24</v>
      </c>
      <c r="D26" s="6" t="s">
        <v>29</v>
      </c>
      <c r="E26" s="6">
        <v>59</v>
      </c>
      <c r="F26" s="6">
        <v>6926</v>
      </c>
      <c r="G26" s="1" t="b">
        <v>1</v>
      </c>
    </row>
    <row r="27" spans="2:7" x14ac:dyDescent="0.2">
      <c r="C27" s="6">
        <v>25</v>
      </c>
      <c r="D27" s="6" t="s">
        <v>30</v>
      </c>
      <c r="E27" s="6">
        <v>53</v>
      </c>
      <c r="F27" s="6">
        <v>9922</v>
      </c>
      <c r="G27" s="1" t="b">
        <v>0</v>
      </c>
    </row>
    <row r="28" spans="2:7" x14ac:dyDescent="0.2">
      <c r="C28" s="6">
        <v>26</v>
      </c>
      <c r="D28" s="6" t="s">
        <v>31</v>
      </c>
      <c r="E28" s="6">
        <v>61</v>
      </c>
      <c r="F28" s="6">
        <v>5772</v>
      </c>
      <c r="G28" s="1" t="b">
        <v>1</v>
      </c>
    </row>
    <row r="29" spans="2:7" ht="12" x14ac:dyDescent="0.25">
      <c r="B29" s="3" t="s">
        <v>69</v>
      </c>
      <c r="C29" s="8">
        <f>MAX(C3:C28)</f>
        <v>26</v>
      </c>
      <c r="D29" s="8">
        <f t="shared" ref="D29:G29" si="0">MAX(D3:D28)</f>
        <v>0</v>
      </c>
      <c r="E29" s="8">
        <f t="shared" si="0"/>
        <v>65</v>
      </c>
      <c r="F29" s="8">
        <f t="shared" si="0"/>
        <v>9922</v>
      </c>
      <c r="G29" s="8">
        <f t="shared" si="0"/>
        <v>0</v>
      </c>
    </row>
    <row r="30" spans="2:7" ht="12" x14ac:dyDescent="0.25">
      <c r="B30" s="3" t="s">
        <v>70</v>
      </c>
      <c r="C30" s="8">
        <f>MAXA(C3:C28)</f>
        <v>26</v>
      </c>
      <c r="D30" s="8">
        <f t="shared" ref="D30:G30" si="1">MAXA(D3:D28)</f>
        <v>0</v>
      </c>
      <c r="E30" s="8">
        <f t="shared" si="1"/>
        <v>65</v>
      </c>
      <c r="F30" s="8">
        <f t="shared" si="1"/>
        <v>9922</v>
      </c>
      <c r="G30" s="8">
        <f t="shared" si="1"/>
        <v>1</v>
      </c>
    </row>
    <row r="31" spans="2:7" ht="12" x14ac:dyDescent="0.25">
      <c r="B31" s="3" t="s">
        <v>71</v>
      </c>
      <c r="C31" s="8">
        <f>MIN(C3:C28)</f>
        <v>1</v>
      </c>
      <c r="D31" s="8">
        <f t="shared" ref="D31:G31" si="2">MIN(D3:D28)</f>
        <v>0</v>
      </c>
      <c r="E31" s="8">
        <f t="shared" si="2"/>
        <v>17</v>
      </c>
      <c r="F31" s="8">
        <f t="shared" si="2"/>
        <v>1290</v>
      </c>
      <c r="G31" s="8">
        <f t="shared" si="2"/>
        <v>0</v>
      </c>
    </row>
    <row r="32" spans="2:7" ht="12" x14ac:dyDescent="0.25">
      <c r="B32" s="3" t="s">
        <v>72</v>
      </c>
      <c r="C32" s="8">
        <f>MINA(C3:C28)</f>
        <v>1</v>
      </c>
      <c r="D32" s="8">
        <f t="shared" ref="D32:G32" si="3">MINA(D3:D28)</f>
        <v>0</v>
      </c>
      <c r="E32" s="8">
        <f t="shared" si="3"/>
        <v>17</v>
      </c>
      <c r="F32" s="8">
        <f t="shared" si="3"/>
        <v>1290</v>
      </c>
      <c r="G32" s="8">
        <f t="shared" si="3"/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H11" sqref="H11"/>
    </sheetView>
  </sheetViews>
  <sheetFormatPr defaultRowHeight="11.4" x14ac:dyDescent="0.2"/>
  <cols>
    <col min="1" max="1" width="2" style="1" customWidth="1"/>
    <col min="2" max="2" width="10" style="1" bestFit="1" customWidth="1"/>
    <col min="3" max="3" width="7.296875" style="6" bestFit="1" customWidth="1"/>
    <col min="4" max="4" width="4.5" style="6" bestFit="1" customWidth="1"/>
    <col min="5" max="5" width="3.8984375" style="6" bestFit="1" customWidth="1"/>
    <col min="6" max="6" width="5.19921875" style="6" bestFit="1" customWidth="1"/>
    <col min="7" max="7" width="9.5" style="6" customWidth="1"/>
    <col min="8" max="8" width="9.5" style="1" bestFit="1" customWidth="1"/>
    <col min="9" max="16384" width="8.796875" style="1"/>
  </cols>
  <sheetData>
    <row r="1" spans="2:14" ht="14.4" thickBot="1" x14ac:dyDescent="0.3">
      <c r="B1" s="9" t="s">
        <v>73</v>
      </c>
    </row>
    <row r="2" spans="2:14" ht="12" x14ac:dyDescent="0.25">
      <c r="C2" s="7" t="s">
        <v>1</v>
      </c>
      <c r="D2" s="7" t="s">
        <v>3</v>
      </c>
      <c r="E2" s="7" t="s">
        <v>4</v>
      </c>
      <c r="F2" s="7" t="s">
        <v>5</v>
      </c>
      <c r="G2" s="7" t="s">
        <v>74</v>
      </c>
      <c r="H2" s="7" t="s">
        <v>75</v>
      </c>
      <c r="I2" s="7" t="s">
        <v>76</v>
      </c>
      <c r="J2" s="7" t="s">
        <v>77</v>
      </c>
    </row>
    <row r="3" spans="2:14" x14ac:dyDescent="0.2">
      <c r="C3" s="6">
        <v>1</v>
      </c>
      <c r="D3" s="6" t="s">
        <v>6</v>
      </c>
      <c r="E3" s="6">
        <v>42</v>
      </c>
      <c r="F3" s="6">
        <v>5241</v>
      </c>
      <c r="G3" s="6">
        <v>0.40997962658112042</v>
      </c>
      <c r="H3" s="14">
        <f>F3*G3</f>
        <v>2148.7032229116521</v>
      </c>
      <c r="I3" s="12">
        <f>ROUND(H3,J3)</f>
        <v>2148.703</v>
      </c>
      <c r="J3" s="13">
        <v>3</v>
      </c>
      <c r="N3" s="1" t="s">
        <v>6</v>
      </c>
    </row>
    <row r="4" spans="2:14" x14ac:dyDescent="0.2">
      <c r="C4" s="6">
        <v>2</v>
      </c>
      <c r="D4" s="6" t="s">
        <v>7</v>
      </c>
      <c r="E4" s="6">
        <v>22</v>
      </c>
      <c r="F4" s="6">
        <v>1323</v>
      </c>
      <c r="G4" s="6">
        <v>0.52459284030439546</v>
      </c>
      <c r="H4" s="14">
        <f t="shared" ref="H4:H28" si="0">F4*G4</f>
        <v>694.03632772271521</v>
      </c>
      <c r="I4" s="12">
        <f t="shared" ref="I4:I28" si="1">ROUND(H4,J4)</f>
        <v>694.03633000000002</v>
      </c>
      <c r="J4" s="13">
        <v>5</v>
      </c>
      <c r="N4" s="1" t="s">
        <v>2</v>
      </c>
    </row>
    <row r="5" spans="2:14" x14ac:dyDescent="0.2">
      <c r="C5" s="6">
        <v>3</v>
      </c>
      <c r="D5" s="6" t="s">
        <v>8</v>
      </c>
      <c r="E5" s="6">
        <v>31</v>
      </c>
      <c r="F5" s="6">
        <v>2475</v>
      </c>
      <c r="G5" s="6">
        <v>0.32137234335690046</v>
      </c>
      <c r="H5" s="14">
        <f t="shared" si="0"/>
        <v>795.39654980832859</v>
      </c>
      <c r="I5" s="12">
        <f t="shared" si="1"/>
        <v>795</v>
      </c>
      <c r="J5" s="13">
        <v>0</v>
      </c>
    </row>
    <row r="6" spans="2:14" x14ac:dyDescent="0.2">
      <c r="C6" s="6">
        <v>4</v>
      </c>
      <c r="D6" s="6" t="s">
        <v>9</v>
      </c>
      <c r="E6" s="6">
        <v>30</v>
      </c>
      <c r="F6" s="6">
        <v>2621</v>
      </c>
      <c r="G6" s="6">
        <v>0.3466987561266035</v>
      </c>
      <c r="H6" s="14">
        <f t="shared" si="0"/>
        <v>908.69743980782778</v>
      </c>
      <c r="I6" s="12">
        <f t="shared" si="1"/>
        <v>908.697</v>
      </c>
      <c r="J6" s="13">
        <v>3</v>
      </c>
    </row>
    <row r="7" spans="2:14" x14ac:dyDescent="0.2">
      <c r="C7" s="6">
        <v>5</v>
      </c>
      <c r="D7" s="6" t="s">
        <v>10</v>
      </c>
      <c r="E7" s="6">
        <v>46</v>
      </c>
      <c r="F7" s="6">
        <v>9645</v>
      </c>
      <c r="G7" s="6">
        <v>0.33794297334591594</v>
      </c>
      <c r="H7" s="14">
        <f t="shared" si="0"/>
        <v>3259.459977921359</v>
      </c>
      <c r="I7" s="12">
        <f t="shared" si="1"/>
        <v>3259.4599800000001</v>
      </c>
      <c r="J7" s="13">
        <v>5</v>
      </c>
    </row>
    <row r="8" spans="2:14" x14ac:dyDescent="0.2">
      <c r="C8" s="6">
        <v>6</v>
      </c>
      <c r="D8" s="6" t="s">
        <v>11</v>
      </c>
      <c r="E8" s="6">
        <v>28</v>
      </c>
      <c r="F8" s="6">
        <v>2146</v>
      </c>
      <c r="G8" s="6">
        <v>0.90157417406678453</v>
      </c>
      <c r="H8" s="14">
        <f t="shared" si="0"/>
        <v>1934.7781775473195</v>
      </c>
      <c r="I8" s="12">
        <f t="shared" si="1"/>
        <v>1934.778</v>
      </c>
      <c r="J8" s="13">
        <v>3</v>
      </c>
    </row>
    <row r="9" spans="2:14" x14ac:dyDescent="0.2">
      <c r="C9" s="6">
        <v>7</v>
      </c>
      <c r="D9" s="6" t="s">
        <v>12</v>
      </c>
      <c r="E9" s="6">
        <v>17</v>
      </c>
      <c r="F9" s="6">
        <v>1746</v>
      </c>
      <c r="G9" s="6">
        <v>0.16087930960001839</v>
      </c>
      <c r="H9" s="14">
        <f t="shared" si="0"/>
        <v>280.89527456163211</v>
      </c>
      <c r="I9" s="12">
        <f t="shared" si="1"/>
        <v>280.89530000000002</v>
      </c>
      <c r="J9" s="13">
        <v>4</v>
      </c>
    </row>
    <row r="10" spans="2:14" x14ac:dyDescent="0.2">
      <c r="C10" s="6">
        <v>8</v>
      </c>
      <c r="D10" s="6" t="s">
        <v>13</v>
      </c>
      <c r="E10" s="6">
        <v>24</v>
      </c>
      <c r="F10" s="6">
        <v>1576</v>
      </c>
      <c r="G10" s="6">
        <v>0.7393333029837077</v>
      </c>
      <c r="H10" s="14">
        <f t="shared" si="0"/>
        <v>1165.1892855023234</v>
      </c>
      <c r="I10" s="12">
        <f t="shared" si="1"/>
        <v>1165.2</v>
      </c>
      <c r="J10" s="13">
        <v>1</v>
      </c>
    </row>
    <row r="11" spans="2:14" x14ac:dyDescent="0.2">
      <c r="C11" s="6">
        <v>9</v>
      </c>
      <c r="D11" s="6" t="s">
        <v>14</v>
      </c>
      <c r="E11" s="6">
        <v>45</v>
      </c>
      <c r="F11" s="6">
        <v>8138</v>
      </c>
      <c r="G11" s="6">
        <v>0.22959697675022095</v>
      </c>
      <c r="H11" s="14">
        <f t="shared" si="0"/>
        <v>1868.4601967932981</v>
      </c>
      <c r="I11" s="12">
        <f t="shared" si="1"/>
        <v>1868.5</v>
      </c>
      <c r="J11" s="13">
        <v>1</v>
      </c>
    </row>
    <row r="12" spans="2:14" x14ac:dyDescent="0.2">
      <c r="C12" s="6">
        <v>10</v>
      </c>
      <c r="D12" s="6" t="s">
        <v>15</v>
      </c>
      <c r="E12" s="6">
        <v>65</v>
      </c>
      <c r="F12" s="6">
        <v>7830</v>
      </c>
      <c r="G12" s="6">
        <v>1.8556040052197909E-2</v>
      </c>
      <c r="H12" s="14">
        <f t="shared" si="0"/>
        <v>145.29379360870962</v>
      </c>
      <c r="I12" s="12">
        <f t="shared" si="1"/>
        <v>145.2938</v>
      </c>
      <c r="J12" s="13">
        <v>4</v>
      </c>
    </row>
    <row r="13" spans="2:14" x14ac:dyDescent="0.2">
      <c r="C13" s="6">
        <v>11</v>
      </c>
      <c r="D13" s="6" t="s">
        <v>16</v>
      </c>
      <c r="E13" s="6">
        <v>30</v>
      </c>
      <c r="F13" s="6">
        <v>1615</v>
      </c>
      <c r="G13" s="6">
        <v>0.53412492396473976</v>
      </c>
      <c r="H13" s="14">
        <f t="shared" si="0"/>
        <v>862.61175220305472</v>
      </c>
      <c r="I13" s="12">
        <f t="shared" si="1"/>
        <v>862.61199999999997</v>
      </c>
      <c r="J13" s="13">
        <v>3</v>
      </c>
    </row>
    <row r="14" spans="2:14" x14ac:dyDescent="0.2">
      <c r="C14" s="6">
        <v>12</v>
      </c>
      <c r="D14" s="6" t="s">
        <v>17</v>
      </c>
      <c r="E14" s="6">
        <v>52</v>
      </c>
      <c r="F14" s="6">
        <v>6135</v>
      </c>
      <c r="G14" s="6">
        <v>0.63739416073069899</v>
      </c>
      <c r="H14" s="14">
        <f t="shared" si="0"/>
        <v>3910.4131760828382</v>
      </c>
      <c r="I14" s="12">
        <f t="shared" si="1"/>
        <v>3910.4</v>
      </c>
      <c r="J14" s="13">
        <v>1</v>
      </c>
    </row>
    <row r="15" spans="2:14" x14ac:dyDescent="0.2">
      <c r="C15" s="6">
        <v>13</v>
      </c>
      <c r="D15" s="6" t="s">
        <v>18</v>
      </c>
      <c r="E15" s="6">
        <v>19</v>
      </c>
      <c r="F15" s="6">
        <v>1865</v>
      </c>
      <c r="G15" s="6">
        <v>0.9831362807370454</v>
      </c>
      <c r="H15" s="14">
        <f t="shared" si="0"/>
        <v>1833.5491635745896</v>
      </c>
      <c r="I15" s="12">
        <f t="shared" si="1"/>
        <v>1833.5491999999999</v>
      </c>
      <c r="J15" s="13">
        <v>4</v>
      </c>
    </row>
    <row r="16" spans="2:14" x14ac:dyDescent="0.2">
      <c r="C16" s="6">
        <v>14</v>
      </c>
      <c r="D16" s="6" t="s">
        <v>19</v>
      </c>
      <c r="E16" s="6">
        <v>42</v>
      </c>
      <c r="F16" s="6">
        <v>7891</v>
      </c>
      <c r="G16" s="6">
        <v>0.59125346969490755</v>
      </c>
      <c r="H16" s="14">
        <f t="shared" si="0"/>
        <v>4665.5811293625156</v>
      </c>
      <c r="I16" s="12">
        <f t="shared" si="1"/>
        <v>4665.5811299999996</v>
      </c>
      <c r="J16" s="13">
        <v>5</v>
      </c>
    </row>
    <row r="17" spans="2:10" x14ac:dyDescent="0.2">
      <c r="C17" s="6">
        <v>15</v>
      </c>
      <c r="D17" s="6" t="s">
        <v>20</v>
      </c>
      <c r="E17" s="6">
        <v>60</v>
      </c>
      <c r="F17" s="6">
        <v>7110</v>
      </c>
      <c r="G17" s="6">
        <v>0.7572335041832583</v>
      </c>
      <c r="H17" s="14">
        <f t="shared" si="0"/>
        <v>5383.9302147429662</v>
      </c>
      <c r="I17" s="12">
        <f t="shared" si="1"/>
        <v>5383.93</v>
      </c>
      <c r="J17" s="13">
        <v>2</v>
      </c>
    </row>
    <row r="18" spans="2:10" x14ac:dyDescent="0.2">
      <c r="C18" s="6">
        <v>16</v>
      </c>
      <c r="D18" s="6" t="s">
        <v>21</v>
      </c>
      <c r="E18" s="6">
        <v>25</v>
      </c>
      <c r="F18" s="6">
        <v>2858</v>
      </c>
      <c r="G18" s="6">
        <v>0.88882131535606457</v>
      </c>
      <c r="H18" s="14">
        <f t="shared" si="0"/>
        <v>2540.2513192876327</v>
      </c>
      <c r="I18" s="12">
        <f t="shared" si="1"/>
        <v>2540</v>
      </c>
      <c r="J18" s="13">
        <v>0</v>
      </c>
    </row>
    <row r="19" spans="2:10" x14ac:dyDescent="0.2">
      <c r="C19" s="6">
        <v>17</v>
      </c>
      <c r="D19" s="6" t="s">
        <v>22</v>
      </c>
      <c r="E19" s="6">
        <v>17</v>
      </c>
      <c r="F19" s="6">
        <v>1290</v>
      </c>
      <c r="G19" s="6">
        <v>0.6613069782741936</v>
      </c>
      <c r="H19" s="14">
        <f t="shared" si="0"/>
        <v>853.0860019737097</v>
      </c>
      <c r="I19" s="12">
        <f t="shared" si="1"/>
        <v>853.1</v>
      </c>
      <c r="J19" s="13">
        <v>1</v>
      </c>
    </row>
    <row r="20" spans="2:10" x14ac:dyDescent="0.2">
      <c r="C20" s="6">
        <v>18</v>
      </c>
      <c r="D20" s="6" t="s">
        <v>23</v>
      </c>
      <c r="E20" s="6">
        <v>56</v>
      </c>
      <c r="F20" s="6">
        <v>6298</v>
      </c>
      <c r="G20" s="6">
        <v>0.59931207437736633</v>
      </c>
      <c r="H20" s="14">
        <f t="shared" si="0"/>
        <v>3774.4674444286534</v>
      </c>
      <c r="I20" s="12">
        <f t="shared" si="1"/>
        <v>3774</v>
      </c>
      <c r="J20" s="13">
        <v>0</v>
      </c>
    </row>
    <row r="21" spans="2:10" x14ac:dyDescent="0.2">
      <c r="C21" s="6">
        <v>19</v>
      </c>
      <c r="D21" s="6" t="s">
        <v>24</v>
      </c>
      <c r="E21" s="6">
        <v>47</v>
      </c>
      <c r="F21" s="6">
        <v>8658</v>
      </c>
      <c r="G21" s="6">
        <v>0.8786808063349455</v>
      </c>
      <c r="H21" s="14">
        <f t="shared" si="0"/>
        <v>7607.6184212479584</v>
      </c>
      <c r="I21" s="12">
        <f t="shared" si="1"/>
        <v>7607.6180000000004</v>
      </c>
      <c r="J21" s="13">
        <v>3</v>
      </c>
    </row>
    <row r="22" spans="2:10" x14ac:dyDescent="0.2">
      <c r="C22" s="6">
        <v>20</v>
      </c>
      <c r="D22" s="6" t="s">
        <v>25</v>
      </c>
      <c r="F22" s="6">
        <v>9159</v>
      </c>
      <c r="G22" s="6">
        <v>0.43054359503120998</v>
      </c>
      <c r="H22" s="14">
        <f t="shared" si="0"/>
        <v>3943.3487868908524</v>
      </c>
      <c r="I22" s="12">
        <f t="shared" si="1"/>
        <v>3943.34879</v>
      </c>
      <c r="J22" s="13">
        <v>5</v>
      </c>
    </row>
    <row r="23" spans="2:10" x14ac:dyDescent="0.2">
      <c r="C23" s="6">
        <v>21</v>
      </c>
      <c r="D23" s="6" t="s">
        <v>26</v>
      </c>
      <c r="E23" s="6">
        <v>29</v>
      </c>
      <c r="F23" s="6">
        <v>2395</v>
      </c>
      <c r="G23" s="6">
        <v>0.10062638954233749</v>
      </c>
      <c r="H23" s="14">
        <f t="shared" si="0"/>
        <v>241.00020295389828</v>
      </c>
      <c r="I23" s="12">
        <f t="shared" si="1"/>
        <v>241</v>
      </c>
      <c r="J23" s="13">
        <v>0</v>
      </c>
    </row>
    <row r="24" spans="2:10" x14ac:dyDescent="0.2">
      <c r="C24" s="6">
        <v>22</v>
      </c>
      <c r="D24" s="6" t="s">
        <v>27</v>
      </c>
      <c r="E24" s="6">
        <v>58</v>
      </c>
      <c r="F24" s="6">
        <v>9082</v>
      </c>
      <c r="G24" s="6">
        <v>0.16651409896227043</v>
      </c>
      <c r="H24" s="14">
        <f t="shared" si="0"/>
        <v>1512.28104677534</v>
      </c>
      <c r="I24" s="12">
        <f t="shared" si="1"/>
        <v>1512</v>
      </c>
      <c r="J24" s="13">
        <v>0</v>
      </c>
    </row>
    <row r="25" spans="2:10" x14ac:dyDescent="0.2">
      <c r="C25" s="6">
        <v>23</v>
      </c>
      <c r="D25" s="6" t="s">
        <v>28</v>
      </c>
      <c r="E25" s="6">
        <v>21</v>
      </c>
      <c r="F25" s="6">
        <v>1363</v>
      </c>
      <c r="G25" s="6">
        <v>0.11516570359075951</v>
      </c>
      <c r="H25" s="14">
        <f t="shared" si="0"/>
        <v>156.97085399420521</v>
      </c>
      <c r="I25" s="12">
        <f t="shared" si="1"/>
        <v>156.97</v>
      </c>
      <c r="J25" s="13">
        <v>2</v>
      </c>
    </row>
    <row r="26" spans="2:10" x14ac:dyDescent="0.2">
      <c r="C26" s="6">
        <v>24</v>
      </c>
      <c r="D26" s="6" t="s">
        <v>29</v>
      </c>
      <c r="E26" s="6">
        <v>59</v>
      </c>
      <c r="F26" s="6">
        <v>6926</v>
      </c>
      <c r="G26" s="6">
        <v>0.74901170958713326</v>
      </c>
      <c r="H26" s="14">
        <f t="shared" si="0"/>
        <v>5187.6551006004847</v>
      </c>
      <c r="I26" s="12">
        <f t="shared" si="1"/>
        <v>5187.6550999999999</v>
      </c>
      <c r="J26" s="13">
        <v>4</v>
      </c>
    </row>
    <row r="27" spans="2:10" x14ac:dyDescent="0.2">
      <c r="C27" s="6">
        <v>25</v>
      </c>
      <c r="D27" s="6" t="s">
        <v>30</v>
      </c>
      <c r="E27" s="6">
        <v>53</v>
      </c>
      <c r="F27" s="6">
        <v>9922</v>
      </c>
      <c r="G27" s="6">
        <v>0.44902070829793583</v>
      </c>
      <c r="H27" s="14">
        <f t="shared" si="0"/>
        <v>4455.1834677321194</v>
      </c>
      <c r="I27" s="12">
        <f t="shared" si="1"/>
        <v>4455.183</v>
      </c>
      <c r="J27" s="13">
        <v>3</v>
      </c>
    </row>
    <row r="28" spans="2:10" x14ac:dyDescent="0.2">
      <c r="C28" s="6">
        <v>26</v>
      </c>
      <c r="D28" s="6" t="s">
        <v>31</v>
      </c>
      <c r="E28" s="6">
        <v>61</v>
      </c>
      <c r="F28" s="6">
        <v>5772</v>
      </c>
      <c r="G28" s="6">
        <v>0.4648935828412557</v>
      </c>
      <c r="H28" s="14">
        <f t="shared" si="0"/>
        <v>2683.3657601597279</v>
      </c>
      <c r="I28" s="12">
        <f t="shared" si="1"/>
        <v>2683.3658</v>
      </c>
      <c r="J28" s="13">
        <v>4</v>
      </c>
    </row>
    <row r="29" spans="2:10" ht="12" x14ac:dyDescent="0.25">
      <c r="B29" s="3"/>
      <c r="C29" s="8"/>
      <c r="D29" s="8"/>
      <c r="E29" s="8"/>
      <c r="F29" s="8"/>
      <c r="G29" s="8"/>
      <c r="H29" s="8"/>
    </row>
    <row r="30" spans="2:10" ht="12" x14ac:dyDescent="0.25">
      <c r="B30" s="3"/>
      <c r="C30" s="8"/>
      <c r="D30" s="8"/>
      <c r="E30" s="8"/>
      <c r="F30" s="8"/>
      <c r="G30" s="8"/>
      <c r="H30" s="8"/>
    </row>
    <row r="31" spans="2:10" ht="12" x14ac:dyDescent="0.25">
      <c r="B31" s="3"/>
      <c r="C31" s="8"/>
      <c r="D31" s="8"/>
      <c r="E31" s="8"/>
      <c r="F31" s="8"/>
      <c r="G31" s="8"/>
      <c r="H31" s="8"/>
    </row>
    <row r="32" spans="2:10" ht="12" x14ac:dyDescent="0.25">
      <c r="B32" s="3"/>
      <c r="C32" s="8"/>
      <c r="D32" s="8"/>
      <c r="E32" s="8"/>
      <c r="F32" s="8"/>
      <c r="G32" s="8"/>
      <c r="H32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B2" sqref="B2:K22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4" ht="14.4" thickBot="1" x14ac:dyDescent="0.3">
      <c r="B1" s="2" t="s">
        <v>132</v>
      </c>
      <c r="N1" s="1" t="s">
        <v>131</v>
      </c>
    </row>
    <row r="2" spans="2:14" ht="12" x14ac:dyDescent="0.25"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M2" s="4" t="s">
        <v>78</v>
      </c>
      <c r="N2" s="1">
        <v>1930</v>
      </c>
    </row>
    <row r="3" spans="2:14" ht="12" x14ac:dyDescent="0.25">
      <c r="B3" s="1">
        <v>1930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91</v>
      </c>
      <c r="H3" s="6">
        <v>70</v>
      </c>
      <c r="I3" s="6">
        <v>13</v>
      </c>
      <c r="J3" s="6">
        <v>18</v>
      </c>
      <c r="K3" s="6">
        <v>590.54899999999998</v>
      </c>
      <c r="M3" s="4" t="s">
        <v>79</v>
      </c>
      <c r="N3" s="1" t="str">
        <f>IFERROR(VLOOKUP($N$2,$B$2:$K$22,2,0),"")</f>
        <v>Uruguay</v>
      </c>
    </row>
    <row r="4" spans="2:14" ht="12" x14ac:dyDescent="0.25">
      <c r="B4" s="1">
        <v>1934</v>
      </c>
      <c r="C4" s="1" t="s">
        <v>92</v>
      </c>
      <c r="D4" s="1" t="s">
        <v>92</v>
      </c>
      <c r="E4" s="1" t="s">
        <v>93</v>
      </c>
      <c r="F4" s="1" t="s">
        <v>94</v>
      </c>
      <c r="G4" s="1" t="s">
        <v>95</v>
      </c>
      <c r="H4" s="6">
        <v>70</v>
      </c>
      <c r="I4" s="6">
        <v>16</v>
      </c>
      <c r="J4" s="6">
        <v>17</v>
      </c>
      <c r="K4" s="6">
        <v>363</v>
      </c>
      <c r="M4" s="4" t="s">
        <v>80</v>
      </c>
      <c r="N4" s="1" t="str">
        <f>IFERROR(VLOOKUP($N$2,$B$2:$K$22,3,0),"")</f>
        <v>Uruguay</v>
      </c>
    </row>
    <row r="5" spans="2:14" ht="12" x14ac:dyDescent="0.25">
      <c r="B5" s="1">
        <v>1938</v>
      </c>
      <c r="C5" s="1" t="s">
        <v>96</v>
      </c>
      <c r="D5" s="1" t="s">
        <v>92</v>
      </c>
      <c r="E5" s="1" t="s">
        <v>97</v>
      </c>
      <c r="F5" s="1" t="s">
        <v>98</v>
      </c>
      <c r="G5" s="1" t="s">
        <v>99</v>
      </c>
      <c r="H5" s="6">
        <v>84</v>
      </c>
      <c r="I5" s="6">
        <v>15</v>
      </c>
      <c r="J5" s="6">
        <v>18</v>
      </c>
      <c r="K5" s="6">
        <v>375.7</v>
      </c>
      <c r="M5" s="4" t="s">
        <v>81</v>
      </c>
      <c r="N5" s="1" t="str">
        <f>IFERROR(VLOOKUP($N$2,$B$2:$K$22,4,0),"")</f>
        <v>Argentina</v>
      </c>
    </row>
    <row r="6" spans="2:14" ht="12" x14ac:dyDescent="0.25">
      <c r="B6" s="1">
        <v>1950</v>
      </c>
      <c r="C6" s="1" t="s">
        <v>98</v>
      </c>
      <c r="D6" s="1" t="s">
        <v>88</v>
      </c>
      <c r="E6" s="1" t="s">
        <v>98</v>
      </c>
      <c r="F6" s="1" t="s">
        <v>99</v>
      </c>
      <c r="G6" s="1" t="s">
        <v>100</v>
      </c>
      <c r="H6" s="6">
        <v>88</v>
      </c>
      <c r="I6" s="6">
        <v>13</v>
      </c>
      <c r="J6" s="6">
        <v>22</v>
      </c>
      <c r="K6" s="6" t="s">
        <v>101</v>
      </c>
      <c r="M6" s="4" t="s">
        <v>82</v>
      </c>
      <c r="N6" s="1" t="str">
        <f>IFERROR(VLOOKUP($N$2,$B$2:$K$22,5,0),"")</f>
        <v>USA</v>
      </c>
    </row>
    <row r="7" spans="2:14" ht="12" x14ac:dyDescent="0.25">
      <c r="B7" s="1">
        <v>1954</v>
      </c>
      <c r="C7" s="1" t="s">
        <v>102</v>
      </c>
      <c r="D7" s="1" t="s">
        <v>103</v>
      </c>
      <c r="E7" s="1" t="s">
        <v>97</v>
      </c>
      <c r="F7" s="1" t="s">
        <v>95</v>
      </c>
      <c r="G7" s="1" t="s">
        <v>88</v>
      </c>
      <c r="H7" s="6">
        <v>140</v>
      </c>
      <c r="I7" s="6">
        <v>16</v>
      </c>
      <c r="J7" s="6">
        <v>26</v>
      </c>
      <c r="K7" s="6">
        <v>768.60699999999997</v>
      </c>
      <c r="M7" s="4" t="s">
        <v>83</v>
      </c>
      <c r="N7" s="1" t="str">
        <f>IFERROR(VLOOKUP($N$2,$B$2:$K$22,6,0),"")</f>
        <v>Yugoslavia</v>
      </c>
    </row>
    <row r="8" spans="2:14" ht="12" x14ac:dyDescent="0.25">
      <c r="B8" s="1">
        <v>1958</v>
      </c>
      <c r="C8" s="1" t="s">
        <v>99</v>
      </c>
      <c r="D8" s="1" t="s">
        <v>98</v>
      </c>
      <c r="E8" s="1" t="s">
        <v>99</v>
      </c>
      <c r="F8" s="1" t="s">
        <v>96</v>
      </c>
      <c r="G8" s="1" t="s">
        <v>103</v>
      </c>
      <c r="H8" s="6">
        <v>126</v>
      </c>
      <c r="I8" s="6">
        <v>16</v>
      </c>
      <c r="J8" s="6">
        <v>35</v>
      </c>
      <c r="K8" s="6">
        <v>819.81</v>
      </c>
      <c r="M8" s="4" t="s">
        <v>84</v>
      </c>
      <c r="N8" s="1">
        <f>IFERROR(VLOOKUP($N$2,$B$2:$K$22,7,0),"")</f>
        <v>70</v>
      </c>
    </row>
    <row r="9" spans="2:14" ht="12" x14ac:dyDescent="0.25">
      <c r="B9" s="1">
        <v>1962</v>
      </c>
      <c r="C9" s="1" t="s">
        <v>104</v>
      </c>
      <c r="D9" s="1" t="s">
        <v>98</v>
      </c>
      <c r="E9" s="1" t="s">
        <v>93</v>
      </c>
      <c r="F9" s="1" t="s">
        <v>104</v>
      </c>
      <c r="G9" s="1" t="s">
        <v>91</v>
      </c>
      <c r="H9" s="6">
        <v>89</v>
      </c>
      <c r="I9" s="6">
        <v>16</v>
      </c>
      <c r="J9" s="6">
        <v>32</v>
      </c>
      <c r="K9" s="6">
        <v>893.17200000000003</v>
      </c>
      <c r="M9" s="4" t="s">
        <v>85</v>
      </c>
      <c r="N9" s="1">
        <f>IFERROR(VLOOKUP($N$2,$B$2:$K$22,8,0),"")</f>
        <v>13</v>
      </c>
    </row>
    <row r="10" spans="2:14" ht="12" x14ac:dyDescent="0.25">
      <c r="B10" s="1">
        <v>1966</v>
      </c>
      <c r="C10" s="1" t="s">
        <v>105</v>
      </c>
      <c r="D10" s="1" t="s">
        <v>105</v>
      </c>
      <c r="E10" s="1" t="s">
        <v>103</v>
      </c>
      <c r="F10" s="1" t="s">
        <v>106</v>
      </c>
      <c r="G10" s="1" t="s">
        <v>107</v>
      </c>
      <c r="H10" s="6">
        <v>89</v>
      </c>
      <c r="I10" s="6">
        <v>16</v>
      </c>
      <c r="J10" s="6">
        <v>32</v>
      </c>
      <c r="K10" s="6" t="s">
        <v>108</v>
      </c>
      <c r="M10" s="4" t="s">
        <v>86</v>
      </c>
      <c r="N10" s="1">
        <f>IFERROR(VLOOKUP($N$2,$B$2:$K$22,9,0),"")</f>
        <v>18</v>
      </c>
    </row>
    <row r="11" spans="2:14" ht="12" x14ac:dyDescent="0.25">
      <c r="B11" s="1">
        <v>1970</v>
      </c>
      <c r="C11" s="1" t="s">
        <v>109</v>
      </c>
      <c r="D11" s="1" t="s">
        <v>98</v>
      </c>
      <c r="E11" s="1" t="s">
        <v>92</v>
      </c>
      <c r="F11" s="1" t="s">
        <v>103</v>
      </c>
      <c r="G11" s="1" t="s">
        <v>88</v>
      </c>
      <c r="H11" s="6">
        <v>95</v>
      </c>
      <c r="I11" s="6">
        <v>16</v>
      </c>
      <c r="J11" s="6">
        <v>32</v>
      </c>
      <c r="K11" s="6" t="s">
        <v>110</v>
      </c>
      <c r="M11" s="4" t="s">
        <v>87</v>
      </c>
      <c r="N11" s="1">
        <f>IFERROR(VLOOKUP($N$2,$B$2:$K$22,10,0),"")</f>
        <v>590.54899999999998</v>
      </c>
    </row>
    <row r="12" spans="2:14" x14ac:dyDescent="0.2">
      <c r="B12" s="1">
        <v>1974</v>
      </c>
      <c r="C12" s="1" t="s">
        <v>94</v>
      </c>
      <c r="D12" s="1" t="s">
        <v>103</v>
      </c>
      <c r="E12" s="1" t="s">
        <v>111</v>
      </c>
      <c r="F12" s="1" t="s">
        <v>112</v>
      </c>
      <c r="G12" s="1" t="s">
        <v>98</v>
      </c>
      <c r="H12" s="6">
        <v>97</v>
      </c>
      <c r="I12" s="6">
        <v>16</v>
      </c>
      <c r="J12" s="6">
        <v>38</v>
      </c>
      <c r="K12" s="6" t="s">
        <v>113</v>
      </c>
    </row>
    <row r="13" spans="2:14" x14ac:dyDescent="0.2">
      <c r="B13" s="1">
        <v>1978</v>
      </c>
      <c r="C13" s="1" t="s">
        <v>89</v>
      </c>
      <c r="D13" s="1" t="s">
        <v>89</v>
      </c>
      <c r="E13" s="1" t="s">
        <v>111</v>
      </c>
      <c r="F13" s="1" t="s">
        <v>98</v>
      </c>
      <c r="G13" s="1" t="s">
        <v>92</v>
      </c>
      <c r="H13" s="6">
        <v>102</v>
      </c>
      <c r="I13" s="6">
        <v>16</v>
      </c>
      <c r="J13" s="6">
        <v>38</v>
      </c>
      <c r="K13" s="6" t="s">
        <v>114</v>
      </c>
    </row>
    <row r="14" spans="2:14" x14ac:dyDescent="0.2">
      <c r="B14" s="1">
        <v>1982</v>
      </c>
      <c r="C14" s="1" t="s">
        <v>100</v>
      </c>
      <c r="D14" s="1" t="s">
        <v>92</v>
      </c>
      <c r="E14" s="1" t="s">
        <v>103</v>
      </c>
      <c r="F14" s="1" t="s">
        <v>112</v>
      </c>
      <c r="G14" s="1" t="s">
        <v>96</v>
      </c>
      <c r="H14" s="6">
        <v>146</v>
      </c>
      <c r="I14" s="6">
        <v>24</v>
      </c>
      <c r="J14" s="6">
        <v>52</v>
      </c>
      <c r="K14" s="6" t="s">
        <v>115</v>
      </c>
    </row>
    <row r="15" spans="2:14" x14ac:dyDescent="0.2">
      <c r="B15" s="1">
        <v>1986</v>
      </c>
      <c r="C15" s="1" t="s">
        <v>109</v>
      </c>
      <c r="D15" s="1" t="s">
        <v>89</v>
      </c>
      <c r="E15" s="1" t="s">
        <v>103</v>
      </c>
      <c r="F15" s="1" t="s">
        <v>96</v>
      </c>
      <c r="G15" s="1" t="s">
        <v>116</v>
      </c>
      <c r="H15" s="6">
        <v>132</v>
      </c>
      <c r="I15" s="6">
        <v>24</v>
      </c>
      <c r="J15" s="6">
        <v>52</v>
      </c>
      <c r="K15" s="6" t="s">
        <v>117</v>
      </c>
    </row>
    <row r="16" spans="2:14" x14ac:dyDescent="0.2">
      <c r="B16" s="1">
        <v>1990</v>
      </c>
      <c r="C16" s="1" t="s">
        <v>92</v>
      </c>
      <c r="D16" s="1" t="s">
        <v>103</v>
      </c>
      <c r="E16" s="1" t="s">
        <v>89</v>
      </c>
      <c r="F16" s="1" t="s">
        <v>92</v>
      </c>
      <c r="G16" s="1" t="s">
        <v>105</v>
      </c>
      <c r="H16" s="6">
        <v>115</v>
      </c>
      <c r="I16" s="6">
        <v>24</v>
      </c>
      <c r="J16" s="6">
        <v>52</v>
      </c>
      <c r="K16" s="6" t="s">
        <v>118</v>
      </c>
    </row>
    <row r="17" spans="2:11" x14ac:dyDescent="0.2">
      <c r="B17" s="1">
        <v>1994</v>
      </c>
      <c r="C17" s="1" t="s">
        <v>90</v>
      </c>
      <c r="D17" s="1" t="s">
        <v>98</v>
      </c>
      <c r="E17" s="1" t="s">
        <v>92</v>
      </c>
      <c r="F17" s="1" t="s">
        <v>99</v>
      </c>
      <c r="G17" s="1" t="s">
        <v>119</v>
      </c>
      <c r="H17" s="6">
        <v>141</v>
      </c>
      <c r="I17" s="6">
        <v>24</v>
      </c>
      <c r="J17" s="6">
        <v>52</v>
      </c>
      <c r="K17" s="6" t="s">
        <v>120</v>
      </c>
    </row>
    <row r="18" spans="2:11" x14ac:dyDescent="0.2">
      <c r="B18" s="1">
        <v>1998</v>
      </c>
      <c r="C18" s="1" t="s">
        <v>96</v>
      </c>
      <c r="D18" s="1" t="s">
        <v>96</v>
      </c>
      <c r="E18" s="1" t="s">
        <v>98</v>
      </c>
      <c r="F18" s="1" t="s">
        <v>121</v>
      </c>
      <c r="G18" s="1" t="s">
        <v>111</v>
      </c>
      <c r="H18" s="6">
        <v>171</v>
      </c>
      <c r="I18" s="6">
        <v>32</v>
      </c>
      <c r="J18" s="6">
        <v>64</v>
      </c>
      <c r="K18" s="6" t="s">
        <v>122</v>
      </c>
    </row>
    <row r="19" spans="2:11" x14ac:dyDescent="0.2">
      <c r="B19" s="1">
        <v>2002</v>
      </c>
      <c r="C19" s="1" t="s">
        <v>123</v>
      </c>
      <c r="D19" s="1" t="s">
        <v>98</v>
      </c>
      <c r="E19" s="1" t="s">
        <v>94</v>
      </c>
      <c r="F19" s="1" t="s">
        <v>124</v>
      </c>
      <c r="G19" s="1" t="s">
        <v>125</v>
      </c>
      <c r="H19" s="6">
        <v>161</v>
      </c>
      <c r="I19" s="6">
        <v>32</v>
      </c>
      <c r="J19" s="6">
        <v>64</v>
      </c>
      <c r="K19" s="6" t="s">
        <v>126</v>
      </c>
    </row>
    <row r="20" spans="2:11" x14ac:dyDescent="0.2">
      <c r="B20" s="1">
        <v>2006</v>
      </c>
      <c r="C20" s="1" t="s">
        <v>94</v>
      </c>
      <c r="D20" s="1" t="s">
        <v>92</v>
      </c>
      <c r="E20" s="1" t="s">
        <v>96</v>
      </c>
      <c r="F20" s="1" t="s">
        <v>94</v>
      </c>
      <c r="G20" s="1" t="s">
        <v>106</v>
      </c>
      <c r="H20" s="6">
        <v>147</v>
      </c>
      <c r="I20" s="6">
        <v>32</v>
      </c>
      <c r="J20" s="6">
        <v>64</v>
      </c>
      <c r="K20" s="6" t="s">
        <v>127</v>
      </c>
    </row>
    <row r="21" spans="2:11" x14ac:dyDescent="0.2">
      <c r="B21" s="1">
        <v>2010</v>
      </c>
      <c r="C21" s="1" t="s">
        <v>128</v>
      </c>
      <c r="D21" s="1" t="s">
        <v>100</v>
      </c>
      <c r="E21" s="1" t="s">
        <v>111</v>
      </c>
      <c r="F21" s="1" t="s">
        <v>94</v>
      </c>
      <c r="G21" s="1" t="s">
        <v>88</v>
      </c>
      <c r="H21" s="6">
        <v>145</v>
      </c>
      <c r="I21" s="6">
        <v>32</v>
      </c>
      <c r="J21" s="6">
        <v>64</v>
      </c>
      <c r="K21" s="6" t="s">
        <v>129</v>
      </c>
    </row>
    <row r="22" spans="2:11" x14ac:dyDescent="0.2">
      <c r="B22" s="1">
        <v>2014</v>
      </c>
      <c r="C22" s="1" t="s">
        <v>98</v>
      </c>
      <c r="D22" s="1" t="s">
        <v>94</v>
      </c>
      <c r="E22" s="1" t="s">
        <v>89</v>
      </c>
      <c r="F22" s="1" t="s">
        <v>111</v>
      </c>
      <c r="G22" s="1" t="s">
        <v>98</v>
      </c>
      <c r="H22" s="6">
        <v>171</v>
      </c>
      <c r="I22" s="6">
        <v>32</v>
      </c>
      <c r="J22" s="6">
        <v>64</v>
      </c>
      <c r="K22" s="6" t="s">
        <v>130</v>
      </c>
    </row>
  </sheetData>
  <dataValidations count="1">
    <dataValidation type="list" allowBlank="1" showInputMessage="1" showErrorMessage="1" sqref="N2">
      <formula1>$B$3:$B$22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"/>
  <sheetViews>
    <sheetView topLeftCell="B1" workbookViewId="0">
      <selection activeCell="B2" sqref="B2:V16"/>
    </sheetView>
  </sheetViews>
  <sheetFormatPr defaultRowHeight="11.4" x14ac:dyDescent="0.2"/>
  <cols>
    <col min="1" max="1" width="2" style="1" customWidth="1"/>
    <col min="2" max="2" width="11.796875" style="1" bestFit="1" customWidth="1"/>
    <col min="3" max="3" width="7.69921875" style="1" bestFit="1" customWidth="1"/>
    <col min="4" max="4" width="11" style="1" bestFit="1" customWidth="1"/>
    <col min="5" max="5" width="6.09765625" style="1" bestFit="1" customWidth="1"/>
    <col min="6" max="6" width="7.09765625" style="1" bestFit="1" customWidth="1"/>
    <col min="7" max="8" width="9.09765625" style="1" bestFit="1" customWidth="1"/>
    <col min="9" max="9" width="7.69921875" style="1" customWidth="1"/>
    <col min="10" max="12" width="9.09765625" style="1" bestFit="1" customWidth="1"/>
    <col min="13" max="13" width="8.5" style="1" bestFit="1" customWidth="1"/>
    <col min="14" max="16" width="9.09765625" style="1" bestFit="1" customWidth="1"/>
    <col min="17" max="17" width="7.09765625" style="1" bestFit="1" customWidth="1"/>
    <col min="18" max="18" width="8.5" style="1" bestFit="1" customWidth="1"/>
    <col min="19" max="19" width="10.69921875" style="1" bestFit="1" customWidth="1"/>
    <col min="20" max="16384" width="8.796875" style="1"/>
  </cols>
  <sheetData>
    <row r="1" spans="2:22" ht="14.4" thickBot="1" x14ac:dyDescent="0.3">
      <c r="B1" s="2" t="s">
        <v>133</v>
      </c>
    </row>
    <row r="2" spans="2:22" ht="12" x14ac:dyDescent="0.25">
      <c r="B2" s="4" t="s">
        <v>78</v>
      </c>
      <c r="C2" s="7">
        <v>1930</v>
      </c>
      <c r="D2" s="7">
        <v>1934</v>
      </c>
      <c r="E2" s="7">
        <v>1938</v>
      </c>
      <c r="F2" s="7">
        <v>1950</v>
      </c>
      <c r="G2" s="7">
        <v>1954</v>
      </c>
      <c r="H2" s="7">
        <v>1958</v>
      </c>
      <c r="I2" s="7">
        <v>1962</v>
      </c>
      <c r="J2" s="7">
        <v>1966</v>
      </c>
      <c r="K2" s="7">
        <v>1970</v>
      </c>
      <c r="L2" s="7">
        <v>1974</v>
      </c>
      <c r="M2" s="7">
        <v>1978</v>
      </c>
      <c r="N2" s="7">
        <v>1982</v>
      </c>
      <c r="O2" s="7">
        <v>1986</v>
      </c>
      <c r="P2" s="7">
        <v>1990</v>
      </c>
      <c r="Q2" s="7">
        <v>1994</v>
      </c>
      <c r="R2" s="7">
        <v>1998</v>
      </c>
      <c r="S2" s="7">
        <v>2002</v>
      </c>
      <c r="T2" s="7">
        <v>2006</v>
      </c>
      <c r="U2" s="7">
        <v>2010</v>
      </c>
      <c r="V2" s="7">
        <v>2014</v>
      </c>
    </row>
    <row r="3" spans="2:22" ht="12" x14ac:dyDescent="0.25">
      <c r="B3" s="15" t="s">
        <v>79</v>
      </c>
      <c r="C3" s="17" t="s">
        <v>88</v>
      </c>
      <c r="D3" s="17" t="s">
        <v>92</v>
      </c>
      <c r="E3" s="17" t="s">
        <v>96</v>
      </c>
      <c r="F3" s="17" t="s">
        <v>98</v>
      </c>
      <c r="G3" s="17" t="s">
        <v>102</v>
      </c>
      <c r="H3" s="17" t="s">
        <v>99</v>
      </c>
      <c r="I3" s="17" t="s">
        <v>104</v>
      </c>
      <c r="J3" s="17" t="s">
        <v>105</v>
      </c>
      <c r="K3" s="17" t="s">
        <v>109</v>
      </c>
      <c r="L3" s="17" t="s">
        <v>94</v>
      </c>
      <c r="M3" s="17" t="s">
        <v>89</v>
      </c>
      <c r="N3" s="17" t="s">
        <v>100</v>
      </c>
      <c r="O3" s="17" t="s">
        <v>109</v>
      </c>
      <c r="P3" s="17" t="s">
        <v>92</v>
      </c>
      <c r="Q3" s="17" t="s">
        <v>90</v>
      </c>
      <c r="R3" s="17" t="s">
        <v>96</v>
      </c>
      <c r="S3" s="17" t="s">
        <v>123</v>
      </c>
      <c r="T3" s="17" t="s">
        <v>94</v>
      </c>
      <c r="U3" s="17" t="s">
        <v>128</v>
      </c>
      <c r="V3" s="17" t="s">
        <v>98</v>
      </c>
    </row>
    <row r="4" spans="2:22" ht="12" x14ac:dyDescent="0.25">
      <c r="B4" s="16" t="s">
        <v>80</v>
      </c>
      <c r="C4" s="17" t="s">
        <v>88</v>
      </c>
      <c r="D4" s="17" t="s">
        <v>92</v>
      </c>
      <c r="E4" s="17" t="s">
        <v>92</v>
      </c>
      <c r="F4" s="17" t="s">
        <v>88</v>
      </c>
      <c r="G4" s="17" t="s">
        <v>103</v>
      </c>
      <c r="H4" s="17" t="s">
        <v>98</v>
      </c>
      <c r="I4" s="17" t="s">
        <v>98</v>
      </c>
      <c r="J4" s="17" t="s">
        <v>105</v>
      </c>
      <c r="K4" s="17" t="s">
        <v>98</v>
      </c>
      <c r="L4" s="17" t="s">
        <v>103</v>
      </c>
      <c r="M4" s="17" t="s">
        <v>89</v>
      </c>
      <c r="N4" s="17" t="s">
        <v>92</v>
      </c>
      <c r="O4" s="17" t="s">
        <v>89</v>
      </c>
      <c r="P4" s="17" t="s">
        <v>103</v>
      </c>
      <c r="Q4" s="17" t="s">
        <v>98</v>
      </c>
      <c r="R4" s="17" t="s">
        <v>96</v>
      </c>
      <c r="S4" s="17" t="s">
        <v>98</v>
      </c>
      <c r="T4" s="17" t="s">
        <v>92</v>
      </c>
      <c r="U4" s="17" t="s">
        <v>100</v>
      </c>
      <c r="V4" s="17" t="s">
        <v>94</v>
      </c>
    </row>
    <row r="5" spans="2:22" ht="23.4" x14ac:dyDescent="0.25">
      <c r="B5" s="16" t="s">
        <v>81</v>
      </c>
      <c r="C5" s="17" t="s">
        <v>89</v>
      </c>
      <c r="D5" s="17" t="s">
        <v>93</v>
      </c>
      <c r="E5" s="17" t="s">
        <v>97</v>
      </c>
      <c r="F5" s="17" t="s">
        <v>98</v>
      </c>
      <c r="G5" s="17" t="s">
        <v>97</v>
      </c>
      <c r="H5" s="17" t="s">
        <v>99</v>
      </c>
      <c r="I5" s="17" t="s">
        <v>93</v>
      </c>
      <c r="J5" s="17" t="s">
        <v>103</v>
      </c>
      <c r="K5" s="17" t="s">
        <v>92</v>
      </c>
      <c r="L5" s="17" t="s">
        <v>111</v>
      </c>
      <c r="M5" s="17" t="s">
        <v>111</v>
      </c>
      <c r="N5" s="17" t="s">
        <v>103</v>
      </c>
      <c r="O5" s="17" t="s">
        <v>103</v>
      </c>
      <c r="P5" s="17" t="s">
        <v>89</v>
      </c>
      <c r="Q5" s="17" t="s">
        <v>92</v>
      </c>
      <c r="R5" s="17" t="s">
        <v>98</v>
      </c>
      <c r="S5" s="17" t="s">
        <v>94</v>
      </c>
      <c r="T5" s="17" t="s">
        <v>96</v>
      </c>
      <c r="U5" s="17" t="s">
        <v>111</v>
      </c>
      <c r="V5" s="17" t="s">
        <v>89</v>
      </c>
    </row>
    <row r="6" spans="2:22" ht="12" x14ac:dyDescent="0.25">
      <c r="B6" s="16" t="s">
        <v>82</v>
      </c>
      <c r="C6" s="17" t="s">
        <v>90</v>
      </c>
      <c r="D6" s="17" t="s">
        <v>94</v>
      </c>
      <c r="E6" s="17" t="s">
        <v>98</v>
      </c>
      <c r="F6" s="17" t="s">
        <v>99</v>
      </c>
      <c r="G6" s="17" t="s">
        <v>95</v>
      </c>
      <c r="H6" s="17" t="s">
        <v>96</v>
      </c>
      <c r="I6" s="17" t="s">
        <v>104</v>
      </c>
      <c r="J6" s="17" t="s">
        <v>106</v>
      </c>
      <c r="K6" s="17" t="s">
        <v>103</v>
      </c>
      <c r="L6" s="17" t="s">
        <v>112</v>
      </c>
      <c r="M6" s="17" t="s">
        <v>98</v>
      </c>
      <c r="N6" s="17" t="s">
        <v>112</v>
      </c>
      <c r="O6" s="17" t="s">
        <v>96</v>
      </c>
      <c r="P6" s="17" t="s">
        <v>92</v>
      </c>
      <c r="Q6" s="17" t="s">
        <v>99</v>
      </c>
      <c r="R6" s="17" t="s">
        <v>121</v>
      </c>
      <c r="S6" s="17" t="s">
        <v>124</v>
      </c>
      <c r="T6" s="17" t="s">
        <v>94</v>
      </c>
      <c r="U6" s="17" t="s">
        <v>94</v>
      </c>
      <c r="V6" s="17" t="s">
        <v>111</v>
      </c>
    </row>
    <row r="7" spans="2:22" ht="12" x14ac:dyDescent="0.25">
      <c r="B7" s="16" t="s">
        <v>83</v>
      </c>
      <c r="C7" s="17" t="s">
        <v>91</v>
      </c>
      <c r="D7" s="17" t="s">
        <v>95</v>
      </c>
      <c r="E7" s="17" t="s">
        <v>99</v>
      </c>
      <c r="F7" s="17" t="s">
        <v>100</v>
      </c>
      <c r="G7" s="17" t="s">
        <v>88</v>
      </c>
      <c r="H7" s="17" t="s">
        <v>103</v>
      </c>
      <c r="I7" s="17" t="s">
        <v>91</v>
      </c>
      <c r="J7" s="17" t="s">
        <v>107</v>
      </c>
      <c r="K7" s="17" t="s">
        <v>88</v>
      </c>
      <c r="L7" s="17" t="s">
        <v>98</v>
      </c>
      <c r="M7" s="17" t="s">
        <v>92</v>
      </c>
      <c r="N7" s="17" t="s">
        <v>96</v>
      </c>
      <c r="O7" s="17" t="s">
        <v>116</v>
      </c>
      <c r="P7" s="17" t="s">
        <v>105</v>
      </c>
      <c r="Q7" s="17" t="s">
        <v>119</v>
      </c>
      <c r="R7" s="17" t="s">
        <v>111</v>
      </c>
      <c r="S7" s="17" t="s">
        <v>125</v>
      </c>
      <c r="T7" s="17" t="s">
        <v>106</v>
      </c>
      <c r="U7" s="17" t="s">
        <v>88</v>
      </c>
      <c r="V7" s="17" t="s">
        <v>98</v>
      </c>
    </row>
    <row r="8" spans="2:22" ht="12" x14ac:dyDescent="0.25">
      <c r="B8" s="16" t="s">
        <v>84</v>
      </c>
      <c r="C8" s="6">
        <v>70</v>
      </c>
      <c r="D8" s="6">
        <v>70</v>
      </c>
      <c r="E8" s="6">
        <v>84</v>
      </c>
      <c r="F8" s="6">
        <v>88</v>
      </c>
      <c r="G8" s="6">
        <v>140</v>
      </c>
      <c r="H8" s="6">
        <v>126</v>
      </c>
      <c r="I8" s="6">
        <v>89</v>
      </c>
      <c r="J8" s="6">
        <v>89</v>
      </c>
      <c r="K8" s="6">
        <v>95</v>
      </c>
      <c r="L8" s="6">
        <v>97</v>
      </c>
      <c r="M8" s="6">
        <v>102</v>
      </c>
      <c r="N8" s="6">
        <v>146</v>
      </c>
      <c r="O8" s="6">
        <v>132</v>
      </c>
      <c r="P8" s="6">
        <v>115</v>
      </c>
      <c r="Q8" s="6">
        <v>141</v>
      </c>
      <c r="R8" s="6">
        <v>171</v>
      </c>
      <c r="S8" s="6">
        <v>161</v>
      </c>
      <c r="T8" s="6">
        <v>147</v>
      </c>
      <c r="U8" s="6">
        <v>145</v>
      </c>
      <c r="V8" s="6">
        <v>171</v>
      </c>
    </row>
    <row r="9" spans="2:22" ht="12" x14ac:dyDescent="0.25">
      <c r="B9" s="16" t="s">
        <v>85</v>
      </c>
      <c r="C9" s="6">
        <v>13</v>
      </c>
      <c r="D9" s="6">
        <v>16</v>
      </c>
      <c r="E9" s="6">
        <v>15</v>
      </c>
      <c r="F9" s="6">
        <v>13</v>
      </c>
      <c r="G9" s="6">
        <v>16</v>
      </c>
      <c r="H9" s="6">
        <v>16</v>
      </c>
      <c r="I9" s="6">
        <v>16</v>
      </c>
      <c r="J9" s="6">
        <v>16</v>
      </c>
      <c r="K9" s="6">
        <v>16</v>
      </c>
      <c r="L9" s="6">
        <v>16</v>
      </c>
      <c r="M9" s="6">
        <v>16</v>
      </c>
      <c r="N9" s="6">
        <v>24</v>
      </c>
      <c r="O9" s="6">
        <v>24</v>
      </c>
      <c r="P9" s="6">
        <v>24</v>
      </c>
      <c r="Q9" s="6">
        <v>24</v>
      </c>
      <c r="R9" s="6">
        <v>32</v>
      </c>
      <c r="S9" s="6">
        <v>32</v>
      </c>
      <c r="T9" s="6">
        <v>32</v>
      </c>
      <c r="U9" s="6">
        <v>32</v>
      </c>
      <c r="V9" s="6">
        <v>32</v>
      </c>
    </row>
    <row r="10" spans="2:22" ht="12" x14ac:dyDescent="0.25">
      <c r="B10" s="16" t="s">
        <v>86</v>
      </c>
      <c r="C10" s="6">
        <v>18</v>
      </c>
      <c r="D10" s="6">
        <v>17</v>
      </c>
      <c r="E10" s="6">
        <v>18</v>
      </c>
      <c r="F10" s="6">
        <v>22</v>
      </c>
      <c r="G10" s="6">
        <v>26</v>
      </c>
      <c r="H10" s="6">
        <v>35</v>
      </c>
      <c r="I10" s="6">
        <v>32</v>
      </c>
      <c r="J10" s="6">
        <v>32</v>
      </c>
      <c r="K10" s="6">
        <v>32</v>
      </c>
      <c r="L10" s="6">
        <v>38</v>
      </c>
      <c r="M10" s="6">
        <v>38</v>
      </c>
      <c r="N10" s="6">
        <v>52</v>
      </c>
      <c r="O10" s="6">
        <v>52</v>
      </c>
      <c r="P10" s="6">
        <v>52</v>
      </c>
      <c r="Q10" s="6">
        <v>52</v>
      </c>
      <c r="R10" s="6">
        <v>64</v>
      </c>
      <c r="S10" s="6">
        <v>64</v>
      </c>
      <c r="T10" s="6">
        <v>64</v>
      </c>
      <c r="U10" s="6">
        <v>64</v>
      </c>
      <c r="V10" s="6">
        <v>64</v>
      </c>
    </row>
    <row r="11" spans="2:22" ht="12" x14ac:dyDescent="0.25">
      <c r="B11" s="16" t="s">
        <v>87</v>
      </c>
      <c r="C11" s="6">
        <v>590.54899999999998</v>
      </c>
      <c r="D11" s="6">
        <v>363</v>
      </c>
      <c r="E11" s="6">
        <v>375.7</v>
      </c>
      <c r="F11" s="6" t="s">
        <v>101</v>
      </c>
      <c r="G11" s="6">
        <v>768.60699999999997</v>
      </c>
      <c r="H11" s="6">
        <v>819.81</v>
      </c>
      <c r="I11" s="6">
        <v>893.17200000000003</v>
      </c>
      <c r="J11" s="6" t="s">
        <v>108</v>
      </c>
      <c r="K11" s="6" t="s">
        <v>110</v>
      </c>
      <c r="L11" s="6" t="s">
        <v>113</v>
      </c>
      <c r="M11" s="6" t="s">
        <v>114</v>
      </c>
      <c r="N11" s="6" t="s">
        <v>115</v>
      </c>
      <c r="O11" s="6" t="s">
        <v>117</v>
      </c>
      <c r="P11" s="6" t="s">
        <v>118</v>
      </c>
      <c r="Q11" s="6" t="s">
        <v>120</v>
      </c>
      <c r="R11" s="6" t="s">
        <v>122</v>
      </c>
      <c r="S11" s="6" t="s">
        <v>126</v>
      </c>
      <c r="T11" s="6" t="s">
        <v>127</v>
      </c>
      <c r="U11" s="6" t="s">
        <v>129</v>
      </c>
      <c r="V11" s="6" t="s">
        <v>130</v>
      </c>
    </row>
    <row r="12" spans="2:22" x14ac:dyDescent="0.2">
      <c r="H12" s="6"/>
      <c r="I12" s="6"/>
      <c r="J12" s="6"/>
      <c r="K12" s="6"/>
    </row>
    <row r="13" spans="2:22" x14ac:dyDescent="0.2">
      <c r="H13" s="6"/>
      <c r="I13" s="6"/>
      <c r="J13" s="6"/>
      <c r="K13" s="6"/>
    </row>
    <row r="14" spans="2:22" x14ac:dyDescent="0.2">
      <c r="H14" s="6"/>
      <c r="I14" s="6"/>
      <c r="J14" s="6"/>
      <c r="K14" s="6"/>
    </row>
    <row r="15" spans="2:22" ht="12" x14ac:dyDescent="0.25">
      <c r="B15" s="4" t="s">
        <v>78</v>
      </c>
      <c r="C15" s="15" t="s">
        <v>79</v>
      </c>
      <c r="D15" s="16" t="s">
        <v>80</v>
      </c>
      <c r="E15" s="16" t="s">
        <v>81</v>
      </c>
      <c r="F15" s="16" t="s">
        <v>82</v>
      </c>
      <c r="G15" s="16" t="s">
        <v>83</v>
      </c>
      <c r="H15" s="16" t="s">
        <v>84</v>
      </c>
      <c r="I15" s="16" t="s">
        <v>85</v>
      </c>
      <c r="J15" s="16" t="s">
        <v>86</v>
      </c>
      <c r="K15" s="16" t="s">
        <v>87</v>
      </c>
    </row>
    <row r="16" spans="2:22" x14ac:dyDescent="0.2">
      <c r="B16" s="1">
        <v>1930</v>
      </c>
      <c r="C16" s="1" t="str">
        <f>HLOOKUP($B$16,$C$2:$V$11,2,FALSE)</f>
        <v>Uruguay</v>
      </c>
      <c r="D16" s="1" t="str">
        <f>HLOOKUP($B$16,$C$2:$V$11,3,FALSE)</f>
        <v>Uruguay</v>
      </c>
      <c r="E16" s="1" t="str">
        <f>HLOOKUP($B$16,$C$2:$V$11,4,FALSE)</f>
        <v>Argentina</v>
      </c>
      <c r="F16" s="1" t="str">
        <f>HLOOKUP($B$16,$C$2:$V$11,5,FALSE)</f>
        <v>USA</v>
      </c>
      <c r="G16" s="1" t="str">
        <f>HLOOKUP($B$16,$C$2:$V$11,6,FALSE)</f>
        <v>Yugoslavia</v>
      </c>
      <c r="H16" s="1">
        <f>HLOOKUP($B$16,$C$2:$V$11,7,FALSE)</f>
        <v>70</v>
      </c>
      <c r="I16" s="1">
        <f>HLOOKUP($B$16,$C$2:$V$11,8,FALSE)</f>
        <v>13</v>
      </c>
      <c r="J16" s="1">
        <f>HLOOKUP($B$16,$C$2:$V$11,9,FALSE)</f>
        <v>18</v>
      </c>
      <c r="K16" s="1">
        <f>HLOOKUP($B$16,$C$2:$V$11,10,FALSE)</f>
        <v>590.54899999999998</v>
      </c>
    </row>
    <row r="17" spans="8:11" x14ac:dyDescent="0.2">
      <c r="H17" s="6"/>
      <c r="I17" s="6"/>
      <c r="J17" s="6"/>
      <c r="K17" s="6"/>
    </row>
    <row r="18" spans="8:11" x14ac:dyDescent="0.2">
      <c r="H18" s="6"/>
      <c r="I18" s="6"/>
      <c r="J18" s="6"/>
      <c r="K18" s="6"/>
    </row>
    <row r="19" spans="8:11" x14ac:dyDescent="0.2">
      <c r="H19" s="6"/>
      <c r="I19" s="6"/>
      <c r="J19" s="6"/>
      <c r="K19" s="6"/>
    </row>
    <row r="20" spans="8:11" x14ac:dyDescent="0.2">
      <c r="H20" s="6"/>
      <c r="I20" s="6"/>
      <c r="J20" s="6"/>
      <c r="K20" s="6"/>
    </row>
    <row r="21" spans="8:11" x14ac:dyDescent="0.2">
      <c r="H21" s="6"/>
      <c r="I21" s="6"/>
      <c r="J21" s="6"/>
      <c r="K21" s="6"/>
    </row>
    <row r="22" spans="8:11" x14ac:dyDescent="0.2">
      <c r="H22" s="6"/>
      <c r="I22" s="6"/>
      <c r="J22" s="6"/>
      <c r="K22" s="6"/>
    </row>
  </sheetData>
  <dataValidations count="1">
    <dataValidation type="list" allowBlank="1" showInputMessage="1" showErrorMessage="1" sqref="B16">
      <formula1>$C$2:$V$2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M15" sqref="M15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5" ht="14.4" thickBot="1" x14ac:dyDescent="0.3">
      <c r="B1" s="2" t="s">
        <v>139</v>
      </c>
      <c r="M1" s="2" t="s">
        <v>139</v>
      </c>
    </row>
    <row r="2" spans="2:15" ht="12" x14ac:dyDescent="0.25"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M2" s="4" t="s">
        <v>135</v>
      </c>
      <c r="N2" s="1">
        <v>1</v>
      </c>
    </row>
    <row r="3" spans="2:15" ht="12" x14ac:dyDescent="0.25">
      <c r="B3" s="1">
        <v>1930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91</v>
      </c>
      <c r="H3" s="6">
        <v>70</v>
      </c>
      <c r="I3" s="6">
        <v>13</v>
      </c>
      <c r="J3" s="6">
        <v>18</v>
      </c>
      <c r="K3" s="6">
        <v>590.54899999999998</v>
      </c>
      <c r="M3" s="4" t="s">
        <v>136</v>
      </c>
      <c r="N3" s="1">
        <v>2</v>
      </c>
    </row>
    <row r="4" spans="2:15" ht="12" x14ac:dyDescent="0.25">
      <c r="B4" s="1">
        <v>1934</v>
      </c>
      <c r="C4" s="1" t="s">
        <v>92</v>
      </c>
      <c r="D4" s="1" t="s">
        <v>92</v>
      </c>
      <c r="E4" s="1" t="s">
        <v>93</v>
      </c>
      <c r="F4" s="1" t="s">
        <v>94</v>
      </c>
      <c r="G4" s="1" t="s">
        <v>95</v>
      </c>
      <c r="H4" s="6">
        <v>70</v>
      </c>
      <c r="I4" s="6">
        <v>16</v>
      </c>
      <c r="J4" s="6">
        <v>17</v>
      </c>
      <c r="K4" s="6">
        <v>363</v>
      </c>
      <c r="M4" s="4" t="s">
        <v>137</v>
      </c>
      <c r="N4" s="1" t="str">
        <f>INDEX(B3:C22,N2,N3)</f>
        <v>Uruguay</v>
      </c>
      <c r="O4" s="1" t="s">
        <v>138</v>
      </c>
    </row>
    <row r="5" spans="2:15" x14ac:dyDescent="0.2">
      <c r="B5" s="1">
        <v>1938</v>
      </c>
      <c r="C5" s="1" t="s">
        <v>96</v>
      </c>
      <c r="D5" s="1" t="s">
        <v>92</v>
      </c>
      <c r="E5" s="1" t="s">
        <v>97</v>
      </c>
      <c r="F5" s="1" t="s">
        <v>98</v>
      </c>
      <c r="G5" s="1" t="s">
        <v>99</v>
      </c>
      <c r="H5" s="6">
        <v>84</v>
      </c>
      <c r="I5" s="6">
        <v>15</v>
      </c>
      <c r="J5" s="6">
        <v>18</v>
      </c>
      <c r="K5" s="6">
        <v>375.7</v>
      </c>
    </row>
    <row r="6" spans="2:15" x14ac:dyDescent="0.2">
      <c r="B6" s="1">
        <v>1950</v>
      </c>
      <c r="C6" s="1" t="s">
        <v>98</v>
      </c>
      <c r="D6" s="1" t="s">
        <v>88</v>
      </c>
      <c r="E6" s="1" t="s">
        <v>98</v>
      </c>
      <c r="F6" s="1" t="s">
        <v>99</v>
      </c>
      <c r="G6" s="1" t="s">
        <v>100</v>
      </c>
      <c r="H6" s="6">
        <v>88</v>
      </c>
      <c r="I6" s="6">
        <v>13</v>
      </c>
      <c r="J6" s="6">
        <v>22</v>
      </c>
      <c r="K6" s="6" t="s">
        <v>101</v>
      </c>
    </row>
    <row r="7" spans="2:15" x14ac:dyDescent="0.2">
      <c r="B7" s="1">
        <v>1954</v>
      </c>
      <c r="C7" s="1" t="s">
        <v>102</v>
      </c>
      <c r="D7" s="1" t="s">
        <v>103</v>
      </c>
      <c r="E7" s="1" t="s">
        <v>97</v>
      </c>
      <c r="F7" s="1" t="s">
        <v>95</v>
      </c>
      <c r="G7" s="1" t="s">
        <v>88</v>
      </c>
      <c r="H7" s="6">
        <v>140</v>
      </c>
      <c r="I7" s="6">
        <v>16</v>
      </c>
      <c r="J7" s="6">
        <v>26</v>
      </c>
      <c r="K7" s="6">
        <v>768.60699999999997</v>
      </c>
    </row>
    <row r="8" spans="2:15" x14ac:dyDescent="0.2">
      <c r="B8" s="1">
        <v>1958</v>
      </c>
      <c r="C8" s="1" t="s">
        <v>99</v>
      </c>
      <c r="D8" s="1" t="s">
        <v>98</v>
      </c>
      <c r="E8" s="1" t="s">
        <v>99</v>
      </c>
      <c r="F8" s="1" t="s">
        <v>96</v>
      </c>
      <c r="G8" s="1" t="s">
        <v>103</v>
      </c>
      <c r="H8" s="6">
        <v>126</v>
      </c>
      <c r="I8" s="6">
        <v>16</v>
      </c>
      <c r="J8" s="6">
        <v>35</v>
      </c>
      <c r="K8" s="6">
        <v>819.81</v>
      </c>
    </row>
    <row r="9" spans="2:15" x14ac:dyDescent="0.2">
      <c r="B9" s="1">
        <v>1962</v>
      </c>
      <c r="C9" s="1" t="s">
        <v>104</v>
      </c>
      <c r="D9" s="1" t="s">
        <v>98</v>
      </c>
      <c r="E9" s="1" t="s">
        <v>93</v>
      </c>
      <c r="F9" s="1" t="s">
        <v>104</v>
      </c>
      <c r="G9" s="1" t="s">
        <v>91</v>
      </c>
      <c r="H9" s="6">
        <v>89</v>
      </c>
      <c r="I9" s="6">
        <v>16</v>
      </c>
      <c r="J9" s="6">
        <v>32</v>
      </c>
      <c r="K9" s="6">
        <v>893.17200000000003</v>
      </c>
    </row>
    <row r="10" spans="2:15" x14ac:dyDescent="0.2">
      <c r="B10" s="1">
        <v>1966</v>
      </c>
      <c r="C10" s="1" t="s">
        <v>105</v>
      </c>
      <c r="D10" s="1" t="s">
        <v>105</v>
      </c>
      <c r="E10" s="1" t="s">
        <v>103</v>
      </c>
      <c r="F10" s="1" t="s">
        <v>106</v>
      </c>
      <c r="G10" s="1" t="s">
        <v>107</v>
      </c>
      <c r="H10" s="6">
        <v>89</v>
      </c>
      <c r="I10" s="6">
        <v>16</v>
      </c>
      <c r="J10" s="6">
        <v>32</v>
      </c>
      <c r="K10" s="6" t="s">
        <v>108</v>
      </c>
    </row>
    <row r="11" spans="2:15" x14ac:dyDescent="0.2">
      <c r="B11" s="1">
        <v>1970</v>
      </c>
      <c r="C11" s="1" t="s">
        <v>109</v>
      </c>
      <c r="D11" s="1" t="s">
        <v>98</v>
      </c>
      <c r="E11" s="1" t="s">
        <v>92</v>
      </c>
      <c r="F11" s="1" t="s">
        <v>103</v>
      </c>
      <c r="G11" s="1" t="s">
        <v>88</v>
      </c>
      <c r="H11" s="6">
        <v>95</v>
      </c>
      <c r="I11" s="6">
        <v>16</v>
      </c>
      <c r="J11" s="6">
        <v>32</v>
      </c>
      <c r="K11" s="6" t="s">
        <v>110</v>
      </c>
    </row>
    <row r="12" spans="2:15" x14ac:dyDescent="0.2">
      <c r="B12" s="1">
        <v>1974</v>
      </c>
      <c r="C12" s="1" t="s">
        <v>94</v>
      </c>
      <c r="D12" s="1" t="s">
        <v>103</v>
      </c>
      <c r="E12" s="1" t="s">
        <v>111</v>
      </c>
      <c r="F12" s="1" t="s">
        <v>112</v>
      </c>
      <c r="G12" s="1" t="s">
        <v>98</v>
      </c>
      <c r="H12" s="6">
        <v>97</v>
      </c>
      <c r="I12" s="6">
        <v>16</v>
      </c>
      <c r="J12" s="6">
        <v>38</v>
      </c>
      <c r="K12" s="6" t="s">
        <v>113</v>
      </c>
    </row>
    <row r="13" spans="2:15" x14ac:dyDescent="0.2">
      <c r="B13" s="1">
        <v>1978</v>
      </c>
      <c r="C13" s="1" t="s">
        <v>89</v>
      </c>
      <c r="D13" s="1" t="s">
        <v>89</v>
      </c>
      <c r="E13" s="1" t="s">
        <v>111</v>
      </c>
      <c r="F13" s="1" t="s">
        <v>98</v>
      </c>
      <c r="G13" s="1" t="s">
        <v>92</v>
      </c>
      <c r="H13" s="6">
        <v>102</v>
      </c>
      <c r="I13" s="6">
        <v>16</v>
      </c>
      <c r="J13" s="6">
        <v>38</v>
      </c>
      <c r="K13" s="6" t="s">
        <v>114</v>
      </c>
    </row>
    <row r="14" spans="2:15" x14ac:dyDescent="0.2">
      <c r="B14" s="1">
        <v>1982</v>
      </c>
      <c r="C14" s="1" t="s">
        <v>100</v>
      </c>
      <c r="D14" s="1" t="s">
        <v>92</v>
      </c>
      <c r="E14" s="1" t="s">
        <v>103</v>
      </c>
      <c r="F14" s="1" t="s">
        <v>112</v>
      </c>
      <c r="G14" s="1" t="s">
        <v>96</v>
      </c>
      <c r="H14" s="6">
        <v>146</v>
      </c>
      <c r="I14" s="6">
        <v>24</v>
      </c>
      <c r="J14" s="6">
        <v>52</v>
      </c>
      <c r="K14" s="6" t="s">
        <v>115</v>
      </c>
    </row>
    <row r="15" spans="2:15" x14ac:dyDescent="0.2">
      <c r="B15" s="1">
        <v>1986</v>
      </c>
      <c r="C15" s="1" t="s">
        <v>109</v>
      </c>
      <c r="D15" s="1" t="s">
        <v>89</v>
      </c>
      <c r="E15" s="1" t="s">
        <v>103</v>
      </c>
      <c r="F15" s="1" t="s">
        <v>96</v>
      </c>
      <c r="G15" s="1" t="s">
        <v>116</v>
      </c>
      <c r="H15" s="6">
        <v>132</v>
      </c>
      <c r="I15" s="6">
        <v>24</v>
      </c>
      <c r="J15" s="6">
        <v>52</v>
      </c>
      <c r="K15" s="6" t="s">
        <v>117</v>
      </c>
    </row>
    <row r="16" spans="2:15" x14ac:dyDescent="0.2">
      <c r="B16" s="1">
        <v>1990</v>
      </c>
      <c r="C16" s="1" t="s">
        <v>92</v>
      </c>
      <c r="D16" s="1" t="s">
        <v>103</v>
      </c>
      <c r="E16" s="1" t="s">
        <v>89</v>
      </c>
      <c r="F16" s="1" t="s">
        <v>92</v>
      </c>
      <c r="G16" s="1" t="s">
        <v>105</v>
      </c>
      <c r="H16" s="6">
        <v>115</v>
      </c>
      <c r="I16" s="6">
        <v>24</v>
      </c>
      <c r="J16" s="6">
        <v>52</v>
      </c>
      <c r="K16" s="6" t="s">
        <v>118</v>
      </c>
    </row>
    <row r="17" spans="2:11" x14ac:dyDescent="0.2">
      <c r="B17" s="1">
        <v>1994</v>
      </c>
      <c r="C17" s="1" t="s">
        <v>90</v>
      </c>
      <c r="D17" s="1" t="s">
        <v>98</v>
      </c>
      <c r="E17" s="1" t="s">
        <v>92</v>
      </c>
      <c r="F17" s="1" t="s">
        <v>99</v>
      </c>
      <c r="G17" s="1" t="s">
        <v>119</v>
      </c>
      <c r="H17" s="6">
        <v>141</v>
      </c>
      <c r="I17" s="6">
        <v>24</v>
      </c>
      <c r="J17" s="6">
        <v>52</v>
      </c>
      <c r="K17" s="6" t="s">
        <v>120</v>
      </c>
    </row>
    <row r="18" spans="2:11" x14ac:dyDescent="0.2">
      <c r="B18" s="1">
        <v>1998</v>
      </c>
      <c r="C18" s="1" t="s">
        <v>96</v>
      </c>
      <c r="D18" s="1" t="s">
        <v>96</v>
      </c>
      <c r="E18" s="1" t="s">
        <v>98</v>
      </c>
      <c r="F18" s="1" t="s">
        <v>121</v>
      </c>
      <c r="G18" s="1" t="s">
        <v>111</v>
      </c>
      <c r="H18" s="6">
        <v>171</v>
      </c>
      <c r="I18" s="6">
        <v>32</v>
      </c>
      <c r="J18" s="6">
        <v>64</v>
      </c>
      <c r="K18" s="6" t="s">
        <v>122</v>
      </c>
    </row>
    <row r="19" spans="2:11" x14ac:dyDescent="0.2">
      <c r="B19" s="1">
        <v>2002</v>
      </c>
      <c r="C19" s="1" t="s">
        <v>123</v>
      </c>
      <c r="D19" s="1" t="s">
        <v>98</v>
      </c>
      <c r="E19" s="1" t="s">
        <v>94</v>
      </c>
      <c r="F19" s="1" t="s">
        <v>124</v>
      </c>
      <c r="G19" s="1" t="s">
        <v>125</v>
      </c>
      <c r="H19" s="6">
        <v>161</v>
      </c>
      <c r="I19" s="6">
        <v>32</v>
      </c>
      <c r="J19" s="6">
        <v>64</v>
      </c>
      <c r="K19" s="6" t="s">
        <v>126</v>
      </c>
    </row>
    <row r="20" spans="2:11" x14ac:dyDescent="0.2">
      <c r="B20" s="1">
        <v>2006</v>
      </c>
      <c r="C20" s="1" t="s">
        <v>94</v>
      </c>
      <c r="D20" s="1" t="s">
        <v>92</v>
      </c>
      <c r="E20" s="1" t="s">
        <v>96</v>
      </c>
      <c r="F20" s="1" t="s">
        <v>94</v>
      </c>
      <c r="G20" s="1" t="s">
        <v>106</v>
      </c>
      <c r="H20" s="6">
        <v>147</v>
      </c>
      <c r="I20" s="6">
        <v>32</v>
      </c>
      <c r="J20" s="6">
        <v>64</v>
      </c>
      <c r="K20" s="6" t="s">
        <v>127</v>
      </c>
    </row>
    <row r="21" spans="2:11" x14ac:dyDescent="0.2">
      <c r="B21" s="1">
        <v>2010</v>
      </c>
      <c r="C21" s="1" t="s">
        <v>128</v>
      </c>
      <c r="D21" s="1" t="s">
        <v>100</v>
      </c>
      <c r="E21" s="1" t="s">
        <v>111</v>
      </c>
      <c r="F21" s="1" t="s">
        <v>94</v>
      </c>
      <c r="G21" s="1" t="s">
        <v>88</v>
      </c>
      <c r="H21" s="6">
        <v>145</v>
      </c>
      <c r="I21" s="6">
        <v>32</v>
      </c>
      <c r="J21" s="6">
        <v>64</v>
      </c>
      <c r="K21" s="6" t="s">
        <v>129</v>
      </c>
    </row>
    <row r="22" spans="2:11" x14ac:dyDescent="0.2">
      <c r="B22" s="1">
        <v>2014</v>
      </c>
      <c r="C22" s="1" t="s">
        <v>98</v>
      </c>
      <c r="D22" s="1" t="s">
        <v>94</v>
      </c>
      <c r="E22" s="1" t="s">
        <v>89</v>
      </c>
      <c r="F22" s="1" t="s">
        <v>111</v>
      </c>
      <c r="G22" s="1" t="s">
        <v>98</v>
      </c>
      <c r="H22" s="6">
        <v>171</v>
      </c>
      <c r="I22" s="6">
        <v>32</v>
      </c>
      <c r="J22" s="6">
        <v>64</v>
      </c>
      <c r="K22" s="6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>
      <selection activeCell="I38" sqref="I38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9" ht="14.4" thickBot="1" x14ac:dyDescent="0.3">
      <c r="B1" s="2" t="s">
        <v>134</v>
      </c>
      <c r="M1" s="2" t="s">
        <v>140</v>
      </c>
      <c r="Q1" s="2" t="s">
        <v>140</v>
      </c>
    </row>
    <row r="2" spans="2:19" ht="12" x14ac:dyDescent="0.25"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M2" s="4" t="s">
        <v>141</v>
      </c>
      <c r="N2" s="1" t="s">
        <v>83</v>
      </c>
      <c r="Q2" s="4" t="s">
        <v>141</v>
      </c>
      <c r="R2" s="1">
        <v>1982</v>
      </c>
    </row>
    <row r="3" spans="2:19" ht="12" x14ac:dyDescent="0.25">
      <c r="B3" s="1">
        <v>1930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91</v>
      </c>
      <c r="H3" s="6">
        <v>70</v>
      </c>
      <c r="I3" s="6">
        <v>13</v>
      </c>
      <c r="J3" s="6">
        <v>18</v>
      </c>
      <c r="K3" s="6">
        <v>590.54899999999998</v>
      </c>
      <c r="M3" s="4" t="s">
        <v>137</v>
      </c>
      <c r="N3" s="18">
        <f>MATCH(N2,B2:K2,0)</f>
        <v>6</v>
      </c>
      <c r="O3" s="1" t="s">
        <v>143</v>
      </c>
      <c r="Q3" s="4" t="s">
        <v>137</v>
      </c>
      <c r="R3" s="18">
        <f>MATCH(R2,B3:B22,0)</f>
        <v>12</v>
      </c>
      <c r="S3" s="1" t="s">
        <v>142</v>
      </c>
    </row>
    <row r="4" spans="2:19" x14ac:dyDescent="0.2">
      <c r="B4" s="1">
        <v>1934</v>
      </c>
      <c r="C4" s="1" t="s">
        <v>92</v>
      </c>
      <c r="D4" s="1" t="s">
        <v>92</v>
      </c>
      <c r="E4" s="1" t="s">
        <v>93</v>
      </c>
      <c r="F4" s="1" t="s">
        <v>94</v>
      </c>
      <c r="G4" s="1" t="s">
        <v>95</v>
      </c>
      <c r="H4" s="6">
        <v>70</v>
      </c>
      <c r="I4" s="6">
        <v>16</v>
      </c>
      <c r="J4" s="6">
        <v>17</v>
      </c>
      <c r="K4" s="6">
        <v>363</v>
      </c>
    </row>
    <row r="5" spans="2:19" x14ac:dyDescent="0.2">
      <c r="B5" s="1">
        <v>1938</v>
      </c>
      <c r="C5" s="1" t="s">
        <v>96</v>
      </c>
      <c r="D5" s="1" t="s">
        <v>92</v>
      </c>
      <c r="E5" s="1" t="s">
        <v>97</v>
      </c>
      <c r="F5" s="1" t="s">
        <v>98</v>
      </c>
      <c r="G5" s="1" t="s">
        <v>99</v>
      </c>
      <c r="H5" s="6">
        <v>84</v>
      </c>
      <c r="I5" s="6">
        <v>15</v>
      </c>
      <c r="J5" s="6">
        <v>18</v>
      </c>
      <c r="K5" s="6">
        <v>375.7</v>
      </c>
    </row>
    <row r="6" spans="2:19" x14ac:dyDescent="0.2">
      <c r="B6" s="1">
        <v>1950</v>
      </c>
      <c r="C6" s="1" t="s">
        <v>98</v>
      </c>
      <c r="D6" s="1" t="s">
        <v>88</v>
      </c>
      <c r="E6" s="1" t="s">
        <v>98</v>
      </c>
      <c r="F6" s="1" t="s">
        <v>99</v>
      </c>
      <c r="G6" s="1" t="s">
        <v>100</v>
      </c>
      <c r="H6" s="6">
        <v>88</v>
      </c>
      <c r="I6" s="6">
        <v>13</v>
      </c>
      <c r="J6" s="6">
        <v>22</v>
      </c>
      <c r="K6" s="6" t="s">
        <v>101</v>
      </c>
    </row>
    <row r="7" spans="2:19" x14ac:dyDescent="0.2">
      <c r="B7" s="1">
        <v>1954</v>
      </c>
      <c r="C7" s="1" t="s">
        <v>102</v>
      </c>
      <c r="D7" s="1" t="s">
        <v>103</v>
      </c>
      <c r="E7" s="1" t="s">
        <v>97</v>
      </c>
      <c r="F7" s="1" t="s">
        <v>95</v>
      </c>
      <c r="G7" s="1" t="s">
        <v>88</v>
      </c>
      <c r="H7" s="6">
        <v>140</v>
      </c>
      <c r="I7" s="6">
        <v>16</v>
      </c>
      <c r="J7" s="6">
        <v>26</v>
      </c>
      <c r="K7" s="6">
        <v>768.60699999999997</v>
      </c>
    </row>
    <row r="8" spans="2:19" x14ac:dyDescent="0.2">
      <c r="B8" s="1">
        <v>1958</v>
      </c>
      <c r="C8" s="1" t="s">
        <v>99</v>
      </c>
      <c r="D8" s="1" t="s">
        <v>98</v>
      </c>
      <c r="E8" s="1" t="s">
        <v>99</v>
      </c>
      <c r="F8" s="1" t="s">
        <v>96</v>
      </c>
      <c r="G8" s="1" t="s">
        <v>103</v>
      </c>
      <c r="H8" s="6">
        <v>126</v>
      </c>
      <c r="I8" s="6">
        <v>16</v>
      </c>
      <c r="J8" s="6">
        <v>35</v>
      </c>
      <c r="K8" s="6">
        <v>819.81</v>
      </c>
    </row>
    <row r="9" spans="2:19" x14ac:dyDescent="0.2">
      <c r="B9" s="1">
        <v>1962</v>
      </c>
      <c r="C9" s="1" t="s">
        <v>104</v>
      </c>
      <c r="D9" s="1" t="s">
        <v>98</v>
      </c>
      <c r="E9" s="1" t="s">
        <v>93</v>
      </c>
      <c r="F9" s="1" t="s">
        <v>104</v>
      </c>
      <c r="G9" s="1" t="s">
        <v>91</v>
      </c>
      <c r="H9" s="6">
        <v>89</v>
      </c>
      <c r="I9" s="6">
        <v>16</v>
      </c>
      <c r="J9" s="6">
        <v>32</v>
      </c>
      <c r="K9" s="6">
        <v>893.17200000000003</v>
      </c>
    </row>
    <row r="10" spans="2:19" x14ac:dyDescent="0.2">
      <c r="B10" s="1">
        <v>1966</v>
      </c>
      <c r="C10" s="1" t="s">
        <v>105</v>
      </c>
      <c r="D10" s="1" t="s">
        <v>105</v>
      </c>
      <c r="E10" s="1" t="s">
        <v>103</v>
      </c>
      <c r="F10" s="1" t="s">
        <v>106</v>
      </c>
      <c r="G10" s="1" t="s">
        <v>107</v>
      </c>
      <c r="H10" s="6">
        <v>89</v>
      </c>
      <c r="I10" s="6">
        <v>16</v>
      </c>
      <c r="J10" s="6">
        <v>32</v>
      </c>
      <c r="K10" s="6" t="s">
        <v>108</v>
      </c>
    </row>
    <row r="11" spans="2:19" x14ac:dyDescent="0.2">
      <c r="B11" s="1">
        <v>1970</v>
      </c>
      <c r="C11" s="1" t="s">
        <v>109</v>
      </c>
      <c r="D11" s="1" t="s">
        <v>98</v>
      </c>
      <c r="E11" s="1" t="s">
        <v>92</v>
      </c>
      <c r="F11" s="1" t="s">
        <v>103</v>
      </c>
      <c r="G11" s="1" t="s">
        <v>88</v>
      </c>
      <c r="H11" s="6">
        <v>95</v>
      </c>
      <c r="I11" s="6">
        <v>16</v>
      </c>
      <c r="J11" s="6">
        <v>32</v>
      </c>
      <c r="K11" s="6" t="s">
        <v>110</v>
      </c>
    </row>
    <row r="12" spans="2:19" x14ac:dyDescent="0.2">
      <c r="B12" s="1">
        <v>1974</v>
      </c>
      <c r="C12" s="1" t="s">
        <v>94</v>
      </c>
      <c r="D12" s="1" t="s">
        <v>103</v>
      </c>
      <c r="E12" s="1" t="s">
        <v>111</v>
      </c>
      <c r="F12" s="1" t="s">
        <v>112</v>
      </c>
      <c r="G12" s="1" t="s">
        <v>98</v>
      </c>
      <c r="H12" s="6">
        <v>97</v>
      </c>
      <c r="I12" s="6">
        <v>16</v>
      </c>
      <c r="J12" s="6">
        <v>38</v>
      </c>
      <c r="K12" s="6" t="s">
        <v>113</v>
      </c>
    </row>
    <row r="13" spans="2:19" x14ac:dyDescent="0.2">
      <c r="B13" s="1">
        <v>1978</v>
      </c>
      <c r="C13" s="1" t="s">
        <v>89</v>
      </c>
      <c r="D13" s="1" t="s">
        <v>89</v>
      </c>
      <c r="E13" s="1" t="s">
        <v>111</v>
      </c>
      <c r="F13" s="1" t="s">
        <v>98</v>
      </c>
      <c r="G13" s="1" t="s">
        <v>92</v>
      </c>
      <c r="H13" s="6">
        <v>102</v>
      </c>
      <c r="I13" s="6">
        <v>16</v>
      </c>
      <c r="J13" s="6">
        <v>38</v>
      </c>
      <c r="K13" s="6" t="s">
        <v>114</v>
      </c>
    </row>
    <row r="14" spans="2:19" x14ac:dyDescent="0.2">
      <c r="B14" s="1">
        <v>1982</v>
      </c>
      <c r="C14" s="1" t="s">
        <v>100</v>
      </c>
      <c r="D14" s="1" t="s">
        <v>92</v>
      </c>
      <c r="E14" s="1" t="s">
        <v>103</v>
      </c>
      <c r="F14" s="1" t="s">
        <v>112</v>
      </c>
      <c r="G14" s="1" t="s">
        <v>96</v>
      </c>
      <c r="H14" s="6">
        <v>146</v>
      </c>
      <c r="I14" s="6">
        <v>24</v>
      </c>
      <c r="J14" s="6">
        <v>52</v>
      </c>
      <c r="K14" s="6" t="s">
        <v>115</v>
      </c>
    </row>
    <row r="15" spans="2:19" x14ac:dyDescent="0.2">
      <c r="B15" s="1">
        <v>1986</v>
      </c>
      <c r="C15" s="1" t="s">
        <v>109</v>
      </c>
      <c r="D15" s="1" t="s">
        <v>89</v>
      </c>
      <c r="E15" s="1" t="s">
        <v>103</v>
      </c>
      <c r="F15" s="1" t="s">
        <v>96</v>
      </c>
      <c r="G15" s="1" t="s">
        <v>116</v>
      </c>
      <c r="H15" s="6">
        <v>132</v>
      </c>
      <c r="I15" s="6">
        <v>24</v>
      </c>
      <c r="J15" s="6">
        <v>52</v>
      </c>
      <c r="K15" s="6" t="s">
        <v>117</v>
      </c>
    </row>
    <row r="16" spans="2:19" x14ac:dyDescent="0.2">
      <c r="B16" s="1">
        <v>1990</v>
      </c>
      <c r="C16" s="1" t="s">
        <v>92</v>
      </c>
      <c r="D16" s="1" t="s">
        <v>103</v>
      </c>
      <c r="E16" s="1" t="s">
        <v>89</v>
      </c>
      <c r="F16" s="1" t="s">
        <v>92</v>
      </c>
      <c r="G16" s="1" t="s">
        <v>105</v>
      </c>
      <c r="H16" s="6">
        <v>115</v>
      </c>
      <c r="I16" s="6">
        <v>24</v>
      </c>
      <c r="J16" s="6">
        <v>52</v>
      </c>
      <c r="K16" s="6" t="s">
        <v>118</v>
      </c>
    </row>
    <row r="17" spans="2:11" x14ac:dyDescent="0.2">
      <c r="B17" s="1">
        <v>1994</v>
      </c>
      <c r="C17" s="1" t="s">
        <v>90</v>
      </c>
      <c r="D17" s="1" t="s">
        <v>98</v>
      </c>
      <c r="E17" s="1" t="s">
        <v>92</v>
      </c>
      <c r="F17" s="1" t="s">
        <v>99</v>
      </c>
      <c r="G17" s="1" t="s">
        <v>119</v>
      </c>
      <c r="H17" s="6">
        <v>141</v>
      </c>
      <c r="I17" s="6">
        <v>24</v>
      </c>
      <c r="J17" s="6">
        <v>52</v>
      </c>
      <c r="K17" s="6" t="s">
        <v>120</v>
      </c>
    </row>
    <row r="18" spans="2:11" x14ac:dyDescent="0.2">
      <c r="B18" s="1">
        <v>1998</v>
      </c>
      <c r="C18" s="1" t="s">
        <v>96</v>
      </c>
      <c r="D18" s="1" t="s">
        <v>96</v>
      </c>
      <c r="E18" s="1" t="s">
        <v>98</v>
      </c>
      <c r="F18" s="1" t="s">
        <v>121</v>
      </c>
      <c r="G18" s="1" t="s">
        <v>111</v>
      </c>
      <c r="H18" s="6">
        <v>171</v>
      </c>
      <c r="I18" s="6">
        <v>32</v>
      </c>
      <c r="J18" s="6">
        <v>64</v>
      </c>
      <c r="K18" s="6" t="s">
        <v>122</v>
      </c>
    </row>
    <row r="19" spans="2:11" x14ac:dyDescent="0.2">
      <c r="B19" s="1">
        <v>2002</v>
      </c>
      <c r="C19" s="1" t="s">
        <v>123</v>
      </c>
      <c r="D19" s="1" t="s">
        <v>98</v>
      </c>
      <c r="E19" s="1" t="s">
        <v>94</v>
      </c>
      <c r="F19" s="1" t="s">
        <v>124</v>
      </c>
      <c r="G19" s="1" t="s">
        <v>125</v>
      </c>
      <c r="H19" s="6">
        <v>161</v>
      </c>
      <c r="I19" s="6">
        <v>32</v>
      </c>
      <c r="J19" s="6">
        <v>64</v>
      </c>
      <c r="K19" s="6" t="s">
        <v>126</v>
      </c>
    </row>
    <row r="20" spans="2:11" x14ac:dyDescent="0.2">
      <c r="B20" s="1">
        <v>2006</v>
      </c>
      <c r="C20" s="1" t="s">
        <v>94</v>
      </c>
      <c r="D20" s="1" t="s">
        <v>92</v>
      </c>
      <c r="E20" s="1" t="s">
        <v>96</v>
      </c>
      <c r="F20" s="1" t="s">
        <v>94</v>
      </c>
      <c r="G20" s="1" t="s">
        <v>106</v>
      </c>
      <c r="H20" s="6">
        <v>147</v>
      </c>
      <c r="I20" s="6">
        <v>32</v>
      </c>
      <c r="J20" s="6">
        <v>64</v>
      </c>
      <c r="K20" s="6" t="s">
        <v>127</v>
      </c>
    </row>
    <row r="21" spans="2:11" x14ac:dyDescent="0.2">
      <c r="B21" s="1">
        <v>2010</v>
      </c>
      <c r="C21" s="1" t="s">
        <v>128</v>
      </c>
      <c r="D21" s="1" t="s">
        <v>100</v>
      </c>
      <c r="E21" s="1" t="s">
        <v>111</v>
      </c>
      <c r="F21" s="1" t="s">
        <v>94</v>
      </c>
      <c r="G21" s="1" t="s">
        <v>88</v>
      </c>
      <c r="H21" s="6">
        <v>145</v>
      </c>
      <c r="I21" s="6">
        <v>32</v>
      </c>
      <c r="J21" s="6">
        <v>64</v>
      </c>
      <c r="K21" s="6" t="s">
        <v>129</v>
      </c>
    </row>
    <row r="22" spans="2:11" x14ac:dyDescent="0.2">
      <c r="B22" s="1">
        <v>2014</v>
      </c>
      <c r="C22" s="1" t="s">
        <v>98</v>
      </c>
      <c r="D22" s="1" t="s">
        <v>94</v>
      </c>
      <c r="E22" s="1" t="s">
        <v>89</v>
      </c>
      <c r="F22" s="1" t="s">
        <v>111</v>
      </c>
      <c r="G22" s="1" t="s">
        <v>98</v>
      </c>
      <c r="H22" s="6">
        <v>171</v>
      </c>
      <c r="I22" s="6">
        <v>32</v>
      </c>
      <c r="J22" s="6">
        <v>64</v>
      </c>
      <c r="K22" s="6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3"/>
  <sheetViews>
    <sheetView workbookViewId="0">
      <selection activeCell="I13" sqref="I13"/>
    </sheetView>
  </sheetViews>
  <sheetFormatPr defaultRowHeight="11.4" x14ac:dyDescent="0.2"/>
  <cols>
    <col min="1" max="1" width="2" style="1" customWidth="1"/>
    <col min="2" max="12" width="8.796875" style="1"/>
    <col min="13" max="13" width="11.796875" style="1" bestFit="1" customWidth="1"/>
    <col min="14" max="16384" width="8.796875" style="1"/>
  </cols>
  <sheetData>
    <row r="1" spans="2:17" ht="14.4" thickBot="1" x14ac:dyDescent="0.3">
      <c r="B1" s="2" t="s">
        <v>134</v>
      </c>
      <c r="M1" s="2" t="s">
        <v>140</v>
      </c>
      <c r="Q1" s="1" t="s">
        <v>140</v>
      </c>
    </row>
    <row r="2" spans="2:17" ht="12" x14ac:dyDescent="0.25"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M2" s="4" t="s">
        <v>80</v>
      </c>
      <c r="N2" s="1" t="s">
        <v>98</v>
      </c>
      <c r="O2" s="1" t="s">
        <v>96</v>
      </c>
    </row>
    <row r="3" spans="2:17" ht="12" x14ac:dyDescent="0.25">
      <c r="B3" s="1">
        <v>1930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91</v>
      </c>
      <c r="H3" s="6">
        <v>70</v>
      </c>
      <c r="I3" s="6">
        <v>13</v>
      </c>
      <c r="J3" s="6">
        <v>18</v>
      </c>
      <c r="K3" s="6">
        <v>590.54899999999998</v>
      </c>
      <c r="M3" s="4" t="s">
        <v>78</v>
      </c>
      <c r="N3" s="18">
        <f>INDEX($B$3:$B$22,MATCH(N$2,D$3:D$22,0))</f>
        <v>1958</v>
      </c>
      <c r="O3" s="18">
        <f>INDEX($B$3:$B$22,MATCH(O$2,D$3:D$22,0))</f>
        <v>1998</v>
      </c>
    </row>
    <row r="4" spans="2:17" ht="12" x14ac:dyDescent="0.25">
      <c r="B4" s="1">
        <v>1934</v>
      </c>
      <c r="C4" s="1" t="s">
        <v>92</v>
      </c>
      <c r="D4" s="1" t="s">
        <v>92</v>
      </c>
      <c r="E4" s="1" t="s">
        <v>93</v>
      </c>
      <c r="F4" s="1" t="s">
        <v>94</v>
      </c>
      <c r="G4" s="1" t="s">
        <v>95</v>
      </c>
      <c r="H4" s="6">
        <v>70</v>
      </c>
      <c r="I4" s="6">
        <v>16</v>
      </c>
      <c r="J4" s="6">
        <v>17</v>
      </c>
      <c r="K4" s="6">
        <v>363</v>
      </c>
      <c r="M4" s="4" t="s">
        <v>79</v>
      </c>
      <c r="N4" s="18" t="str">
        <f>INDEX(C$3:C$22,MATCH(N$2,D$3:D$22,0))</f>
        <v>Sweden</v>
      </c>
      <c r="O4" s="18" t="str">
        <f>INDEX($C$3:$C$22,MATCH(O$2,D$3:D$22,0))</f>
        <v>France</v>
      </c>
    </row>
    <row r="5" spans="2:17" ht="12" x14ac:dyDescent="0.25">
      <c r="B5" s="1">
        <v>1938</v>
      </c>
      <c r="C5" s="1" t="s">
        <v>96</v>
      </c>
      <c r="D5" s="1" t="s">
        <v>92</v>
      </c>
      <c r="E5" s="1" t="s">
        <v>97</v>
      </c>
      <c r="F5" s="1" t="s">
        <v>98</v>
      </c>
      <c r="G5" s="1" t="s">
        <v>99</v>
      </c>
      <c r="H5" s="6">
        <v>84</v>
      </c>
      <c r="I5" s="6">
        <v>15</v>
      </c>
      <c r="J5" s="6">
        <v>18</v>
      </c>
      <c r="K5" s="6">
        <v>375.7</v>
      </c>
      <c r="M5" s="4" t="s">
        <v>81</v>
      </c>
      <c r="N5" s="18" t="str">
        <f>INDEX(E$3:E$22,MATCH(N$2,D$3:D$22,0))</f>
        <v>Sweden</v>
      </c>
      <c r="O5" s="18" t="str">
        <f>INDEX($E$3:$E$22,MATCH(O$2,D$3:D$22,0))</f>
        <v>Brazil</v>
      </c>
    </row>
    <row r="6" spans="2:17" ht="12" x14ac:dyDescent="0.25">
      <c r="B6" s="1">
        <v>1950</v>
      </c>
      <c r="C6" s="1" t="s">
        <v>98</v>
      </c>
      <c r="D6" s="1" t="s">
        <v>88</v>
      </c>
      <c r="E6" s="1" t="s">
        <v>98</v>
      </c>
      <c r="F6" s="1" t="s">
        <v>99</v>
      </c>
      <c r="G6" s="1" t="s">
        <v>100</v>
      </c>
      <c r="H6" s="6">
        <v>88</v>
      </c>
      <c r="I6" s="6">
        <v>13</v>
      </c>
      <c r="J6" s="6">
        <v>22</v>
      </c>
      <c r="K6" s="6" t="s">
        <v>101</v>
      </c>
      <c r="M6" s="4" t="s">
        <v>82</v>
      </c>
      <c r="N6" s="18" t="str">
        <f>INDEX(F$3:F$22,MATCH(N$2,D$3:D$22,0))</f>
        <v>France</v>
      </c>
      <c r="O6" s="18" t="str">
        <f>INDEX($F$3:$F$22,MATCH(O$2,D$3:D$22,0))</f>
        <v>Croatia</v>
      </c>
    </row>
    <row r="7" spans="2:17" ht="12" x14ac:dyDescent="0.25">
      <c r="B7" s="1">
        <v>1954</v>
      </c>
      <c r="C7" s="1" t="s">
        <v>102</v>
      </c>
      <c r="D7" s="1" t="s">
        <v>103</v>
      </c>
      <c r="E7" s="1" t="s">
        <v>97</v>
      </c>
      <c r="F7" s="1" t="s">
        <v>95</v>
      </c>
      <c r="G7" s="1" t="s">
        <v>88</v>
      </c>
      <c r="H7" s="6">
        <v>140</v>
      </c>
      <c r="I7" s="6">
        <v>16</v>
      </c>
      <c r="J7" s="6">
        <v>26</v>
      </c>
      <c r="K7" s="6">
        <v>768.60699999999997</v>
      </c>
      <c r="M7" s="4" t="s">
        <v>83</v>
      </c>
      <c r="N7" s="18" t="str">
        <f>INDEX(G$3:G$22,MATCH(N$2,D$3:D$22,0))</f>
        <v>Germany FR</v>
      </c>
      <c r="O7" s="18" t="str">
        <f>INDEX($G$3:$G$22,MATCH(O$2,D$3:D$22,0))</f>
        <v>Netherlands</v>
      </c>
    </row>
    <row r="8" spans="2:17" ht="12" x14ac:dyDescent="0.25">
      <c r="B8" s="1">
        <v>1958</v>
      </c>
      <c r="C8" s="1" t="s">
        <v>99</v>
      </c>
      <c r="D8" s="1" t="s">
        <v>98</v>
      </c>
      <c r="E8" s="1" t="s">
        <v>99</v>
      </c>
      <c r="F8" s="1" t="s">
        <v>96</v>
      </c>
      <c r="G8" s="1" t="s">
        <v>103</v>
      </c>
      <c r="H8" s="6">
        <v>126</v>
      </c>
      <c r="I8" s="6">
        <v>16</v>
      </c>
      <c r="J8" s="6">
        <v>35</v>
      </c>
      <c r="K8" s="6">
        <v>819.81</v>
      </c>
      <c r="M8" s="4" t="s">
        <v>84</v>
      </c>
      <c r="N8" s="18">
        <f>INDEX(H$3:H$22,MATCH(N$2,D$3:D$22,0))</f>
        <v>126</v>
      </c>
      <c r="O8" s="18">
        <f>INDEX($H$3:$H$22,MATCH(O$2,D$3:D$22,0))</f>
        <v>171</v>
      </c>
    </row>
    <row r="9" spans="2:17" ht="12" x14ac:dyDescent="0.25">
      <c r="B9" s="1">
        <v>1962</v>
      </c>
      <c r="C9" s="1" t="s">
        <v>104</v>
      </c>
      <c r="D9" s="1" t="s">
        <v>98</v>
      </c>
      <c r="E9" s="1" t="s">
        <v>93</v>
      </c>
      <c r="F9" s="1" t="s">
        <v>104</v>
      </c>
      <c r="G9" s="1" t="s">
        <v>91</v>
      </c>
      <c r="H9" s="6">
        <v>89</v>
      </c>
      <c r="I9" s="6">
        <v>16</v>
      </c>
      <c r="J9" s="6">
        <v>32</v>
      </c>
      <c r="K9" s="6">
        <v>893.17200000000003</v>
      </c>
      <c r="M9" s="4" t="s">
        <v>85</v>
      </c>
      <c r="N9" s="18">
        <f>INDEX(I$3:I$22,MATCH(N$2,D$3:D$22,0))</f>
        <v>16</v>
      </c>
      <c r="O9" s="18">
        <f>INDEX($I$3:$I$22,MATCH(O$2,D$3:D$22,0))</f>
        <v>32</v>
      </c>
    </row>
    <row r="10" spans="2:17" ht="12" x14ac:dyDescent="0.25">
      <c r="B10" s="1">
        <v>1966</v>
      </c>
      <c r="C10" s="1" t="s">
        <v>105</v>
      </c>
      <c r="D10" s="1" t="s">
        <v>105</v>
      </c>
      <c r="E10" s="1" t="s">
        <v>103</v>
      </c>
      <c r="F10" s="1" t="s">
        <v>106</v>
      </c>
      <c r="G10" s="1" t="s">
        <v>107</v>
      </c>
      <c r="H10" s="6">
        <v>89</v>
      </c>
      <c r="I10" s="6">
        <v>16</v>
      </c>
      <c r="J10" s="6">
        <v>32</v>
      </c>
      <c r="K10" s="6" t="s">
        <v>108</v>
      </c>
      <c r="M10" s="4" t="s">
        <v>86</v>
      </c>
      <c r="N10" s="18">
        <f>INDEX(J$3:J$22,MATCH(N$2,D$3:D$22,0))</f>
        <v>35</v>
      </c>
      <c r="O10" s="18">
        <f>INDEX($J$3:$J$22,MATCH(O$2,D$3:D$22,0))</f>
        <v>64</v>
      </c>
    </row>
    <row r="11" spans="2:17" ht="12" x14ac:dyDescent="0.25">
      <c r="B11" s="1">
        <v>1970</v>
      </c>
      <c r="C11" s="1" t="s">
        <v>109</v>
      </c>
      <c r="D11" s="1" t="s">
        <v>98</v>
      </c>
      <c r="E11" s="1" t="s">
        <v>92</v>
      </c>
      <c r="F11" s="1" t="s">
        <v>103</v>
      </c>
      <c r="G11" s="1" t="s">
        <v>88</v>
      </c>
      <c r="H11" s="6">
        <v>95</v>
      </c>
      <c r="I11" s="6">
        <v>16</v>
      </c>
      <c r="J11" s="6">
        <v>32</v>
      </c>
      <c r="K11" s="6" t="s">
        <v>110</v>
      </c>
      <c r="M11" s="4" t="s">
        <v>87</v>
      </c>
      <c r="N11" s="18">
        <f>INDEX(K$3:K$22,MATCH(N$2,D$3:D$22,0))</f>
        <v>819.81</v>
      </c>
      <c r="O11" s="18" t="str">
        <f>INDEX($K$3:$K$22,MATCH(O$2,D$3:D$22,0))</f>
        <v>2.785.100</v>
      </c>
    </row>
    <row r="12" spans="2:17" x14ac:dyDescent="0.2">
      <c r="B12" s="1">
        <v>1974</v>
      </c>
      <c r="C12" s="1" t="s">
        <v>94</v>
      </c>
      <c r="D12" s="1" t="s">
        <v>103</v>
      </c>
      <c r="E12" s="1" t="s">
        <v>111</v>
      </c>
      <c r="F12" s="1" t="s">
        <v>112</v>
      </c>
      <c r="G12" s="1" t="s">
        <v>98</v>
      </c>
      <c r="H12" s="6">
        <v>97</v>
      </c>
      <c r="I12" s="6">
        <v>16</v>
      </c>
      <c r="J12" s="6">
        <v>38</v>
      </c>
      <c r="K12" s="6" t="s">
        <v>113</v>
      </c>
    </row>
    <row r="13" spans="2:17" x14ac:dyDescent="0.2">
      <c r="B13" s="1">
        <v>1978</v>
      </c>
      <c r="C13" s="1" t="s">
        <v>89</v>
      </c>
      <c r="D13" s="1" t="s">
        <v>89</v>
      </c>
      <c r="E13" s="1" t="s">
        <v>111</v>
      </c>
      <c r="F13" s="1" t="s">
        <v>98</v>
      </c>
      <c r="G13" s="1" t="s">
        <v>92</v>
      </c>
      <c r="H13" s="6">
        <v>102</v>
      </c>
      <c r="I13" s="6">
        <v>16</v>
      </c>
      <c r="J13" s="6">
        <v>38</v>
      </c>
      <c r="K13" s="6" t="s">
        <v>114</v>
      </c>
    </row>
    <row r="14" spans="2:17" x14ac:dyDescent="0.2">
      <c r="B14" s="1">
        <v>1982</v>
      </c>
      <c r="C14" s="1" t="s">
        <v>100</v>
      </c>
      <c r="D14" s="1" t="s">
        <v>92</v>
      </c>
      <c r="E14" s="1" t="s">
        <v>103</v>
      </c>
      <c r="F14" s="1" t="s">
        <v>112</v>
      </c>
      <c r="G14" s="1" t="s">
        <v>96</v>
      </c>
      <c r="H14" s="6">
        <v>146</v>
      </c>
      <c r="I14" s="6">
        <v>24</v>
      </c>
      <c r="J14" s="6">
        <v>52</v>
      </c>
      <c r="K14" s="6" t="s">
        <v>115</v>
      </c>
    </row>
    <row r="15" spans="2:17" x14ac:dyDescent="0.2">
      <c r="B15" s="1">
        <v>1986</v>
      </c>
      <c r="C15" s="1" t="s">
        <v>109</v>
      </c>
      <c r="D15" s="1" t="s">
        <v>89</v>
      </c>
      <c r="E15" s="1" t="s">
        <v>103</v>
      </c>
      <c r="F15" s="1" t="s">
        <v>96</v>
      </c>
      <c r="G15" s="1" t="s">
        <v>116</v>
      </c>
      <c r="H15" s="6">
        <v>132</v>
      </c>
      <c r="I15" s="6">
        <v>24</v>
      </c>
      <c r="J15" s="6">
        <v>52</v>
      </c>
      <c r="K15" s="6" t="s">
        <v>117</v>
      </c>
    </row>
    <row r="16" spans="2:17" x14ac:dyDescent="0.2">
      <c r="B16" s="1">
        <v>1990</v>
      </c>
      <c r="C16" s="1" t="s">
        <v>92</v>
      </c>
      <c r="D16" s="1" t="s">
        <v>103</v>
      </c>
      <c r="E16" s="1" t="s">
        <v>89</v>
      </c>
      <c r="F16" s="1" t="s">
        <v>92</v>
      </c>
      <c r="G16" s="1" t="s">
        <v>105</v>
      </c>
      <c r="H16" s="6">
        <v>115</v>
      </c>
      <c r="I16" s="6">
        <v>24</v>
      </c>
      <c r="J16" s="6">
        <v>52</v>
      </c>
      <c r="K16" s="6" t="s">
        <v>118</v>
      </c>
    </row>
    <row r="17" spans="2:22" x14ac:dyDescent="0.2">
      <c r="B17" s="1">
        <v>1994</v>
      </c>
      <c r="C17" s="1" t="s">
        <v>90</v>
      </c>
      <c r="D17" s="1" t="s">
        <v>98</v>
      </c>
      <c r="E17" s="1" t="s">
        <v>92</v>
      </c>
      <c r="F17" s="1" t="s">
        <v>99</v>
      </c>
      <c r="G17" s="1" t="s">
        <v>119</v>
      </c>
      <c r="H17" s="6">
        <v>141</v>
      </c>
      <c r="I17" s="6">
        <v>24</v>
      </c>
      <c r="J17" s="6">
        <v>52</v>
      </c>
      <c r="K17" s="6" t="s">
        <v>120</v>
      </c>
    </row>
    <row r="18" spans="2:22" s="19" customFormat="1" x14ac:dyDescent="0.2">
      <c r="B18" s="19">
        <v>1998</v>
      </c>
      <c r="C18" s="19" t="s">
        <v>96</v>
      </c>
      <c r="D18" s="19" t="s">
        <v>96</v>
      </c>
      <c r="E18" s="19" t="s">
        <v>98</v>
      </c>
      <c r="F18" s="19" t="s">
        <v>121</v>
      </c>
      <c r="G18" s="19" t="s">
        <v>111</v>
      </c>
      <c r="H18" s="12">
        <v>171</v>
      </c>
      <c r="I18" s="12">
        <v>32</v>
      </c>
      <c r="J18" s="12">
        <v>64</v>
      </c>
      <c r="K18" s="12" t="s">
        <v>122</v>
      </c>
    </row>
    <row r="19" spans="2:22" x14ac:dyDescent="0.2">
      <c r="B19" s="1">
        <v>2002</v>
      </c>
      <c r="C19" s="1" t="s">
        <v>123</v>
      </c>
      <c r="D19" s="1" t="s">
        <v>98</v>
      </c>
      <c r="E19" s="1" t="s">
        <v>94</v>
      </c>
      <c r="F19" s="1" t="s">
        <v>124</v>
      </c>
      <c r="G19" s="1" t="s">
        <v>125</v>
      </c>
      <c r="H19" s="6">
        <v>161</v>
      </c>
      <c r="I19" s="6">
        <v>32</v>
      </c>
      <c r="J19" s="6">
        <v>64</v>
      </c>
      <c r="K19" s="6" t="s">
        <v>126</v>
      </c>
    </row>
    <row r="20" spans="2:22" x14ac:dyDescent="0.2">
      <c r="B20" s="1">
        <v>2006</v>
      </c>
      <c r="C20" s="1" t="s">
        <v>94</v>
      </c>
      <c r="D20" s="1" t="s">
        <v>92</v>
      </c>
      <c r="E20" s="1" t="s">
        <v>96</v>
      </c>
      <c r="F20" s="1" t="s">
        <v>94</v>
      </c>
      <c r="G20" s="1" t="s">
        <v>106</v>
      </c>
      <c r="H20" s="6">
        <v>147</v>
      </c>
      <c r="I20" s="6">
        <v>32</v>
      </c>
      <c r="J20" s="6">
        <v>64</v>
      </c>
      <c r="K20" s="6" t="s">
        <v>127</v>
      </c>
    </row>
    <row r="21" spans="2:22" x14ac:dyDescent="0.2">
      <c r="B21" s="1">
        <v>2010</v>
      </c>
      <c r="C21" s="1" t="s">
        <v>128</v>
      </c>
      <c r="D21" s="1" t="s">
        <v>100</v>
      </c>
      <c r="E21" s="1" t="s">
        <v>111</v>
      </c>
      <c r="F21" s="1" t="s">
        <v>94</v>
      </c>
      <c r="G21" s="1" t="s">
        <v>88</v>
      </c>
      <c r="H21" s="6">
        <v>145</v>
      </c>
      <c r="I21" s="6">
        <v>32</v>
      </c>
      <c r="J21" s="6">
        <v>64</v>
      </c>
      <c r="K21" s="6" t="s">
        <v>129</v>
      </c>
    </row>
    <row r="22" spans="2:22" x14ac:dyDescent="0.2">
      <c r="B22" s="1">
        <v>2014</v>
      </c>
      <c r="C22" s="1" t="s">
        <v>98</v>
      </c>
      <c r="D22" s="1" t="s">
        <v>94</v>
      </c>
      <c r="E22" s="1" t="s">
        <v>89</v>
      </c>
      <c r="F22" s="1" t="s">
        <v>111</v>
      </c>
      <c r="G22" s="1" t="s">
        <v>98</v>
      </c>
      <c r="H22" s="6">
        <v>171</v>
      </c>
      <c r="I22" s="6">
        <v>32</v>
      </c>
      <c r="J22" s="6">
        <v>64</v>
      </c>
      <c r="K22" s="6" t="s">
        <v>130</v>
      </c>
    </row>
    <row r="24" spans="2:22" ht="12" x14ac:dyDescent="0.25">
      <c r="B24" s="4" t="s">
        <v>78</v>
      </c>
      <c r="C24" s="7">
        <v>1930</v>
      </c>
      <c r="D24" s="7">
        <v>1934</v>
      </c>
      <c r="E24" s="7">
        <v>1938</v>
      </c>
      <c r="F24" s="7">
        <v>1950</v>
      </c>
      <c r="G24" s="7">
        <v>1954</v>
      </c>
      <c r="H24" s="7">
        <v>1958</v>
      </c>
      <c r="I24" s="7">
        <v>1962</v>
      </c>
      <c r="J24" s="7">
        <v>1966</v>
      </c>
      <c r="K24" s="7">
        <v>1970</v>
      </c>
      <c r="L24" s="7">
        <v>1974</v>
      </c>
      <c r="M24" s="7">
        <v>1978</v>
      </c>
      <c r="N24" s="7">
        <v>1982</v>
      </c>
      <c r="O24" s="7">
        <v>1986</v>
      </c>
      <c r="P24" s="7">
        <v>1990</v>
      </c>
      <c r="Q24" s="7">
        <v>1994</v>
      </c>
      <c r="R24" s="7">
        <v>1998</v>
      </c>
      <c r="S24" s="7">
        <v>2002</v>
      </c>
      <c r="T24" s="7">
        <v>2006</v>
      </c>
      <c r="U24" s="7">
        <v>2010</v>
      </c>
      <c r="V24" s="7">
        <v>2014</v>
      </c>
    </row>
    <row r="25" spans="2:22" ht="23.4" x14ac:dyDescent="0.25">
      <c r="B25" s="15" t="s">
        <v>79</v>
      </c>
      <c r="C25" s="17" t="s">
        <v>88</v>
      </c>
      <c r="D25" s="17" t="s">
        <v>92</v>
      </c>
      <c r="E25" s="17" t="s">
        <v>96</v>
      </c>
      <c r="F25" s="17" t="s">
        <v>98</v>
      </c>
      <c r="G25" s="17" t="s">
        <v>102</v>
      </c>
      <c r="H25" s="17" t="s">
        <v>99</v>
      </c>
      <c r="I25" s="17" t="s">
        <v>104</v>
      </c>
      <c r="J25" s="17" t="s">
        <v>105</v>
      </c>
      <c r="K25" s="17" t="s">
        <v>109</v>
      </c>
      <c r="L25" s="17" t="s">
        <v>94</v>
      </c>
      <c r="M25" s="17" t="s">
        <v>89</v>
      </c>
      <c r="N25" s="17" t="s">
        <v>100</v>
      </c>
      <c r="O25" s="17" t="s">
        <v>109</v>
      </c>
      <c r="P25" s="17" t="s">
        <v>92</v>
      </c>
      <c r="Q25" s="17" t="s">
        <v>90</v>
      </c>
      <c r="R25" s="17" t="s">
        <v>96</v>
      </c>
      <c r="S25" s="17" t="s">
        <v>123</v>
      </c>
      <c r="T25" s="17" t="s">
        <v>94</v>
      </c>
      <c r="U25" s="17" t="s">
        <v>128</v>
      </c>
      <c r="V25" s="17" t="s">
        <v>98</v>
      </c>
    </row>
    <row r="26" spans="2:22" ht="23.4" x14ac:dyDescent="0.25">
      <c r="B26" s="16" t="s">
        <v>80</v>
      </c>
      <c r="C26" s="17" t="s">
        <v>88</v>
      </c>
      <c r="D26" s="17" t="s">
        <v>92</v>
      </c>
      <c r="E26" s="17" t="s">
        <v>92</v>
      </c>
      <c r="F26" s="17" t="s">
        <v>88</v>
      </c>
      <c r="G26" s="17" t="s">
        <v>103</v>
      </c>
      <c r="H26" s="17" t="s">
        <v>98</v>
      </c>
      <c r="I26" s="17" t="s">
        <v>98</v>
      </c>
      <c r="J26" s="17" t="s">
        <v>105</v>
      </c>
      <c r="K26" s="17" t="s">
        <v>98</v>
      </c>
      <c r="L26" s="17" t="s">
        <v>103</v>
      </c>
      <c r="M26" s="17" t="s">
        <v>89</v>
      </c>
      <c r="N26" s="17" t="s">
        <v>92</v>
      </c>
      <c r="O26" s="17" t="s">
        <v>89</v>
      </c>
      <c r="P26" s="17" t="s">
        <v>103</v>
      </c>
      <c r="Q26" s="17" t="s">
        <v>98</v>
      </c>
      <c r="R26" s="17" t="s">
        <v>96</v>
      </c>
      <c r="S26" s="17" t="s">
        <v>98</v>
      </c>
      <c r="T26" s="17" t="s">
        <v>92</v>
      </c>
      <c r="U26" s="17" t="s">
        <v>100</v>
      </c>
      <c r="V26" s="17" t="s">
        <v>94</v>
      </c>
    </row>
    <row r="27" spans="2:22" ht="23.4" x14ac:dyDescent="0.25">
      <c r="B27" s="16" t="s">
        <v>81</v>
      </c>
      <c r="C27" s="17" t="s">
        <v>89</v>
      </c>
      <c r="D27" s="17" t="s">
        <v>93</v>
      </c>
      <c r="E27" s="17" t="s">
        <v>97</v>
      </c>
      <c r="F27" s="17" t="s">
        <v>98</v>
      </c>
      <c r="G27" s="17" t="s">
        <v>97</v>
      </c>
      <c r="H27" s="17" t="s">
        <v>99</v>
      </c>
      <c r="I27" s="17" t="s">
        <v>93</v>
      </c>
      <c r="J27" s="17" t="s">
        <v>103</v>
      </c>
      <c r="K27" s="17" t="s">
        <v>92</v>
      </c>
      <c r="L27" s="17" t="s">
        <v>111</v>
      </c>
      <c r="M27" s="17" t="s">
        <v>111</v>
      </c>
      <c r="N27" s="17" t="s">
        <v>103</v>
      </c>
      <c r="O27" s="17" t="s">
        <v>103</v>
      </c>
      <c r="P27" s="17" t="s">
        <v>89</v>
      </c>
      <c r="Q27" s="17" t="s">
        <v>92</v>
      </c>
      <c r="R27" s="17" t="s">
        <v>98</v>
      </c>
      <c r="S27" s="17" t="s">
        <v>94</v>
      </c>
      <c r="T27" s="17" t="s">
        <v>96</v>
      </c>
      <c r="U27" s="17" t="s">
        <v>111</v>
      </c>
      <c r="V27" s="17" t="s">
        <v>89</v>
      </c>
    </row>
    <row r="28" spans="2:22" ht="23.4" x14ac:dyDescent="0.25">
      <c r="B28" s="16" t="s">
        <v>82</v>
      </c>
      <c r="C28" s="17" t="s">
        <v>90</v>
      </c>
      <c r="D28" s="17" t="s">
        <v>94</v>
      </c>
      <c r="E28" s="17" t="s">
        <v>98</v>
      </c>
      <c r="F28" s="17" t="s">
        <v>99</v>
      </c>
      <c r="G28" s="17" t="s">
        <v>95</v>
      </c>
      <c r="H28" s="17" t="s">
        <v>96</v>
      </c>
      <c r="I28" s="17" t="s">
        <v>104</v>
      </c>
      <c r="J28" s="17" t="s">
        <v>106</v>
      </c>
      <c r="K28" s="17" t="s">
        <v>103</v>
      </c>
      <c r="L28" s="17" t="s">
        <v>112</v>
      </c>
      <c r="M28" s="17" t="s">
        <v>98</v>
      </c>
      <c r="N28" s="17" t="s">
        <v>112</v>
      </c>
      <c r="O28" s="17" t="s">
        <v>96</v>
      </c>
      <c r="P28" s="17" t="s">
        <v>92</v>
      </c>
      <c r="Q28" s="17" t="s">
        <v>99</v>
      </c>
      <c r="R28" s="17" t="s">
        <v>121</v>
      </c>
      <c r="S28" s="17" t="s">
        <v>124</v>
      </c>
      <c r="T28" s="17" t="s">
        <v>94</v>
      </c>
      <c r="U28" s="17" t="s">
        <v>94</v>
      </c>
      <c r="V28" s="17" t="s">
        <v>111</v>
      </c>
    </row>
    <row r="29" spans="2:22" ht="23.4" x14ac:dyDescent="0.25">
      <c r="B29" s="16" t="s">
        <v>83</v>
      </c>
      <c r="C29" s="17" t="s">
        <v>91</v>
      </c>
      <c r="D29" s="17" t="s">
        <v>95</v>
      </c>
      <c r="E29" s="17" t="s">
        <v>99</v>
      </c>
      <c r="F29" s="17" t="s">
        <v>100</v>
      </c>
      <c r="G29" s="17" t="s">
        <v>88</v>
      </c>
      <c r="H29" s="17" t="s">
        <v>103</v>
      </c>
      <c r="I29" s="17" t="s">
        <v>91</v>
      </c>
      <c r="J29" s="17" t="s">
        <v>107</v>
      </c>
      <c r="K29" s="17" t="s">
        <v>88</v>
      </c>
      <c r="L29" s="17" t="s">
        <v>98</v>
      </c>
      <c r="M29" s="17" t="s">
        <v>92</v>
      </c>
      <c r="N29" s="17" t="s">
        <v>96</v>
      </c>
      <c r="O29" s="17" t="s">
        <v>116</v>
      </c>
      <c r="P29" s="17" t="s">
        <v>105</v>
      </c>
      <c r="Q29" s="17" t="s">
        <v>119</v>
      </c>
      <c r="R29" s="17" t="s">
        <v>111</v>
      </c>
      <c r="S29" s="17" t="s">
        <v>125</v>
      </c>
      <c r="T29" s="17" t="s">
        <v>106</v>
      </c>
      <c r="U29" s="17" t="s">
        <v>88</v>
      </c>
      <c r="V29" s="17" t="s">
        <v>98</v>
      </c>
    </row>
    <row r="30" spans="2:22" ht="12" x14ac:dyDescent="0.25">
      <c r="B30" s="16" t="s">
        <v>84</v>
      </c>
      <c r="C30" s="6">
        <v>70</v>
      </c>
      <c r="D30" s="6">
        <v>70</v>
      </c>
      <c r="E30" s="6">
        <v>84</v>
      </c>
      <c r="F30" s="6">
        <v>88</v>
      </c>
      <c r="G30" s="6">
        <v>140</v>
      </c>
      <c r="H30" s="6">
        <v>126</v>
      </c>
      <c r="I30" s="6">
        <v>89</v>
      </c>
      <c r="J30" s="6">
        <v>89</v>
      </c>
      <c r="K30" s="6">
        <v>95</v>
      </c>
      <c r="L30" s="6">
        <v>97</v>
      </c>
      <c r="M30" s="6">
        <v>102</v>
      </c>
      <c r="N30" s="6">
        <v>146</v>
      </c>
      <c r="O30" s="6">
        <v>132</v>
      </c>
      <c r="P30" s="6">
        <v>115</v>
      </c>
      <c r="Q30" s="6">
        <v>141</v>
      </c>
      <c r="R30" s="6">
        <v>171</v>
      </c>
      <c r="S30" s="6">
        <v>161</v>
      </c>
      <c r="T30" s="6">
        <v>147</v>
      </c>
      <c r="U30" s="6">
        <v>145</v>
      </c>
      <c r="V30" s="6">
        <v>171</v>
      </c>
    </row>
    <row r="31" spans="2:22" ht="12" x14ac:dyDescent="0.25">
      <c r="B31" s="16" t="s">
        <v>85</v>
      </c>
      <c r="C31" s="6">
        <v>13</v>
      </c>
      <c r="D31" s="6">
        <v>16</v>
      </c>
      <c r="E31" s="6">
        <v>15</v>
      </c>
      <c r="F31" s="6">
        <v>13</v>
      </c>
      <c r="G31" s="6">
        <v>16</v>
      </c>
      <c r="H31" s="6">
        <v>16</v>
      </c>
      <c r="I31" s="6">
        <v>16</v>
      </c>
      <c r="J31" s="6">
        <v>16</v>
      </c>
      <c r="K31" s="6">
        <v>16</v>
      </c>
      <c r="L31" s="6">
        <v>16</v>
      </c>
      <c r="M31" s="6">
        <v>16</v>
      </c>
      <c r="N31" s="6">
        <v>24</v>
      </c>
      <c r="O31" s="6">
        <v>24</v>
      </c>
      <c r="P31" s="6">
        <v>24</v>
      </c>
      <c r="Q31" s="6">
        <v>24</v>
      </c>
      <c r="R31" s="6">
        <v>32</v>
      </c>
      <c r="S31" s="6">
        <v>32</v>
      </c>
      <c r="T31" s="6">
        <v>32</v>
      </c>
      <c r="U31" s="6">
        <v>32</v>
      </c>
      <c r="V31" s="6">
        <v>32</v>
      </c>
    </row>
    <row r="32" spans="2:22" ht="12" x14ac:dyDescent="0.25">
      <c r="B32" s="16" t="s">
        <v>86</v>
      </c>
      <c r="C32" s="6">
        <v>18</v>
      </c>
      <c r="D32" s="6">
        <v>17</v>
      </c>
      <c r="E32" s="6">
        <v>18</v>
      </c>
      <c r="F32" s="6">
        <v>22</v>
      </c>
      <c r="G32" s="6">
        <v>26</v>
      </c>
      <c r="H32" s="6">
        <v>35</v>
      </c>
      <c r="I32" s="6">
        <v>32</v>
      </c>
      <c r="J32" s="6">
        <v>32</v>
      </c>
      <c r="K32" s="6">
        <v>32</v>
      </c>
      <c r="L32" s="6">
        <v>38</v>
      </c>
      <c r="M32" s="6">
        <v>38</v>
      </c>
      <c r="N32" s="6">
        <v>52</v>
      </c>
      <c r="O32" s="6">
        <v>52</v>
      </c>
      <c r="P32" s="6">
        <v>52</v>
      </c>
      <c r="Q32" s="6">
        <v>52</v>
      </c>
      <c r="R32" s="6">
        <v>64</v>
      </c>
      <c r="S32" s="6">
        <v>64</v>
      </c>
      <c r="T32" s="6">
        <v>64</v>
      </c>
      <c r="U32" s="6">
        <v>64</v>
      </c>
      <c r="V32" s="6">
        <v>64</v>
      </c>
    </row>
    <row r="33" spans="2:22" ht="12" x14ac:dyDescent="0.25">
      <c r="B33" s="16" t="s">
        <v>87</v>
      </c>
      <c r="C33" s="6">
        <v>590.54899999999998</v>
      </c>
      <c r="D33" s="6">
        <v>363</v>
      </c>
      <c r="E33" s="6">
        <v>375.7</v>
      </c>
      <c r="F33" s="6" t="s">
        <v>101</v>
      </c>
      <c r="G33" s="6">
        <v>768.60699999999997</v>
      </c>
      <c r="H33" s="6">
        <v>819.81</v>
      </c>
      <c r="I33" s="6">
        <v>893.17200000000003</v>
      </c>
      <c r="J33" s="6" t="s">
        <v>108</v>
      </c>
      <c r="K33" s="6" t="s">
        <v>110</v>
      </c>
      <c r="L33" s="6" t="s">
        <v>113</v>
      </c>
      <c r="M33" s="6" t="s">
        <v>114</v>
      </c>
      <c r="N33" s="6" t="s">
        <v>115</v>
      </c>
      <c r="O33" s="6" t="s">
        <v>117</v>
      </c>
      <c r="P33" s="6" t="s">
        <v>118</v>
      </c>
      <c r="Q33" s="6" t="s">
        <v>120</v>
      </c>
      <c r="R33" s="6" t="s">
        <v>122</v>
      </c>
      <c r="S33" s="6" t="s">
        <v>126</v>
      </c>
      <c r="T33" s="6" t="s">
        <v>127</v>
      </c>
      <c r="U33" s="6" t="s">
        <v>129</v>
      </c>
      <c r="V33" s="6" t="s">
        <v>130</v>
      </c>
    </row>
    <row r="34" spans="2:22" x14ac:dyDescent="0.2">
      <c r="H34" s="6"/>
      <c r="I34" s="6"/>
      <c r="J34" s="6"/>
      <c r="K34" s="6"/>
    </row>
    <row r="35" spans="2:22" x14ac:dyDescent="0.2">
      <c r="H35" s="6"/>
      <c r="I35" s="6"/>
      <c r="J35" s="6"/>
      <c r="K35" s="6"/>
    </row>
    <row r="36" spans="2:22" x14ac:dyDescent="0.2">
      <c r="H36" s="6"/>
      <c r="I36" s="6"/>
      <c r="J36" s="6"/>
      <c r="K36" s="6"/>
    </row>
    <row r="37" spans="2:22" ht="12" x14ac:dyDescent="0.25">
      <c r="B37" s="4" t="s">
        <v>80</v>
      </c>
      <c r="C37" s="4" t="s">
        <v>78</v>
      </c>
      <c r="D37" s="4" t="s">
        <v>79</v>
      </c>
      <c r="E37" s="4" t="s">
        <v>81</v>
      </c>
      <c r="F37" s="4" t="s">
        <v>82</v>
      </c>
      <c r="G37" s="4" t="s">
        <v>83</v>
      </c>
      <c r="H37" s="4" t="s">
        <v>84</v>
      </c>
      <c r="I37" s="4" t="s">
        <v>85</v>
      </c>
      <c r="J37" s="4" t="s">
        <v>86</v>
      </c>
      <c r="K37" s="4" t="s">
        <v>87</v>
      </c>
    </row>
    <row r="38" spans="2:22" x14ac:dyDescent="0.2">
      <c r="B38" s="1" t="s">
        <v>88</v>
      </c>
      <c r="C38" s="1">
        <f>INDEX($C$24:$V$24,MATCH($B38,$C$26:$V$26,0))</f>
        <v>1930</v>
      </c>
      <c r="D38" s="1" t="str">
        <f>INDEX($C$25:$V$25,MATCH($B38,$C$26:$V$26,0))</f>
        <v>Uruguay</v>
      </c>
      <c r="E38" s="1" t="str">
        <f>INDEX($C$27:$V$27,MATCH($B38,$C$26:$V$26,0))</f>
        <v>Argentina</v>
      </c>
      <c r="F38" s="1" t="str">
        <f>INDEX($C$28:$V$28,MATCH($B38,$C$26:$V$26,0))</f>
        <v>USA</v>
      </c>
      <c r="G38" s="1" t="str">
        <f>INDEX($C$29:$V$29,MATCH($B38,$C$26:$V$26,0))</f>
        <v>Yugoslavia</v>
      </c>
      <c r="H38" s="1">
        <f>INDEX($C$30:$V$30,MATCH($B38,$C$26:$V$26,0))</f>
        <v>70</v>
      </c>
      <c r="I38" s="1">
        <f>INDEX($C$31:$V$31,MATCH($B38,$C$26:$V$26,0))</f>
        <v>13</v>
      </c>
      <c r="J38" s="1">
        <f>INDEX($C$32:$V$32,MATCH($B38,$C$26:$V$26,0))</f>
        <v>18</v>
      </c>
      <c r="K38" s="1">
        <f>INDEX($C$33:$V$33,MATCH($B38,$C$26:$V$26,0))</f>
        <v>590.54899999999998</v>
      </c>
    </row>
    <row r="39" spans="2:22" x14ac:dyDescent="0.2">
      <c r="B39" s="1" t="s">
        <v>92</v>
      </c>
      <c r="C39" s="1">
        <f t="shared" ref="C39:C43" si="0">INDEX($C$24:$V$24,MATCH($B39,$C$26:$V$26,0))</f>
        <v>1934</v>
      </c>
      <c r="D39" s="1" t="str">
        <f t="shared" ref="D39:D43" si="1">INDEX($C$25:$V$25,MATCH($B39,$C$26:$V$26,0))</f>
        <v>Italy</v>
      </c>
      <c r="E39" s="1" t="str">
        <f t="shared" ref="E39:E43" si="2">INDEX($C$27:$V$27,MATCH($B39,$C$26:$V$26,0))</f>
        <v>Czechoslovakia</v>
      </c>
      <c r="F39" s="1" t="str">
        <f t="shared" ref="F39:F43" si="3">INDEX($C$28:$V$28,MATCH($B39,$C$26:$V$26,0))</f>
        <v>Germany</v>
      </c>
      <c r="G39" s="1" t="str">
        <f t="shared" ref="G39:G43" si="4">INDEX($C$29:$V$29,MATCH($B39,$C$26:$V$26,0))</f>
        <v>Austria</v>
      </c>
      <c r="H39" s="1">
        <f t="shared" ref="H39:H43" si="5">INDEX($C$30:$V$30,MATCH($B39,$C$26:$V$26,0))</f>
        <v>70</v>
      </c>
      <c r="I39" s="1">
        <f t="shared" ref="I39:I43" si="6">INDEX($C$31:$V$31,MATCH($B39,$C$26:$V$26,0))</f>
        <v>16</v>
      </c>
      <c r="J39" s="1">
        <f t="shared" ref="J39:J43" si="7">INDEX($C$32:$V$32,MATCH($B39,$C$26:$V$26,0))</f>
        <v>17</v>
      </c>
      <c r="K39" s="1">
        <f t="shared" ref="K39:K43" si="8">INDEX($C$33:$V$33,MATCH($B39,$C$26:$V$26,0))</f>
        <v>363</v>
      </c>
    </row>
    <row r="40" spans="2:22" x14ac:dyDescent="0.2">
      <c r="B40" s="1" t="s">
        <v>103</v>
      </c>
      <c r="C40" s="1">
        <f t="shared" si="0"/>
        <v>1954</v>
      </c>
      <c r="D40" s="1" t="str">
        <f t="shared" si="1"/>
        <v>Switzerland</v>
      </c>
      <c r="E40" s="1" t="str">
        <f t="shared" si="2"/>
        <v>Hungary</v>
      </c>
      <c r="F40" s="1" t="str">
        <f t="shared" si="3"/>
        <v>Austria</v>
      </c>
      <c r="G40" s="1" t="str">
        <f t="shared" si="4"/>
        <v>Uruguay</v>
      </c>
      <c r="H40" s="1">
        <f t="shared" si="5"/>
        <v>140</v>
      </c>
      <c r="I40" s="1">
        <f t="shared" si="6"/>
        <v>16</v>
      </c>
      <c r="J40" s="1">
        <f t="shared" si="7"/>
        <v>26</v>
      </c>
      <c r="K40" s="1">
        <f t="shared" si="8"/>
        <v>768.60699999999997</v>
      </c>
    </row>
    <row r="41" spans="2:22" x14ac:dyDescent="0.2">
      <c r="B41" s="1" t="s">
        <v>98</v>
      </c>
      <c r="C41" s="1">
        <f t="shared" si="0"/>
        <v>1958</v>
      </c>
      <c r="D41" s="1" t="str">
        <f t="shared" si="1"/>
        <v>Sweden</v>
      </c>
      <c r="E41" s="1" t="str">
        <f t="shared" si="2"/>
        <v>Sweden</v>
      </c>
      <c r="F41" s="1" t="str">
        <f t="shared" si="3"/>
        <v>France</v>
      </c>
      <c r="G41" s="1" t="str">
        <f t="shared" si="4"/>
        <v>Germany FR</v>
      </c>
      <c r="H41" s="1">
        <f t="shared" si="5"/>
        <v>126</v>
      </c>
      <c r="I41" s="1">
        <f t="shared" si="6"/>
        <v>16</v>
      </c>
      <c r="J41" s="1">
        <f t="shared" si="7"/>
        <v>35</v>
      </c>
      <c r="K41" s="1">
        <f t="shared" si="8"/>
        <v>819.81</v>
      </c>
    </row>
    <row r="42" spans="2:22" x14ac:dyDescent="0.2">
      <c r="B42" s="1" t="s">
        <v>105</v>
      </c>
      <c r="C42" s="1">
        <f t="shared" si="0"/>
        <v>1966</v>
      </c>
      <c r="D42" s="1" t="str">
        <f t="shared" si="1"/>
        <v>England</v>
      </c>
      <c r="E42" s="1" t="str">
        <f t="shared" si="2"/>
        <v>Germany FR</v>
      </c>
      <c r="F42" s="1" t="str">
        <f t="shared" si="3"/>
        <v>Portugal</v>
      </c>
      <c r="G42" s="1" t="str">
        <f t="shared" si="4"/>
        <v>Soviet Union</v>
      </c>
      <c r="H42" s="1">
        <f t="shared" si="5"/>
        <v>89</v>
      </c>
      <c r="I42" s="1">
        <f t="shared" si="6"/>
        <v>16</v>
      </c>
      <c r="J42" s="1">
        <f t="shared" si="7"/>
        <v>32</v>
      </c>
      <c r="K42" s="1" t="str">
        <f t="shared" si="8"/>
        <v>1.563.135</v>
      </c>
    </row>
    <row r="43" spans="2:22" x14ac:dyDescent="0.2">
      <c r="B43" s="1" t="s">
        <v>89</v>
      </c>
      <c r="C43" s="1">
        <f t="shared" si="0"/>
        <v>1978</v>
      </c>
      <c r="D43" s="1" t="str">
        <f t="shared" si="1"/>
        <v>Argentina</v>
      </c>
      <c r="E43" s="1" t="str">
        <f t="shared" si="2"/>
        <v>Netherlands</v>
      </c>
      <c r="F43" s="1" t="str">
        <f t="shared" si="3"/>
        <v>Brazil</v>
      </c>
      <c r="G43" s="1" t="str">
        <f t="shared" si="4"/>
        <v>Italy</v>
      </c>
      <c r="H43" s="1">
        <f t="shared" si="5"/>
        <v>102</v>
      </c>
      <c r="I43" s="1">
        <f t="shared" si="6"/>
        <v>16</v>
      </c>
      <c r="J43" s="1">
        <f t="shared" si="7"/>
        <v>38</v>
      </c>
      <c r="K43" s="1" t="str">
        <f t="shared" si="8"/>
        <v>1.545.791</v>
      </c>
    </row>
  </sheetData>
  <dataValidations count="1">
    <dataValidation type="list" allowBlank="1" showInputMessage="1" showErrorMessage="1" sqref="B38:B43">
      <formula1>$C$26:$V$26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M18" sqref="M18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3" ht="14.4" thickBot="1" x14ac:dyDescent="0.3">
      <c r="B1" s="2" t="s">
        <v>144</v>
      </c>
      <c r="M1" s="2"/>
    </row>
    <row r="2" spans="2:13" ht="14.4" thickBot="1" x14ac:dyDescent="0.3"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145</v>
      </c>
      <c r="M2" s="2" t="s">
        <v>144</v>
      </c>
    </row>
    <row r="3" spans="2:13" ht="12" x14ac:dyDescent="0.25">
      <c r="B3" s="1">
        <v>1930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91</v>
      </c>
      <c r="H3" s="6">
        <v>70</v>
      </c>
      <c r="I3" s="6">
        <v>13</v>
      </c>
      <c r="J3" s="6">
        <v>18</v>
      </c>
      <c r="K3" s="6">
        <v>590.54899999999998</v>
      </c>
      <c r="L3" s="20">
        <f>J3/I3</f>
        <v>1.3846153846153846</v>
      </c>
      <c r="M3" s="21">
        <f>IFERROR(J3/I3,"repl text")</f>
        <v>1.3846153846153846</v>
      </c>
    </row>
    <row r="4" spans="2:13" ht="12" x14ac:dyDescent="0.25">
      <c r="B4" s="1">
        <v>1934</v>
      </c>
      <c r="C4" s="1" t="s">
        <v>92</v>
      </c>
      <c r="D4" s="1" t="s">
        <v>92</v>
      </c>
      <c r="E4" s="1" t="s">
        <v>93</v>
      </c>
      <c r="F4" s="1" t="s">
        <v>94</v>
      </c>
      <c r="G4" s="1" t="s">
        <v>95</v>
      </c>
      <c r="H4" s="6">
        <v>70</v>
      </c>
      <c r="I4" s="6">
        <v>16</v>
      </c>
      <c r="J4" s="6">
        <v>17</v>
      </c>
      <c r="K4" s="6">
        <v>363</v>
      </c>
      <c r="L4" s="20">
        <f t="shared" ref="L4:L22" si="0">J4/I4</f>
        <v>1.0625</v>
      </c>
      <c r="M4" s="21">
        <f>IFERROR(J4/I4,"repl text")</f>
        <v>1.0625</v>
      </c>
    </row>
    <row r="5" spans="2:13" ht="12" x14ac:dyDescent="0.25">
      <c r="B5" s="1">
        <v>1938</v>
      </c>
      <c r="C5" s="1" t="s">
        <v>96</v>
      </c>
      <c r="D5" s="1" t="s">
        <v>92</v>
      </c>
      <c r="E5" s="1" t="s">
        <v>97</v>
      </c>
      <c r="F5" s="1" t="s">
        <v>98</v>
      </c>
      <c r="G5" s="1" t="s">
        <v>99</v>
      </c>
      <c r="H5" s="6">
        <v>84</v>
      </c>
      <c r="I5" s="6">
        <v>15</v>
      </c>
      <c r="J5" s="6">
        <v>18</v>
      </c>
      <c r="K5" s="6">
        <v>375.7</v>
      </c>
      <c r="L5" s="20">
        <f t="shared" si="0"/>
        <v>1.2</v>
      </c>
      <c r="M5" s="21">
        <f t="shared" ref="M5:M8" si="1">IFERROR(J5/I5,"repl text")</f>
        <v>1.2</v>
      </c>
    </row>
    <row r="6" spans="2:13" ht="12" x14ac:dyDescent="0.25">
      <c r="B6" s="1">
        <v>1950</v>
      </c>
      <c r="C6" s="1" t="s">
        <v>98</v>
      </c>
      <c r="D6" s="1" t="s">
        <v>88</v>
      </c>
      <c r="E6" s="1" t="s">
        <v>98</v>
      </c>
      <c r="F6" s="1" t="s">
        <v>99</v>
      </c>
      <c r="G6" s="1" t="s">
        <v>100</v>
      </c>
      <c r="H6" s="6">
        <v>88</v>
      </c>
      <c r="I6" s="6">
        <v>13</v>
      </c>
      <c r="J6" s="6">
        <v>22</v>
      </c>
      <c r="K6" s="6" t="s">
        <v>101</v>
      </c>
      <c r="L6" s="20">
        <f t="shared" si="0"/>
        <v>1.6923076923076923</v>
      </c>
      <c r="M6" s="21">
        <f t="shared" si="1"/>
        <v>1.6923076923076923</v>
      </c>
    </row>
    <row r="7" spans="2:13" ht="12" x14ac:dyDescent="0.25">
      <c r="B7" s="1">
        <v>1954</v>
      </c>
      <c r="C7" s="1" t="s">
        <v>102</v>
      </c>
      <c r="D7" s="1" t="s">
        <v>103</v>
      </c>
      <c r="E7" s="1" t="s">
        <v>97</v>
      </c>
      <c r="F7" s="1" t="s">
        <v>95</v>
      </c>
      <c r="G7" s="1" t="s">
        <v>88</v>
      </c>
      <c r="H7" s="6">
        <v>140</v>
      </c>
      <c r="I7" s="6">
        <v>16</v>
      </c>
      <c r="J7" s="6">
        <v>26</v>
      </c>
      <c r="K7" s="6">
        <v>768.60699999999997</v>
      </c>
      <c r="L7" s="20">
        <f t="shared" si="0"/>
        <v>1.625</v>
      </c>
      <c r="M7" s="21">
        <f t="shared" si="1"/>
        <v>1.625</v>
      </c>
    </row>
    <row r="8" spans="2:13" ht="12" x14ac:dyDescent="0.25">
      <c r="B8" s="1">
        <v>1958</v>
      </c>
      <c r="C8" s="1" t="s">
        <v>99</v>
      </c>
      <c r="D8" s="1" t="s">
        <v>98</v>
      </c>
      <c r="E8" s="1" t="s">
        <v>99</v>
      </c>
      <c r="F8" s="1" t="s">
        <v>96</v>
      </c>
      <c r="G8" s="1" t="s">
        <v>103</v>
      </c>
      <c r="H8" s="6">
        <v>126</v>
      </c>
      <c r="I8" s="6">
        <v>16</v>
      </c>
      <c r="J8" s="6">
        <v>35</v>
      </c>
      <c r="K8" s="6">
        <v>819.81</v>
      </c>
      <c r="L8" s="20">
        <f t="shared" si="0"/>
        <v>2.1875</v>
      </c>
      <c r="M8" s="21">
        <f t="shared" si="1"/>
        <v>2.1875</v>
      </c>
    </row>
    <row r="9" spans="2:13" ht="12" x14ac:dyDescent="0.25">
      <c r="B9" s="1">
        <v>1962</v>
      </c>
      <c r="C9" s="1" t="s">
        <v>104</v>
      </c>
      <c r="D9" s="1" t="s">
        <v>98</v>
      </c>
      <c r="E9" s="1" t="s">
        <v>93</v>
      </c>
      <c r="F9" s="1" t="s">
        <v>104</v>
      </c>
      <c r="G9" s="1" t="s">
        <v>91</v>
      </c>
      <c r="H9" s="6">
        <v>89</v>
      </c>
      <c r="I9" s="6" t="s">
        <v>19</v>
      </c>
      <c r="J9" s="6">
        <v>32</v>
      </c>
      <c r="K9" s="6">
        <v>893.17200000000003</v>
      </c>
      <c r="L9" s="20" t="e">
        <f t="shared" si="0"/>
        <v>#VALUE!</v>
      </c>
      <c r="M9" s="21" t="str">
        <f>IFERROR(J9/I9,"repl text")</f>
        <v>repl text</v>
      </c>
    </row>
    <row r="10" spans="2:13" ht="12" x14ac:dyDescent="0.25">
      <c r="B10" s="1">
        <v>1966</v>
      </c>
      <c r="C10" s="1" t="s">
        <v>105</v>
      </c>
      <c r="D10" s="1" t="s">
        <v>105</v>
      </c>
      <c r="E10" s="1" t="s">
        <v>103</v>
      </c>
      <c r="F10" s="1" t="s">
        <v>106</v>
      </c>
      <c r="G10" s="1" t="s">
        <v>107</v>
      </c>
      <c r="H10" s="6">
        <v>89</v>
      </c>
      <c r="I10" s="6">
        <v>16</v>
      </c>
      <c r="J10" s="6">
        <v>32</v>
      </c>
      <c r="K10" s="6" t="s">
        <v>108</v>
      </c>
      <c r="L10" s="20">
        <f t="shared" si="0"/>
        <v>2</v>
      </c>
      <c r="M10" s="21">
        <f t="shared" ref="M10:M22" si="2">IFERROR(J10/I10,"repl text")</f>
        <v>2</v>
      </c>
    </row>
    <row r="11" spans="2:13" ht="12" x14ac:dyDescent="0.25">
      <c r="B11" s="1">
        <v>1970</v>
      </c>
      <c r="C11" s="1" t="s">
        <v>109</v>
      </c>
      <c r="D11" s="1" t="s">
        <v>98</v>
      </c>
      <c r="E11" s="1" t="s">
        <v>92</v>
      </c>
      <c r="F11" s="1" t="s">
        <v>103</v>
      </c>
      <c r="G11" s="1" t="s">
        <v>88</v>
      </c>
      <c r="H11" s="6">
        <v>95</v>
      </c>
      <c r="I11" s="6">
        <v>16</v>
      </c>
      <c r="J11" s="6">
        <v>32</v>
      </c>
      <c r="K11" s="6" t="s">
        <v>110</v>
      </c>
      <c r="L11" s="20">
        <f t="shared" si="0"/>
        <v>2</v>
      </c>
      <c r="M11" s="21">
        <f t="shared" si="2"/>
        <v>2</v>
      </c>
    </row>
    <row r="12" spans="2:13" ht="12" x14ac:dyDescent="0.25">
      <c r="B12" s="1">
        <v>1974</v>
      </c>
      <c r="C12" s="1" t="s">
        <v>94</v>
      </c>
      <c r="D12" s="1" t="s">
        <v>103</v>
      </c>
      <c r="E12" s="1" t="s">
        <v>111</v>
      </c>
      <c r="F12" s="1" t="s">
        <v>112</v>
      </c>
      <c r="G12" s="1" t="s">
        <v>98</v>
      </c>
      <c r="H12" s="6">
        <v>97</v>
      </c>
      <c r="I12" s="6">
        <v>16</v>
      </c>
      <c r="J12" s="6">
        <v>38</v>
      </c>
      <c r="K12" s="6" t="s">
        <v>113</v>
      </c>
      <c r="L12" s="20">
        <f t="shared" si="0"/>
        <v>2.375</v>
      </c>
      <c r="M12" s="21">
        <f t="shared" si="2"/>
        <v>2.375</v>
      </c>
    </row>
    <row r="13" spans="2:13" ht="12" x14ac:dyDescent="0.25">
      <c r="B13" s="1">
        <v>1978</v>
      </c>
      <c r="C13" s="1" t="s">
        <v>89</v>
      </c>
      <c r="D13" s="1" t="s">
        <v>89</v>
      </c>
      <c r="E13" s="1" t="s">
        <v>111</v>
      </c>
      <c r="F13" s="1" t="s">
        <v>98</v>
      </c>
      <c r="G13" s="1" t="s">
        <v>92</v>
      </c>
      <c r="H13" s="6">
        <v>102</v>
      </c>
      <c r="I13" s="6">
        <v>16</v>
      </c>
      <c r="J13" s="6">
        <v>38</v>
      </c>
      <c r="K13" s="6" t="s">
        <v>114</v>
      </c>
      <c r="L13" s="20">
        <f t="shared" si="0"/>
        <v>2.375</v>
      </c>
      <c r="M13" s="21">
        <f t="shared" si="2"/>
        <v>2.375</v>
      </c>
    </row>
    <row r="14" spans="2:13" ht="12" x14ac:dyDescent="0.25">
      <c r="B14" s="1">
        <v>1982</v>
      </c>
      <c r="C14" s="1" t="s">
        <v>100</v>
      </c>
      <c r="D14" s="1" t="s">
        <v>92</v>
      </c>
      <c r="E14" s="1" t="s">
        <v>103</v>
      </c>
      <c r="F14" s="1" t="s">
        <v>112</v>
      </c>
      <c r="G14" s="1" t="s">
        <v>96</v>
      </c>
      <c r="H14" s="6">
        <v>146</v>
      </c>
      <c r="I14" s="6">
        <v>24</v>
      </c>
      <c r="J14" s="6">
        <v>52</v>
      </c>
      <c r="K14" s="6" t="s">
        <v>115</v>
      </c>
      <c r="L14" s="20">
        <f t="shared" si="0"/>
        <v>2.1666666666666665</v>
      </c>
      <c r="M14" s="21">
        <f t="shared" si="2"/>
        <v>2.1666666666666665</v>
      </c>
    </row>
    <row r="15" spans="2:13" ht="12" x14ac:dyDescent="0.25">
      <c r="B15" s="1">
        <v>1986</v>
      </c>
      <c r="C15" s="1" t="s">
        <v>109</v>
      </c>
      <c r="D15" s="1" t="s">
        <v>89</v>
      </c>
      <c r="E15" s="1" t="s">
        <v>103</v>
      </c>
      <c r="F15" s="1" t="s">
        <v>96</v>
      </c>
      <c r="G15" s="1" t="s">
        <v>116</v>
      </c>
      <c r="H15" s="6">
        <v>132</v>
      </c>
      <c r="I15" s="6">
        <v>24</v>
      </c>
      <c r="J15" s="6">
        <v>52</v>
      </c>
      <c r="K15" s="6" t="s">
        <v>117</v>
      </c>
      <c r="L15" s="20">
        <f t="shared" si="0"/>
        <v>2.1666666666666665</v>
      </c>
      <c r="M15" s="21">
        <f t="shared" si="2"/>
        <v>2.1666666666666665</v>
      </c>
    </row>
    <row r="16" spans="2:13" ht="12" x14ac:dyDescent="0.25">
      <c r="B16" s="1">
        <v>1990</v>
      </c>
      <c r="C16" s="1" t="s">
        <v>92</v>
      </c>
      <c r="D16" s="1" t="s">
        <v>103</v>
      </c>
      <c r="E16" s="1" t="s">
        <v>89</v>
      </c>
      <c r="F16" s="1" t="s">
        <v>92</v>
      </c>
      <c r="G16" s="1" t="s">
        <v>105</v>
      </c>
      <c r="H16" s="6">
        <v>115</v>
      </c>
      <c r="I16" s="6">
        <v>24</v>
      </c>
      <c r="J16" s="6">
        <v>52</v>
      </c>
      <c r="K16" s="6" t="s">
        <v>118</v>
      </c>
      <c r="L16" s="20">
        <f t="shared" si="0"/>
        <v>2.1666666666666665</v>
      </c>
      <c r="M16" s="21">
        <f t="shared" si="2"/>
        <v>2.1666666666666665</v>
      </c>
    </row>
    <row r="17" spans="2:13" ht="12" x14ac:dyDescent="0.25">
      <c r="B17" s="1">
        <v>1994</v>
      </c>
      <c r="C17" s="1" t="s">
        <v>90</v>
      </c>
      <c r="D17" s="1" t="s">
        <v>98</v>
      </c>
      <c r="E17" s="1" t="s">
        <v>92</v>
      </c>
      <c r="F17" s="1" t="s">
        <v>99</v>
      </c>
      <c r="G17" s="1" t="s">
        <v>119</v>
      </c>
      <c r="H17" s="6">
        <v>141</v>
      </c>
      <c r="I17" s="6">
        <v>24</v>
      </c>
      <c r="J17" s="6">
        <v>52</v>
      </c>
      <c r="K17" s="6" t="s">
        <v>120</v>
      </c>
      <c r="L17" s="20">
        <f t="shared" si="0"/>
        <v>2.1666666666666665</v>
      </c>
      <c r="M17" s="21">
        <f t="shared" si="2"/>
        <v>2.1666666666666665</v>
      </c>
    </row>
    <row r="18" spans="2:13" ht="12" x14ac:dyDescent="0.25">
      <c r="B18" s="1">
        <v>1998</v>
      </c>
      <c r="C18" s="1" t="s">
        <v>96</v>
      </c>
      <c r="D18" s="1" t="s">
        <v>96</v>
      </c>
      <c r="E18" s="1" t="s">
        <v>98</v>
      </c>
      <c r="F18" s="1" t="s">
        <v>121</v>
      </c>
      <c r="G18" s="1" t="s">
        <v>111</v>
      </c>
      <c r="H18" s="6">
        <v>171</v>
      </c>
      <c r="I18" s="6">
        <v>32</v>
      </c>
      <c r="J18" s="6">
        <v>64</v>
      </c>
      <c r="K18" s="6" t="s">
        <v>122</v>
      </c>
      <c r="L18" s="20">
        <f t="shared" si="0"/>
        <v>2</v>
      </c>
      <c r="M18" s="21">
        <f t="shared" si="2"/>
        <v>2</v>
      </c>
    </row>
    <row r="19" spans="2:13" ht="12" x14ac:dyDescent="0.25">
      <c r="B19" s="1">
        <v>2002</v>
      </c>
      <c r="C19" s="1" t="s">
        <v>123</v>
      </c>
      <c r="D19" s="1" t="s">
        <v>98</v>
      </c>
      <c r="E19" s="1" t="s">
        <v>94</v>
      </c>
      <c r="F19" s="1" t="s">
        <v>124</v>
      </c>
      <c r="G19" s="1" t="s">
        <v>125</v>
      </c>
      <c r="H19" s="6">
        <v>161</v>
      </c>
      <c r="I19" s="6">
        <v>32</v>
      </c>
      <c r="J19" s="6">
        <v>64</v>
      </c>
      <c r="K19" s="6" t="s">
        <v>126</v>
      </c>
      <c r="L19" s="20">
        <f t="shared" si="0"/>
        <v>2</v>
      </c>
      <c r="M19" s="21">
        <f t="shared" si="2"/>
        <v>2</v>
      </c>
    </row>
    <row r="20" spans="2:13" ht="12" x14ac:dyDescent="0.25">
      <c r="B20" s="1">
        <v>2006</v>
      </c>
      <c r="C20" s="1" t="s">
        <v>94</v>
      </c>
      <c r="D20" s="1" t="s">
        <v>92</v>
      </c>
      <c r="E20" s="1" t="s">
        <v>96</v>
      </c>
      <c r="F20" s="1" t="s">
        <v>94</v>
      </c>
      <c r="G20" s="1" t="s">
        <v>106</v>
      </c>
      <c r="H20" s="6">
        <v>147</v>
      </c>
      <c r="I20" s="6">
        <v>32</v>
      </c>
      <c r="J20" s="6">
        <v>64</v>
      </c>
      <c r="K20" s="6" t="s">
        <v>127</v>
      </c>
      <c r="L20" s="20">
        <f t="shared" si="0"/>
        <v>2</v>
      </c>
      <c r="M20" s="21">
        <f t="shared" si="2"/>
        <v>2</v>
      </c>
    </row>
    <row r="21" spans="2:13" ht="12" x14ac:dyDescent="0.25">
      <c r="B21" s="1">
        <v>2010</v>
      </c>
      <c r="C21" s="1" t="s">
        <v>128</v>
      </c>
      <c r="D21" s="1" t="s">
        <v>100</v>
      </c>
      <c r="E21" s="1" t="s">
        <v>111</v>
      </c>
      <c r="F21" s="1" t="s">
        <v>94</v>
      </c>
      <c r="G21" s="1" t="s">
        <v>88</v>
      </c>
      <c r="H21" s="6">
        <v>145</v>
      </c>
      <c r="I21" s="6">
        <v>32</v>
      </c>
      <c r="J21" s="6">
        <v>64</v>
      </c>
      <c r="K21" s="6" t="s">
        <v>129</v>
      </c>
      <c r="L21" s="20">
        <f t="shared" si="0"/>
        <v>2</v>
      </c>
      <c r="M21" s="21">
        <f t="shared" si="2"/>
        <v>2</v>
      </c>
    </row>
    <row r="22" spans="2:13" ht="12" x14ac:dyDescent="0.25">
      <c r="B22" s="1">
        <v>2014</v>
      </c>
      <c r="C22" s="1" t="s">
        <v>98</v>
      </c>
      <c r="D22" s="1" t="s">
        <v>94</v>
      </c>
      <c r="E22" s="1" t="s">
        <v>89</v>
      </c>
      <c r="F22" s="1" t="s">
        <v>111</v>
      </c>
      <c r="G22" s="1" t="s">
        <v>98</v>
      </c>
      <c r="H22" s="6">
        <v>171</v>
      </c>
      <c r="I22" s="6">
        <v>32</v>
      </c>
      <c r="J22" s="6">
        <v>64</v>
      </c>
      <c r="K22" s="6" t="s">
        <v>130</v>
      </c>
      <c r="L22" s="20">
        <f t="shared" si="0"/>
        <v>2</v>
      </c>
      <c r="M22" s="21">
        <f t="shared" si="2"/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O3" sqref="O3"/>
    </sheetView>
  </sheetViews>
  <sheetFormatPr defaultRowHeight="11.4" x14ac:dyDescent="0.2"/>
  <cols>
    <col min="1" max="1" width="2" style="1" customWidth="1"/>
    <col min="2" max="2" width="6.09765625" style="1" bestFit="1" customWidth="1"/>
    <col min="3" max="13" width="8.796875" style="1"/>
    <col min="14" max="14" width="13.5" style="1" bestFit="1" customWidth="1"/>
    <col min="15" max="16384" width="8.796875" style="1"/>
  </cols>
  <sheetData>
    <row r="1" spans="2:15" ht="14.4" thickBot="1" x14ac:dyDescent="0.3">
      <c r="B1" s="2" t="s">
        <v>146</v>
      </c>
    </row>
    <row r="2" spans="2:15" ht="12" x14ac:dyDescent="0.25">
      <c r="B2" s="4" t="s">
        <v>146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N2" s="4" t="s">
        <v>147</v>
      </c>
      <c r="O2" s="4" t="s">
        <v>84</v>
      </c>
    </row>
    <row r="3" spans="2:15" x14ac:dyDescent="0.2">
      <c r="B3" s="1">
        <f>RANK(I3,I3:I22)</f>
        <v>19</v>
      </c>
      <c r="C3" s="1">
        <v>1930</v>
      </c>
      <c r="D3" s="1" t="s">
        <v>88</v>
      </c>
      <c r="E3" s="1" t="s">
        <v>88</v>
      </c>
      <c r="F3" s="1" t="s">
        <v>89</v>
      </c>
      <c r="G3" s="1" t="s">
        <v>90</v>
      </c>
      <c r="H3" s="1" t="s">
        <v>91</v>
      </c>
      <c r="I3" s="6">
        <v>70</v>
      </c>
      <c r="J3" s="6">
        <v>13</v>
      </c>
      <c r="K3" s="6">
        <v>18</v>
      </c>
      <c r="L3" s="6">
        <v>590.54899999999998</v>
      </c>
      <c r="N3" s="1">
        <v>1</v>
      </c>
      <c r="O3" s="1">
        <f>VLOOKUP(N3,$B$3:$L$22,8,0)</f>
        <v>171</v>
      </c>
    </row>
    <row r="4" spans="2:15" x14ac:dyDescent="0.2">
      <c r="B4" s="1">
        <f t="shared" ref="B4:B22" si="0">RANK(I4,I4:I23)</f>
        <v>19</v>
      </c>
      <c r="C4" s="1">
        <v>1934</v>
      </c>
      <c r="D4" s="1" t="s">
        <v>92</v>
      </c>
      <c r="E4" s="1" t="s">
        <v>92</v>
      </c>
      <c r="F4" s="1" t="s">
        <v>93</v>
      </c>
      <c r="G4" s="1" t="s">
        <v>94</v>
      </c>
      <c r="H4" s="1" t="s">
        <v>95</v>
      </c>
      <c r="I4" s="6">
        <v>70</v>
      </c>
      <c r="J4" s="6">
        <v>16</v>
      </c>
      <c r="K4" s="6">
        <v>17</v>
      </c>
      <c r="L4" s="6">
        <v>363</v>
      </c>
      <c r="N4" s="1">
        <v>2</v>
      </c>
      <c r="O4" s="1">
        <f t="shared" ref="O4" si="1">VLOOKUP(N4,$B$3:$L$22,8,0)</f>
        <v>161</v>
      </c>
    </row>
    <row r="5" spans="2:15" x14ac:dyDescent="0.2">
      <c r="B5" s="1">
        <f t="shared" si="0"/>
        <v>18</v>
      </c>
      <c r="C5" s="1">
        <v>1938</v>
      </c>
      <c r="D5" s="1" t="s">
        <v>96</v>
      </c>
      <c r="E5" s="1" t="s">
        <v>92</v>
      </c>
      <c r="F5" s="1" t="s">
        <v>97</v>
      </c>
      <c r="G5" s="1" t="s">
        <v>98</v>
      </c>
      <c r="H5" s="1" t="s">
        <v>99</v>
      </c>
      <c r="I5" s="6">
        <v>84</v>
      </c>
      <c r="J5" s="6">
        <v>15</v>
      </c>
      <c r="K5" s="6">
        <v>18</v>
      </c>
      <c r="L5" s="6">
        <v>375.7</v>
      </c>
      <c r="N5" s="1">
        <v>5</v>
      </c>
      <c r="O5" s="1">
        <f t="shared" ref="O5:O16" si="2">VLOOKUP(N5,$B$3:$L$22,8,0)</f>
        <v>146</v>
      </c>
    </row>
    <row r="6" spans="2:15" x14ac:dyDescent="0.2">
      <c r="B6" s="1">
        <f t="shared" si="0"/>
        <v>17</v>
      </c>
      <c r="C6" s="1">
        <v>1950</v>
      </c>
      <c r="D6" s="1" t="s">
        <v>98</v>
      </c>
      <c r="E6" s="1" t="s">
        <v>88</v>
      </c>
      <c r="F6" s="1" t="s">
        <v>98</v>
      </c>
      <c r="G6" s="1" t="s">
        <v>99</v>
      </c>
      <c r="H6" s="1" t="s">
        <v>100</v>
      </c>
      <c r="I6" s="6">
        <v>88</v>
      </c>
      <c r="J6" s="6">
        <v>13</v>
      </c>
      <c r="K6" s="6">
        <v>22</v>
      </c>
      <c r="L6" s="6" t="s">
        <v>101</v>
      </c>
      <c r="N6" s="1">
        <v>6</v>
      </c>
      <c r="O6" s="1">
        <f t="shared" si="2"/>
        <v>141</v>
      </c>
    </row>
    <row r="7" spans="2:15" x14ac:dyDescent="0.2">
      <c r="B7" s="1">
        <f t="shared" si="0"/>
        <v>8</v>
      </c>
      <c r="C7" s="1">
        <v>1954</v>
      </c>
      <c r="D7" s="1" t="s">
        <v>102</v>
      </c>
      <c r="E7" s="1" t="s">
        <v>103</v>
      </c>
      <c r="F7" s="1" t="s">
        <v>97</v>
      </c>
      <c r="G7" s="1" t="s">
        <v>95</v>
      </c>
      <c r="H7" s="1" t="s">
        <v>88</v>
      </c>
      <c r="I7" s="6">
        <v>140</v>
      </c>
      <c r="J7" s="6">
        <v>16</v>
      </c>
      <c r="K7" s="6">
        <v>26</v>
      </c>
      <c r="L7" s="6">
        <v>768.60699999999997</v>
      </c>
      <c r="N7" s="1">
        <v>7</v>
      </c>
      <c r="O7" s="1">
        <f t="shared" si="2"/>
        <v>132</v>
      </c>
    </row>
    <row r="8" spans="2:15" x14ac:dyDescent="0.2">
      <c r="B8" s="1">
        <f t="shared" si="0"/>
        <v>9</v>
      </c>
      <c r="C8" s="1">
        <v>1958</v>
      </c>
      <c r="D8" s="1" t="s">
        <v>99</v>
      </c>
      <c r="E8" s="1" t="s">
        <v>98</v>
      </c>
      <c r="F8" s="1" t="s">
        <v>99</v>
      </c>
      <c r="G8" s="1" t="s">
        <v>96</v>
      </c>
      <c r="H8" s="1" t="s">
        <v>103</v>
      </c>
      <c r="I8" s="6">
        <v>126</v>
      </c>
      <c r="J8" s="6">
        <v>16</v>
      </c>
      <c r="K8" s="6">
        <v>35</v>
      </c>
      <c r="L8" s="6">
        <v>819.81</v>
      </c>
      <c r="N8" s="1">
        <v>8</v>
      </c>
      <c r="O8" s="1">
        <f t="shared" si="2"/>
        <v>140</v>
      </c>
    </row>
    <row r="9" spans="2:15" x14ac:dyDescent="0.2">
      <c r="B9" s="1">
        <f t="shared" si="0"/>
        <v>13</v>
      </c>
      <c r="C9" s="1">
        <v>1962</v>
      </c>
      <c r="D9" s="1" t="s">
        <v>104</v>
      </c>
      <c r="E9" s="1" t="s">
        <v>98</v>
      </c>
      <c r="F9" s="1" t="s">
        <v>93</v>
      </c>
      <c r="G9" s="1" t="s">
        <v>104</v>
      </c>
      <c r="H9" s="1" t="s">
        <v>91</v>
      </c>
      <c r="I9" s="6">
        <v>89</v>
      </c>
      <c r="J9" s="6" t="s">
        <v>19</v>
      </c>
      <c r="K9" s="6">
        <v>32</v>
      </c>
      <c r="L9" s="6">
        <v>893.17200000000003</v>
      </c>
      <c r="N9" s="1">
        <v>9</v>
      </c>
      <c r="O9" s="1">
        <f t="shared" si="2"/>
        <v>126</v>
      </c>
    </row>
    <row r="10" spans="2:15" x14ac:dyDescent="0.2">
      <c r="B10" s="1">
        <f t="shared" si="0"/>
        <v>13</v>
      </c>
      <c r="C10" s="1">
        <v>1966</v>
      </c>
      <c r="D10" s="1" t="s">
        <v>105</v>
      </c>
      <c r="E10" s="1" t="s">
        <v>105</v>
      </c>
      <c r="F10" s="1" t="s">
        <v>103</v>
      </c>
      <c r="G10" s="1" t="s">
        <v>106</v>
      </c>
      <c r="H10" s="1" t="s">
        <v>107</v>
      </c>
      <c r="I10" s="6">
        <v>89</v>
      </c>
      <c r="J10" s="6">
        <v>16</v>
      </c>
      <c r="K10" s="6">
        <v>32</v>
      </c>
      <c r="L10" s="6" t="s">
        <v>108</v>
      </c>
      <c r="N10" s="1">
        <v>10</v>
      </c>
      <c r="O10" s="1">
        <f t="shared" si="2"/>
        <v>102</v>
      </c>
    </row>
    <row r="11" spans="2:15" x14ac:dyDescent="0.2">
      <c r="B11" s="1">
        <f t="shared" si="0"/>
        <v>12</v>
      </c>
      <c r="C11" s="1">
        <v>1970</v>
      </c>
      <c r="D11" s="1" t="s">
        <v>109</v>
      </c>
      <c r="E11" s="1" t="s">
        <v>98</v>
      </c>
      <c r="F11" s="1" t="s">
        <v>92</v>
      </c>
      <c r="G11" s="1" t="s">
        <v>103</v>
      </c>
      <c r="H11" s="1" t="s">
        <v>88</v>
      </c>
      <c r="I11" s="6">
        <v>95</v>
      </c>
      <c r="J11" s="6">
        <v>16</v>
      </c>
      <c r="K11" s="6">
        <v>32</v>
      </c>
      <c r="L11" s="6" t="s">
        <v>110</v>
      </c>
      <c r="N11" s="1">
        <v>11</v>
      </c>
      <c r="O11" s="1">
        <f t="shared" si="2"/>
        <v>97</v>
      </c>
    </row>
    <row r="12" spans="2:15" x14ac:dyDescent="0.2">
      <c r="B12" s="1">
        <f t="shared" si="0"/>
        <v>11</v>
      </c>
      <c r="C12" s="1">
        <v>1974</v>
      </c>
      <c r="D12" s="1" t="s">
        <v>94</v>
      </c>
      <c r="E12" s="1" t="s">
        <v>103</v>
      </c>
      <c r="F12" s="1" t="s">
        <v>111</v>
      </c>
      <c r="G12" s="1" t="s">
        <v>112</v>
      </c>
      <c r="H12" s="1" t="s">
        <v>98</v>
      </c>
      <c r="I12" s="6">
        <v>97</v>
      </c>
      <c r="J12" s="6">
        <v>16</v>
      </c>
      <c r="K12" s="6">
        <v>38</v>
      </c>
      <c r="L12" s="6" t="s">
        <v>113</v>
      </c>
      <c r="N12" s="1">
        <v>12</v>
      </c>
      <c r="O12" s="1">
        <f t="shared" si="2"/>
        <v>95</v>
      </c>
    </row>
    <row r="13" spans="2:15" x14ac:dyDescent="0.2">
      <c r="B13" s="1">
        <f t="shared" si="0"/>
        <v>10</v>
      </c>
      <c r="C13" s="1">
        <v>1978</v>
      </c>
      <c r="D13" s="1" t="s">
        <v>89</v>
      </c>
      <c r="E13" s="1" t="s">
        <v>89</v>
      </c>
      <c r="F13" s="1" t="s">
        <v>111</v>
      </c>
      <c r="G13" s="1" t="s">
        <v>98</v>
      </c>
      <c r="H13" s="1" t="s">
        <v>92</v>
      </c>
      <c r="I13" s="6">
        <v>102</v>
      </c>
      <c r="J13" s="6">
        <v>16</v>
      </c>
      <c r="K13" s="6">
        <v>38</v>
      </c>
      <c r="L13" s="6" t="s">
        <v>114</v>
      </c>
      <c r="N13" s="1">
        <v>13</v>
      </c>
      <c r="O13" s="1">
        <f t="shared" si="2"/>
        <v>89</v>
      </c>
    </row>
    <row r="14" spans="2:15" x14ac:dyDescent="0.2">
      <c r="B14" s="1">
        <f t="shared" si="0"/>
        <v>5</v>
      </c>
      <c r="C14" s="1">
        <v>1982</v>
      </c>
      <c r="D14" s="1" t="s">
        <v>100</v>
      </c>
      <c r="E14" s="1" t="s">
        <v>92</v>
      </c>
      <c r="F14" s="1" t="s">
        <v>103</v>
      </c>
      <c r="G14" s="1" t="s">
        <v>112</v>
      </c>
      <c r="H14" s="1" t="s">
        <v>96</v>
      </c>
      <c r="I14" s="6">
        <v>146</v>
      </c>
      <c r="J14" s="6">
        <v>24</v>
      </c>
      <c r="K14" s="6">
        <v>52</v>
      </c>
      <c r="L14" s="6" t="s">
        <v>115</v>
      </c>
      <c r="N14" s="1">
        <v>17</v>
      </c>
      <c r="O14" s="1">
        <f t="shared" si="2"/>
        <v>88</v>
      </c>
    </row>
    <row r="15" spans="2:15" x14ac:dyDescent="0.2">
      <c r="B15" s="1">
        <f t="shared" si="0"/>
        <v>7</v>
      </c>
      <c r="C15" s="1">
        <v>1986</v>
      </c>
      <c r="D15" s="1" t="s">
        <v>109</v>
      </c>
      <c r="E15" s="1" t="s">
        <v>89</v>
      </c>
      <c r="F15" s="1" t="s">
        <v>103</v>
      </c>
      <c r="G15" s="1" t="s">
        <v>96</v>
      </c>
      <c r="H15" s="1" t="s">
        <v>116</v>
      </c>
      <c r="I15" s="6">
        <v>132</v>
      </c>
      <c r="J15" s="6">
        <v>24</v>
      </c>
      <c r="K15" s="6">
        <v>52</v>
      </c>
      <c r="L15" s="6" t="s">
        <v>117</v>
      </c>
      <c r="N15" s="1">
        <v>18</v>
      </c>
      <c r="O15" s="1">
        <f t="shared" si="2"/>
        <v>84</v>
      </c>
    </row>
    <row r="16" spans="2:15" x14ac:dyDescent="0.2">
      <c r="B16" s="1">
        <f t="shared" si="0"/>
        <v>7</v>
      </c>
      <c r="C16" s="1">
        <v>1990</v>
      </c>
      <c r="D16" s="1" t="s">
        <v>92</v>
      </c>
      <c r="E16" s="1" t="s">
        <v>103</v>
      </c>
      <c r="F16" s="1" t="s">
        <v>89</v>
      </c>
      <c r="G16" s="1" t="s">
        <v>92</v>
      </c>
      <c r="H16" s="1" t="s">
        <v>105</v>
      </c>
      <c r="I16" s="6">
        <v>115</v>
      </c>
      <c r="J16" s="6">
        <v>24</v>
      </c>
      <c r="K16" s="6">
        <v>52</v>
      </c>
      <c r="L16" s="6" t="s">
        <v>118</v>
      </c>
      <c r="N16" s="1">
        <v>19</v>
      </c>
      <c r="O16" s="1">
        <f t="shared" si="2"/>
        <v>70</v>
      </c>
    </row>
    <row r="17" spans="2:12" x14ac:dyDescent="0.2">
      <c r="B17" s="1">
        <f t="shared" si="0"/>
        <v>6</v>
      </c>
      <c r="C17" s="1">
        <v>1994</v>
      </c>
      <c r="D17" s="1" t="s">
        <v>90</v>
      </c>
      <c r="E17" s="1" t="s">
        <v>98</v>
      </c>
      <c r="F17" s="1" t="s">
        <v>92</v>
      </c>
      <c r="G17" s="1" t="s">
        <v>99</v>
      </c>
      <c r="H17" s="1" t="s">
        <v>119</v>
      </c>
      <c r="I17" s="6">
        <v>141</v>
      </c>
      <c r="J17" s="6">
        <v>24</v>
      </c>
      <c r="K17" s="6">
        <v>52</v>
      </c>
      <c r="L17" s="6" t="s">
        <v>120</v>
      </c>
    </row>
    <row r="18" spans="2:12" x14ac:dyDescent="0.2">
      <c r="B18" s="1">
        <f t="shared" si="0"/>
        <v>1</v>
      </c>
      <c r="C18" s="1">
        <v>1998</v>
      </c>
      <c r="D18" s="1" t="s">
        <v>96</v>
      </c>
      <c r="E18" s="1" t="s">
        <v>96</v>
      </c>
      <c r="F18" s="1" t="s">
        <v>98</v>
      </c>
      <c r="G18" s="1" t="s">
        <v>121</v>
      </c>
      <c r="H18" s="1" t="s">
        <v>111</v>
      </c>
      <c r="I18" s="6">
        <v>171</v>
      </c>
      <c r="J18" s="6">
        <v>32</v>
      </c>
      <c r="K18" s="6">
        <v>64</v>
      </c>
      <c r="L18" s="6" t="s">
        <v>122</v>
      </c>
    </row>
    <row r="19" spans="2:12" x14ac:dyDescent="0.2">
      <c r="B19" s="1">
        <f t="shared" si="0"/>
        <v>2</v>
      </c>
      <c r="C19" s="1">
        <v>2002</v>
      </c>
      <c r="D19" s="1" t="s">
        <v>123</v>
      </c>
      <c r="E19" s="1" t="s">
        <v>98</v>
      </c>
      <c r="F19" s="1" t="s">
        <v>94</v>
      </c>
      <c r="G19" s="1" t="s">
        <v>124</v>
      </c>
      <c r="H19" s="1" t="s">
        <v>125</v>
      </c>
      <c r="I19" s="6">
        <v>161</v>
      </c>
      <c r="J19" s="6">
        <v>32</v>
      </c>
      <c r="K19" s="6">
        <v>64</v>
      </c>
      <c r="L19" s="6" t="s">
        <v>126</v>
      </c>
    </row>
    <row r="20" spans="2:12" x14ac:dyDescent="0.2">
      <c r="B20" s="1">
        <f t="shared" si="0"/>
        <v>2</v>
      </c>
      <c r="C20" s="1">
        <v>2006</v>
      </c>
      <c r="D20" s="1" t="s">
        <v>94</v>
      </c>
      <c r="E20" s="1" t="s">
        <v>92</v>
      </c>
      <c r="F20" s="1" t="s">
        <v>96</v>
      </c>
      <c r="G20" s="1" t="s">
        <v>94</v>
      </c>
      <c r="H20" s="1" t="s">
        <v>106</v>
      </c>
      <c r="I20" s="6">
        <v>147</v>
      </c>
      <c r="J20" s="6">
        <v>32</v>
      </c>
      <c r="K20" s="6">
        <v>64</v>
      </c>
      <c r="L20" s="6" t="s">
        <v>127</v>
      </c>
    </row>
    <row r="21" spans="2:12" x14ac:dyDescent="0.2">
      <c r="B21" s="1">
        <f t="shared" si="0"/>
        <v>2</v>
      </c>
      <c r="C21" s="1">
        <v>2010</v>
      </c>
      <c r="D21" s="1" t="s">
        <v>128</v>
      </c>
      <c r="E21" s="1" t="s">
        <v>100</v>
      </c>
      <c r="F21" s="1" t="s">
        <v>111</v>
      </c>
      <c r="G21" s="1" t="s">
        <v>94</v>
      </c>
      <c r="H21" s="1" t="s">
        <v>88</v>
      </c>
      <c r="I21" s="6">
        <v>145</v>
      </c>
      <c r="J21" s="6">
        <v>32</v>
      </c>
      <c r="K21" s="6">
        <v>64</v>
      </c>
      <c r="L21" s="6" t="s">
        <v>129</v>
      </c>
    </row>
    <row r="22" spans="2:12" x14ac:dyDescent="0.2">
      <c r="B22" s="1">
        <f t="shared" si="0"/>
        <v>1</v>
      </c>
      <c r="C22" s="1">
        <v>2014</v>
      </c>
      <c r="D22" s="1" t="s">
        <v>98</v>
      </c>
      <c r="E22" s="1" t="s">
        <v>94</v>
      </c>
      <c r="F22" s="1" t="s">
        <v>89</v>
      </c>
      <c r="G22" s="1" t="s">
        <v>111</v>
      </c>
      <c r="H22" s="1" t="s">
        <v>98</v>
      </c>
      <c r="I22" s="6">
        <v>171</v>
      </c>
      <c r="J22" s="6">
        <v>32</v>
      </c>
      <c r="K22" s="6">
        <v>64</v>
      </c>
      <c r="L22" s="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D13" sqref="D13"/>
    </sheetView>
  </sheetViews>
  <sheetFormatPr defaultRowHeight="11.4" x14ac:dyDescent="0.2"/>
  <cols>
    <col min="1" max="1" width="2" style="1" customWidth="1"/>
    <col min="2" max="2" width="8.3984375" style="1" bestFit="1" customWidth="1"/>
    <col min="3" max="3" width="12.3984375" style="1" bestFit="1" customWidth="1"/>
    <col min="4" max="4" width="8.3984375" style="1" bestFit="1" customWidth="1"/>
    <col min="5" max="16384" width="8.796875" style="1"/>
  </cols>
  <sheetData>
    <row r="1" spans="2:4" ht="15.6" x14ac:dyDescent="0.3">
      <c r="B1" s="22" t="s">
        <v>148</v>
      </c>
    </row>
    <row r="3" spans="2:4" ht="12" x14ac:dyDescent="0.25">
      <c r="B3" s="7" t="s">
        <v>149</v>
      </c>
      <c r="C3" s="7" t="s">
        <v>157</v>
      </c>
      <c r="D3" s="7" t="s">
        <v>158</v>
      </c>
    </row>
    <row r="4" spans="2:4" x14ac:dyDescent="0.2">
      <c r="B4" s="1" t="s">
        <v>150</v>
      </c>
      <c r="C4" s="6">
        <f ca="1">RANDBETWEEN(1,COUNTA(B4:B10))</f>
        <v>4</v>
      </c>
      <c r="D4" s="1" t="str">
        <f ca="1">CHOOSE(C4,B4,B5,B6,B7,B8,B9,B10)</f>
        <v>Mohammed</v>
      </c>
    </row>
    <row r="5" spans="2:4" x14ac:dyDescent="0.2">
      <c r="B5" s="1" t="s">
        <v>151</v>
      </c>
      <c r="C5" s="6">
        <f t="shared" ref="C5:C10" ca="1" si="0">RANDBETWEEN(1,COUNTA(B5:B11))</f>
        <v>6</v>
      </c>
      <c r="D5" s="1" t="str">
        <f t="shared" ref="D5:D10" ca="1" si="1">CHOOSE(C5,B5,B6,B7,B8,B9,B10,B11)</f>
        <v>ahmed</v>
      </c>
    </row>
    <row r="6" spans="2:4" x14ac:dyDescent="0.2">
      <c r="B6" s="1" t="s">
        <v>152</v>
      </c>
      <c r="C6" s="6">
        <f t="shared" ca="1" si="0"/>
        <v>3</v>
      </c>
      <c r="D6" s="1" t="str">
        <f t="shared" ca="1" si="1"/>
        <v>Mostafa</v>
      </c>
    </row>
    <row r="7" spans="2:4" x14ac:dyDescent="0.2">
      <c r="B7" s="1" t="s">
        <v>153</v>
      </c>
      <c r="C7" s="6">
        <f t="shared" ca="1" si="0"/>
        <v>2</v>
      </c>
      <c r="D7" s="1" t="str">
        <f t="shared" ca="1" si="1"/>
        <v>Mostafa</v>
      </c>
    </row>
    <row r="8" spans="2:4" x14ac:dyDescent="0.2">
      <c r="B8" s="1" t="s">
        <v>154</v>
      </c>
      <c r="C8" s="6">
        <f t="shared" ca="1" si="0"/>
        <v>2</v>
      </c>
      <c r="D8" s="1" t="str">
        <f t="shared" ca="1" si="1"/>
        <v>el sied</v>
      </c>
    </row>
    <row r="9" spans="2:4" x14ac:dyDescent="0.2">
      <c r="B9" s="1" t="s">
        <v>155</v>
      </c>
      <c r="C9" s="6">
        <f t="shared" ca="1" si="0"/>
        <v>2</v>
      </c>
      <c r="D9" s="1" t="str">
        <f t="shared" ca="1" si="1"/>
        <v>ahmed</v>
      </c>
    </row>
    <row r="10" spans="2:4" x14ac:dyDescent="0.2">
      <c r="B10" s="1" t="s">
        <v>156</v>
      </c>
      <c r="C10" s="6">
        <f t="shared" ca="1" si="0"/>
        <v>1</v>
      </c>
      <c r="D10" s="1" t="str">
        <f t="shared" ca="1" si="1"/>
        <v>ahmed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2" sqref="B2"/>
    </sheetView>
  </sheetViews>
  <sheetFormatPr defaultRowHeight="11.4" x14ac:dyDescent="0.2"/>
  <cols>
    <col min="1" max="1" width="2" style="1" customWidth="1"/>
    <col min="2" max="2" width="8.3984375" style="1" bestFit="1" customWidth="1"/>
    <col min="3" max="3" width="12.3984375" style="1" bestFit="1" customWidth="1"/>
    <col min="4" max="4" width="8.3984375" style="1" bestFit="1" customWidth="1"/>
    <col min="5" max="16384" width="8.796875" style="1"/>
  </cols>
  <sheetData>
    <row r="1" spans="2:3" ht="15.6" x14ac:dyDescent="0.3">
      <c r="B1" s="22" t="s">
        <v>159</v>
      </c>
    </row>
    <row r="3" spans="2:3" ht="12" x14ac:dyDescent="0.25">
      <c r="B3" s="7" t="s">
        <v>160</v>
      </c>
      <c r="C3" s="7" t="s">
        <v>157</v>
      </c>
    </row>
    <row r="4" spans="2:3" x14ac:dyDescent="0.2">
      <c r="B4" s="1" t="s">
        <v>161</v>
      </c>
      <c r="C4" s="6">
        <v>34</v>
      </c>
    </row>
    <row r="5" spans="2:3" x14ac:dyDescent="0.2">
      <c r="B5" s="1" t="s">
        <v>162</v>
      </c>
      <c r="C5" s="6">
        <v>-16.999999999999996</v>
      </c>
    </row>
    <row r="6" spans="2:3" ht="12" x14ac:dyDescent="0.25">
      <c r="B6" s="23" t="s">
        <v>163</v>
      </c>
      <c r="C6" s="24">
        <f>C4+C5</f>
        <v>17.000000000000004</v>
      </c>
    </row>
    <row r="7" spans="2:3" x14ac:dyDescent="0.2">
      <c r="C7" s="6"/>
    </row>
    <row r="8" spans="2:3" x14ac:dyDescent="0.2">
      <c r="C8" s="6"/>
    </row>
    <row r="9" spans="2:3" x14ac:dyDescent="0.2">
      <c r="C9" s="6"/>
    </row>
    <row r="10" spans="2:3" x14ac:dyDescent="0.2">
      <c r="C10" s="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F16" sqref="F16"/>
    </sheetView>
  </sheetViews>
  <sheetFormatPr defaultRowHeight="11.4" x14ac:dyDescent="0.2"/>
  <cols>
    <col min="1" max="1" width="2" style="1" customWidth="1"/>
    <col min="2" max="2" width="11.09765625" style="1" bestFit="1" customWidth="1"/>
    <col min="3" max="3" width="8.796875" style="1"/>
    <col min="4" max="9" width="9.5" style="1" bestFit="1" customWidth="1"/>
    <col min="10" max="10" width="6.296875" style="1" bestFit="1" customWidth="1"/>
    <col min="11" max="16384" width="8.796875" style="1"/>
  </cols>
  <sheetData>
    <row r="1" spans="2:10" ht="14.4" thickBot="1" x14ac:dyDescent="0.3">
      <c r="B1" s="2" t="s">
        <v>164</v>
      </c>
    </row>
    <row r="2" spans="2:10" ht="12" x14ac:dyDescent="0.25">
      <c r="B2" s="4" t="s">
        <v>165</v>
      </c>
      <c r="C2" s="7" t="s">
        <v>166</v>
      </c>
    </row>
    <row r="3" spans="2:10" ht="12" x14ac:dyDescent="0.25">
      <c r="B3" s="26" t="s">
        <v>167</v>
      </c>
      <c r="C3" s="28">
        <v>0.1</v>
      </c>
    </row>
    <row r="4" spans="2:10" ht="12" x14ac:dyDescent="0.25">
      <c r="B4" s="26" t="s">
        <v>168</v>
      </c>
      <c r="C4" s="29">
        <v>1000</v>
      </c>
    </row>
    <row r="5" spans="2:10" ht="12" x14ac:dyDescent="0.25">
      <c r="B5" s="26" t="s">
        <v>169</v>
      </c>
      <c r="C5" s="29">
        <v>5</v>
      </c>
    </row>
    <row r="6" spans="2:10" x14ac:dyDescent="0.2">
      <c r="C6" s="6"/>
    </row>
    <row r="7" spans="2:10" ht="12" x14ac:dyDescent="0.25">
      <c r="B7" s="27" t="s">
        <v>170</v>
      </c>
      <c r="C7" s="30">
        <f>C4*(1+C3)^C5</f>
        <v>1610.5100000000004</v>
      </c>
    </row>
    <row r="9" spans="2:10" x14ac:dyDescent="0.2">
      <c r="C9" s="6"/>
    </row>
    <row r="10" spans="2:10" ht="12" x14ac:dyDescent="0.25">
      <c r="C10" s="31">
        <f>C7</f>
        <v>1610.5100000000004</v>
      </c>
      <c r="D10" s="32">
        <v>0.09</v>
      </c>
      <c r="E10" s="32">
        <v>0.1</v>
      </c>
      <c r="F10" s="32">
        <v>0.13</v>
      </c>
      <c r="G10" s="32">
        <v>0.2</v>
      </c>
      <c r="H10" s="32">
        <v>0.5</v>
      </c>
      <c r="I10" s="32">
        <v>0.8</v>
      </c>
      <c r="J10" s="32">
        <v>1</v>
      </c>
    </row>
    <row r="11" spans="2:10" ht="12" x14ac:dyDescent="0.25">
      <c r="C11" s="33">
        <v>2</v>
      </c>
      <c r="D11" s="34">
        <f t="dataTable" ref="D11:J21" dt2D="1" dtr="1" r1="C3" r2="C5"/>
        <v>1188.1000000000001</v>
      </c>
      <c r="E11" s="34">
        <v>1210.0000000000002</v>
      </c>
      <c r="F11" s="34">
        <v>1276.8999999999996</v>
      </c>
      <c r="G11" s="34">
        <v>1440</v>
      </c>
      <c r="H11" s="34">
        <v>2250</v>
      </c>
      <c r="I11" s="34">
        <v>3240</v>
      </c>
      <c r="J11" s="34">
        <v>4000</v>
      </c>
    </row>
    <row r="12" spans="2:10" ht="12" x14ac:dyDescent="0.25">
      <c r="C12" s="33">
        <v>3</v>
      </c>
      <c r="D12" s="34">
        <v>1295.0290000000002</v>
      </c>
      <c r="E12" s="34">
        <v>1331.0000000000005</v>
      </c>
      <c r="F12" s="34">
        <v>1442.8969999999995</v>
      </c>
      <c r="G12" s="34">
        <v>1728</v>
      </c>
      <c r="H12" s="34">
        <v>3375</v>
      </c>
      <c r="I12" s="34">
        <v>5832.0000000000009</v>
      </c>
      <c r="J12" s="34">
        <v>8000</v>
      </c>
    </row>
    <row r="13" spans="2:10" ht="12" x14ac:dyDescent="0.25">
      <c r="C13" s="33">
        <v>4</v>
      </c>
      <c r="D13" s="34">
        <v>1411.5816100000002</v>
      </c>
      <c r="E13" s="34">
        <v>1464.1000000000004</v>
      </c>
      <c r="F13" s="34">
        <v>1630.4736099999993</v>
      </c>
      <c r="G13" s="34">
        <v>2073.6</v>
      </c>
      <c r="H13" s="34">
        <v>5062.5</v>
      </c>
      <c r="I13" s="34">
        <v>10497.600000000002</v>
      </c>
      <c r="J13" s="34">
        <v>16000</v>
      </c>
    </row>
    <row r="14" spans="2:10" ht="12" x14ac:dyDescent="0.25">
      <c r="C14" s="33">
        <v>5</v>
      </c>
      <c r="D14" s="34">
        <v>1538.6239549000004</v>
      </c>
      <c r="E14" s="35">
        <v>1610.5100000000004</v>
      </c>
      <c r="F14" s="34">
        <v>1842.4351792999989</v>
      </c>
      <c r="G14" s="34">
        <v>2488.3199999999997</v>
      </c>
      <c r="H14" s="34">
        <v>7593.75</v>
      </c>
      <c r="I14" s="34">
        <v>18895.680000000008</v>
      </c>
      <c r="J14" s="34">
        <v>32000</v>
      </c>
    </row>
    <row r="15" spans="2:10" ht="12" x14ac:dyDescent="0.25">
      <c r="C15" s="33">
        <v>6</v>
      </c>
      <c r="D15" s="34">
        <v>1677.1001108410007</v>
      </c>
      <c r="E15" s="34">
        <v>1771.5610000000008</v>
      </c>
      <c r="F15" s="34">
        <v>2081.9517526089985</v>
      </c>
      <c r="G15" s="34">
        <v>2985.9839999999999</v>
      </c>
      <c r="H15" s="34">
        <v>11390.625</v>
      </c>
      <c r="I15" s="34">
        <v>34012.224000000009</v>
      </c>
      <c r="J15" s="34">
        <v>64000</v>
      </c>
    </row>
    <row r="16" spans="2:10" ht="12" x14ac:dyDescent="0.25">
      <c r="C16" s="33">
        <v>7</v>
      </c>
      <c r="D16" s="34">
        <v>1828.0391208166907</v>
      </c>
      <c r="E16" s="34">
        <v>1948.7171000000012</v>
      </c>
      <c r="F16" s="34">
        <v>2352.6054804481678</v>
      </c>
      <c r="G16" s="34">
        <v>3583.1807999999996</v>
      </c>
      <c r="H16" s="34">
        <v>17085.9375</v>
      </c>
      <c r="I16" s="34">
        <v>61222.003200000021</v>
      </c>
      <c r="J16" s="34">
        <v>128000</v>
      </c>
    </row>
    <row r="17" spans="3:10" ht="12" x14ac:dyDescent="0.25">
      <c r="C17" s="33">
        <v>8</v>
      </c>
      <c r="D17" s="34">
        <v>1992.562641690193</v>
      </c>
      <c r="E17" s="34">
        <v>2143.5888100000011</v>
      </c>
      <c r="F17" s="34">
        <v>2658.4441929064296</v>
      </c>
      <c r="G17" s="34">
        <v>4299.8169599999992</v>
      </c>
      <c r="H17" s="34">
        <v>25628.90625</v>
      </c>
      <c r="I17" s="34">
        <v>110199.60576000003</v>
      </c>
      <c r="J17" s="34">
        <v>256000</v>
      </c>
    </row>
    <row r="18" spans="3:10" ht="12" x14ac:dyDescent="0.25">
      <c r="C18" s="33">
        <v>9</v>
      </c>
      <c r="D18" s="34">
        <v>2171.8932794423104</v>
      </c>
      <c r="E18" s="34">
        <v>2357.9476910000017</v>
      </c>
      <c r="F18" s="34">
        <v>3004.0419379842651</v>
      </c>
      <c r="G18" s="34">
        <v>5159.7803519999998</v>
      </c>
      <c r="H18" s="34">
        <v>38443.359375</v>
      </c>
      <c r="I18" s="34">
        <v>198359.29036800007</v>
      </c>
      <c r="J18" s="34">
        <v>512000</v>
      </c>
    </row>
    <row r="19" spans="3:10" ht="12" x14ac:dyDescent="0.25">
      <c r="C19" s="33">
        <v>10</v>
      </c>
      <c r="D19" s="34">
        <v>2367.3636745921185</v>
      </c>
      <c r="E19" s="34">
        <v>2593.7424601000021</v>
      </c>
      <c r="F19" s="34">
        <v>3394.5673899222193</v>
      </c>
      <c r="G19" s="34">
        <v>6191.7364223999994</v>
      </c>
      <c r="H19" s="34">
        <v>57665.0390625</v>
      </c>
      <c r="I19" s="34">
        <v>357046.72266240016</v>
      </c>
      <c r="J19" s="34">
        <v>1024000</v>
      </c>
    </row>
    <row r="20" spans="3:10" ht="12" x14ac:dyDescent="0.25">
      <c r="C20" s="33">
        <v>11</v>
      </c>
      <c r="D20" s="34">
        <v>2580.4264053054094</v>
      </c>
      <c r="E20" s="34">
        <v>2853.1167061100023</v>
      </c>
      <c r="F20" s="34">
        <v>3835.8611506121074</v>
      </c>
      <c r="G20" s="34">
        <v>7430.0837068799983</v>
      </c>
      <c r="H20" s="34">
        <v>86497.55859375</v>
      </c>
      <c r="I20" s="34">
        <v>642684.10079232033</v>
      </c>
      <c r="J20" s="34">
        <v>2048000</v>
      </c>
    </row>
    <row r="21" spans="3:10" ht="12" x14ac:dyDescent="0.25">
      <c r="C21" s="33">
        <v>12</v>
      </c>
      <c r="D21" s="34">
        <v>2812.6647817828962</v>
      </c>
      <c r="E21" s="34">
        <v>3138.4283767210027</v>
      </c>
      <c r="F21" s="34">
        <v>4334.5231001916809</v>
      </c>
      <c r="G21" s="34">
        <v>8916.1004482559983</v>
      </c>
      <c r="H21" s="34">
        <v>129746.337890625</v>
      </c>
      <c r="I21" s="34">
        <v>1156831.3814261768</v>
      </c>
      <c r="J21" s="34">
        <v>4096000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if</vt:lpstr>
      <vt:lpstr>sum</vt:lpstr>
      <vt:lpstr>counts</vt:lpstr>
      <vt:lpstr>average</vt:lpstr>
      <vt:lpstr>LEFT , MID  RIGHT</vt:lpstr>
      <vt:lpstr>upper,lower,proper</vt:lpstr>
      <vt:lpstr>&amp;,CONCATENATE</vt:lpstr>
      <vt:lpstr>MAX &amp; MIN</vt:lpstr>
      <vt:lpstr>ROUND</vt:lpstr>
      <vt:lpstr>vlookup</vt:lpstr>
      <vt:lpstr>Hlookup</vt:lpstr>
      <vt:lpstr>INDEX</vt:lpstr>
      <vt:lpstr>Match</vt:lpstr>
      <vt:lpstr>index,Match</vt:lpstr>
      <vt:lpstr>IFERROR</vt:lpstr>
      <vt:lpstr>Rank</vt:lpstr>
      <vt:lpstr>choose</vt:lpstr>
      <vt:lpstr>Goal Seek</vt:lpstr>
      <vt:lpstr>Data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hendy</dc:creator>
  <cp:lastModifiedBy>amer hendy</cp:lastModifiedBy>
  <cp:lastPrinted>2024-04-06T18:24:57Z</cp:lastPrinted>
  <dcterms:created xsi:type="dcterms:W3CDTF">2024-04-05T19:35:33Z</dcterms:created>
  <dcterms:modified xsi:type="dcterms:W3CDTF">2024-04-06T20:21:46Z</dcterms:modified>
</cp:coreProperties>
</file>