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onju\Desktop\FOR CHECKING CAL CERT\DELIVERY FOR THIS WEEK\PRIORITY\MIRDC\"/>
    </mc:Choice>
  </mc:AlternateContent>
  <xr:revisionPtr revIDLastSave="0" documentId="8_{CAA10F61-E302-4503-A088-8A46F6B50509}" xr6:coauthVersionLast="47" xr6:coauthVersionMax="47" xr10:uidLastSave="{00000000-0000-0000-0000-000000000000}"/>
  <bookViews>
    <workbookView xWindow="-120" yWindow="-120" windowWidth="20730" windowHeight="11160" tabRatio="681" activeTab="1" xr2:uid="{00000000-000D-0000-FFFF-FFFF00000000}"/>
  </bookViews>
  <sheets>
    <sheet name="Cal Certificate" sheetId="5" r:id="rId1"/>
    <sheet name="DataSheet" sheetId="6" r:id="rId2"/>
    <sheet name="PASSFAIL" sheetId="7" state="hidden" r:id="rId3"/>
    <sheet name="Specification" sheetId="8" r:id="rId4"/>
  </sheets>
  <definedNames>
    <definedName name="DRY" localSheetId="0">#REF!</definedName>
    <definedName name="DRY">#REF!</definedName>
    <definedName name="dryx">#REF!</definedName>
    <definedName name="_xlnm.Print_Area" localSheetId="0">'Cal Certificate'!$B$1:$AA$169</definedName>
    <definedName name="_xlnm.Print_Area" localSheetId="1">DataSheet!$B$2:$AZ$129</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7" i="5" l="1"/>
  <c r="AM55" i="6" l="1"/>
  <c r="AM56" i="6"/>
  <c r="AM57" i="6"/>
  <c r="AM58" i="6"/>
  <c r="AM59" i="6"/>
  <c r="AM60" i="6"/>
  <c r="AM61" i="6"/>
  <c r="AM62" i="6"/>
  <c r="AM63" i="6"/>
  <c r="AM64" i="6"/>
  <c r="AM65" i="6"/>
  <c r="AM66" i="6"/>
  <c r="AM67" i="6"/>
  <c r="AM68" i="6"/>
  <c r="AM69" i="6"/>
  <c r="AM70" i="6"/>
  <c r="O51" i="5" l="1"/>
  <c r="CG119" i="6" l="1"/>
  <c r="CG118" i="6"/>
  <c r="CG117" i="6"/>
  <c r="CG116" i="6"/>
  <c r="CG111" i="6"/>
  <c r="CG110" i="6"/>
  <c r="CG109" i="6"/>
  <c r="CG104" i="6"/>
  <c r="CG103" i="6"/>
  <c r="CG102" i="6"/>
  <c r="CG101" i="6"/>
  <c r="CG100" i="6"/>
  <c r="CG99" i="6"/>
  <c r="CG98" i="6"/>
  <c r="CG93" i="6"/>
  <c r="CG92" i="6"/>
  <c r="CG91" i="6"/>
  <c r="CG90" i="6"/>
  <c r="CG89" i="6"/>
  <c r="CG88" i="6"/>
  <c r="CG87" i="6"/>
  <c r="CG86" i="6"/>
  <c r="CG85" i="6"/>
  <c r="CG84" i="6"/>
  <c r="CG83" i="6"/>
  <c r="CG82" i="6"/>
  <c r="CG81" i="6"/>
  <c r="CG80" i="6"/>
  <c r="CG79" i="6"/>
  <c r="CG78" i="6"/>
  <c r="CG77" i="6"/>
  <c r="CG76" i="6"/>
  <c r="CG71" i="6"/>
  <c r="CG70" i="6"/>
  <c r="CG69" i="6"/>
  <c r="CG68" i="6"/>
  <c r="CG67" i="6"/>
  <c r="CG66" i="6"/>
  <c r="CG65" i="6"/>
  <c r="CG64" i="6"/>
  <c r="CG63" i="6"/>
  <c r="CG62" i="6"/>
  <c r="CG61" i="6"/>
  <c r="CG60" i="6"/>
  <c r="CG59" i="6"/>
  <c r="CG58" i="6"/>
  <c r="CG57" i="6"/>
  <c r="CG56" i="6"/>
  <c r="CS93" i="6"/>
  <c r="CR93" i="6"/>
  <c r="CQ93" i="6"/>
  <c r="CT93" i="6" s="1"/>
  <c r="CM93" i="6"/>
  <c r="CN93" i="6" s="1"/>
  <c r="CS92" i="6"/>
  <c r="CR92" i="6"/>
  <c r="CQ92" i="6"/>
  <c r="CT92" i="6" s="1"/>
  <c r="CM92" i="6"/>
  <c r="CN92" i="6" s="1"/>
  <c r="CS91" i="6"/>
  <c r="CR91" i="6"/>
  <c r="CQ91" i="6"/>
  <c r="CT91" i="6" s="1"/>
  <c r="CM91" i="6"/>
  <c r="CN91" i="6" s="1"/>
  <c r="CS90" i="6"/>
  <c r="CR90" i="6"/>
  <c r="CQ90" i="6"/>
  <c r="CT90" i="6" s="1"/>
  <c r="CM90" i="6"/>
  <c r="CN90" i="6" s="1"/>
  <c r="CS89" i="6"/>
  <c r="CR89" i="6"/>
  <c r="CQ89" i="6"/>
  <c r="CT89" i="6" s="1"/>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T84" i="6" s="1"/>
  <c r="CM84" i="6"/>
  <c r="CN84" i="6" s="1"/>
  <c r="CS83" i="6"/>
  <c r="CR83" i="6"/>
  <c r="CQ83" i="6"/>
  <c r="CT83" i="6" s="1"/>
  <c r="CM83" i="6"/>
  <c r="CN83" i="6" s="1"/>
  <c r="CS82" i="6"/>
  <c r="CR82" i="6"/>
  <c r="CQ82" i="6"/>
  <c r="CT82" i="6" s="1"/>
  <c r="CM82" i="6"/>
  <c r="CN82" i="6" s="1"/>
  <c r="CS81" i="6"/>
  <c r="CR81" i="6"/>
  <c r="CQ81" i="6"/>
  <c r="CT81" i="6" s="1"/>
  <c r="CM81" i="6"/>
  <c r="CN81" i="6" s="1"/>
  <c r="CS80" i="6"/>
  <c r="CR80" i="6"/>
  <c r="CQ80" i="6"/>
  <c r="CT80" i="6" s="1"/>
  <c r="CM80" i="6"/>
  <c r="CN80" i="6" s="1"/>
  <c r="CS79" i="6"/>
  <c r="CR79" i="6"/>
  <c r="CQ79" i="6"/>
  <c r="CT79" i="6" s="1"/>
  <c r="CM79" i="6"/>
  <c r="CN79" i="6" s="1"/>
  <c r="CS78" i="6"/>
  <c r="CR78" i="6"/>
  <c r="CQ78" i="6"/>
  <c r="CT78" i="6" s="1"/>
  <c r="CM78" i="6"/>
  <c r="CN78" i="6" s="1"/>
  <c r="CS77" i="6"/>
  <c r="CR77" i="6"/>
  <c r="CQ77" i="6"/>
  <c r="CT77" i="6" s="1"/>
  <c r="CM77" i="6"/>
  <c r="CN77" i="6" s="1"/>
  <c r="CS119" i="6"/>
  <c r="CR119" i="6"/>
  <c r="CQ119" i="6"/>
  <c r="CT119" i="6" s="1"/>
  <c r="CM119" i="6"/>
  <c r="CN119" i="6" s="1"/>
  <c r="CS118" i="6"/>
  <c r="CR118" i="6"/>
  <c r="CQ118" i="6"/>
  <c r="CT118" i="6" s="1"/>
  <c r="CM118" i="6"/>
  <c r="CN118" i="6" s="1"/>
  <c r="CS117" i="6"/>
  <c r="CR117" i="6"/>
  <c r="CQ117" i="6"/>
  <c r="CT117" i="6" s="1"/>
  <c r="CM117" i="6"/>
  <c r="CN117" i="6" s="1"/>
  <c r="CS116" i="6"/>
  <c r="CR116" i="6"/>
  <c r="CQ116" i="6"/>
  <c r="CT116" i="6" s="1"/>
  <c r="CM116" i="6"/>
  <c r="CN116" i="6" s="1"/>
  <c r="CS111" i="6"/>
  <c r="CR111" i="6"/>
  <c r="CQ111" i="6"/>
  <c r="CM111" i="6"/>
  <c r="CN111" i="6" s="1"/>
  <c r="CS110" i="6"/>
  <c r="CR110" i="6"/>
  <c r="CQ110" i="6"/>
  <c r="CM110" i="6"/>
  <c r="CN110" i="6" s="1"/>
  <c r="CS109" i="6"/>
  <c r="CR109" i="6"/>
  <c r="CQ109" i="6"/>
  <c r="CM109" i="6"/>
  <c r="CN109" i="6" s="1"/>
  <c r="CS104" i="6"/>
  <c r="CR104" i="6"/>
  <c r="CQ104" i="6"/>
  <c r="CT104" i="6" s="1"/>
  <c r="CM104" i="6"/>
  <c r="CN104" i="6" s="1"/>
  <c r="CS103" i="6"/>
  <c r="CR103" i="6"/>
  <c r="CQ103" i="6"/>
  <c r="CT103" i="6" s="1"/>
  <c r="CM103" i="6"/>
  <c r="CN103" i="6" s="1"/>
  <c r="CS102" i="6"/>
  <c r="CR102" i="6"/>
  <c r="CQ102" i="6"/>
  <c r="CT102" i="6" s="1"/>
  <c r="CM102" i="6"/>
  <c r="CN102" i="6" s="1"/>
  <c r="CS101" i="6"/>
  <c r="CR101" i="6"/>
  <c r="CQ101" i="6"/>
  <c r="CT101" i="6" s="1"/>
  <c r="CM101" i="6"/>
  <c r="CN101" i="6" s="1"/>
  <c r="CS100" i="6"/>
  <c r="CR100" i="6"/>
  <c r="CQ100" i="6"/>
  <c r="CT100" i="6" s="1"/>
  <c r="CM100" i="6"/>
  <c r="CN100" i="6" s="1"/>
  <c r="CS99" i="6"/>
  <c r="CR99" i="6"/>
  <c r="CQ99" i="6"/>
  <c r="CT99" i="6" s="1"/>
  <c r="CM99" i="6"/>
  <c r="CN99" i="6" s="1"/>
  <c r="CS98" i="6"/>
  <c r="CR98" i="6"/>
  <c r="CQ98" i="6"/>
  <c r="CM98" i="6"/>
  <c r="CN98" i="6" s="1"/>
  <c r="CS76" i="6"/>
  <c r="CR76" i="6"/>
  <c r="CQ76" i="6"/>
  <c r="CM76" i="6"/>
  <c r="CN76" i="6" s="1"/>
  <c r="CS71" i="6"/>
  <c r="CR71" i="6"/>
  <c r="CQ71" i="6"/>
  <c r="CM71" i="6"/>
  <c r="CN71" i="6" s="1"/>
  <c r="CS70" i="6"/>
  <c r="CR70" i="6"/>
  <c r="CQ70" i="6"/>
  <c r="CM70" i="6"/>
  <c r="CN70" i="6" s="1"/>
  <c r="CS69" i="6"/>
  <c r="CR69" i="6"/>
  <c r="CQ69" i="6"/>
  <c r="CM69" i="6"/>
  <c r="CN69"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M55" i="6"/>
  <c r="CN55" i="6" s="1"/>
  <c r="CT61" i="6" l="1"/>
  <c r="CT63" i="6"/>
  <c r="CT65" i="6"/>
  <c r="CT67" i="6"/>
  <c r="CT69" i="6"/>
  <c r="CT71" i="6"/>
  <c r="CT98" i="6"/>
  <c r="CT62" i="6"/>
  <c r="CT64" i="6"/>
  <c r="CT66" i="6"/>
  <c r="CT68" i="6"/>
  <c r="CT70" i="6"/>
  <c r="CT76" i="6"/>
  <c r="CT56" i="6"/>
  <c r="CT60" i="6"/>
  <c r="CT58" i="6"/>
  <c r="CT59" i="6"/>
  <c r="CT109" i="6"/>
  <c r="CT110" i="6"/>
  <c r="CT111" i="6"/>
  <c r="AM116" i="6" l="1"/>
  <c r="BB55" i="6"/>
  <c r="AR56" i="6" l="1"/>
  <c r="BB56" i="6"/>
  <c r="CH118" i="6" l="1"/>
  <c r="CH117" i="6"/>
  <c r="CH116" i="6"/>
  <c r="CH111" i="6"/>
  <c r="CH110" i="6"/>
  <c r="CH104" i="6"/>
  <c r="CH102" i="6"/>
  <c r="CH101" i="6"/>
  <c r="CH100" i="6"/>
  <c r="CH99" i="6"/>
  <c r="CH98" i="6"/>
  <c r="CH92" i="6"/>
  <c r="CH90" i="6"/>
  <c r="CH89" i="6"/>
  <c r="CH88" i="6"/>
  <c r="CH87" i="6"/>
  <c r="CH86" i="6"/>
  <c r="CH84" i="6"/>
  <c r="CH82" i="6"/>
  <c r="CH81" i="6"/>
  <c r="CH80" i="6"/>
  <c r="CH79" i="6"/>
  <c r="CH76" i="6"/>
  <c r="CH71" i="6"/>
  <c r="CH70" i="6"/>
  <c r="CH68" i="6"/>
  <c r="CH66" i="6"/>
  <c r="CH65" i="6"/>
  <c r="CH64" i="6"/>
  <c r="CH63" i="6"/>
  <c r="CH62" i="6"/>
  <c r="CH60" i="6"/>
  <c r="CH58" i="6"/>
  <c r="CH57" i="6"/>
  <c r="CH56" i="6"/>
  <c r="CG55" i="6"/>
  <c r="CH55" i="6" s="1"/>
  <c r="CH59" i="6" l="1"/>
  <c r="CH67" i="6"/>
  <c r="CH77" i="6"/>
  <c r="CH83" i="6"/>
  <c r="CH91" i="6"/>
  <c r="CH103" i="6"/>
  <c r="CH61" i="6"/>
  <c r="CH69" i="6"/>
  <c r="CH78" i="6"/>
  <c r="CH85" i="6"/>
  <c r="CH93" i="6"/>
  <c r="CH109" i="6"/>
  <c r="CH119" i="6"/>
  <c r="P11" i="5"/>
  <c r="C74" i="7"/>
  <c r="E74" i="7" s="1"/>
  <c r="C73" i="7"/>
  <c r="G73" i="7" s="1"/>
  <c r="O73" i="7" s="1"/>
  <c r="C72" i="7"/>
  <c r="C71" i="7"/>
  <c r="E71" i="7" s="1"/>
  <c r="C66" i="7"/>
  <c r="E66" i="7" s="1"/>
  <c r="C65" i="7"/>
  <c r="G65" i="7" s="1"/>
  <c r="O65" i="7" s="1"/>
  <c r="C64" i="7"/>
  <c r="E64" i="7" s="1"/>
  <c r="C59" i="7"/>
  <c r="G59" i="7" s="1"/>
  <c r="O59" i="7" s="1"/>
  <c r="C58" i="7"/>
  <c r="E58" i="7" s="1"/>
  <c r="C57" i="7"/>
  <c r="G57" i="7" s="1"/>
  <c r="O57" i="7" s="1"/>
  <c r="C56" i="7"/>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G72" i="7"/>
  <c r="O72" i="7" s="1"/>
  <c r="E56"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22" i="6" l="1"/>
  <c r="CZ119" i="6"/>
  <c r="DC119" i="6" s="1"/>
  <c r="DE119" i="6" s="1"/>
  <c r="CL119" i="6"/>
  <c r="CB119" i="6"/>
  <c r="BZ119" i="6"/>
  <c r="CF119" i="6" s="1"/>
  <c r="AM119" i="6"/>
  <c r="CZ118" i="6"/>
  <c r="DC118" i="6" s="1"/>
  <c r="DE118" i="6" s="1"/>
  <c r="CL118" i="6"/>
  <c r="BZ118" i="6"/>
  <c r="CF118" i="6" s="1"/>
  <c r="AM118" i="6"/>
  <c r="CB118" i="6" s="1"/>
  <c r="CZ117" i="6"/>
  <c r="DC117" i="6" s="1"/>
  <c r="DE117" i="6" s="1"/>
  <c r="CL117" i="6"/>
  <c r="CB117" i="6"/>
  <c r="BZ117" i="6"/>
  <c r="CF117" i="6" s="1"/>
  <c r="AM117" i="6"/>
  <c r="CZ116" i="6"/>
  <c r="DC116" i="6" s="1"/>
  <c r="DE116" i="6" s="1"/>
  <c r="CL116" i="6"/>
  <c r="CB116" i="6"/>
  <c r="BZ116" i="6"/>
  <c r="CF116" i="6" s="1"/>
  <c r="CZ111" i="6"/>
  <c r="DC111" i="6" s="1"/>
  <c r="DE111" i="6" s="1"/>
  <c r="CL111" i="6"/>
  <c r="CB111" i="6"/>
  <c r="BZ111" i="6"/>
  <c r="CF111" i="6" s="1"/>
  <c r="AM111" i="6"/>
  <c r="CZ110" i="6"/>
  <c r="DC110" i="6" s="1"/>
  <c r="DE110" i="6" s="1"/>
  <c r="CL110" i="6"/>
  <c r="BZ110" i="6"/>
  <c r="CF110" i="6" s="1"/>
  <c r="AM110" i="6"/>
  <c r="CB110" i="6" s="1"/>
  <c r="CZ109" i="6"/>
  <c r="DC109" i="6" s="1"/>
  <c r="DE109" i="6" s="1"/>
  <c r="CL109" i="6"/>
  <c r="CB109" i="6"/>
  <c r="BZ109" i="6"/>
  <c r="CF109" i="6" s="1"/>
  <c r="AM109" i="6"/>
  <c r="CZ104" i="6"/>
  <c r="DC104" i="6" s="1"/>
  <c r="DE104" i="6" s="1"/>
  <c r="CL104" i="6"/>
  <c r="BZ104" i="6"/>
  <c r="CF104" i="6" s="1"/>
  <c r="AM104" i="6"/>
  <c r="CB104" i="6" s="1"/>
  <c r="CZ103" i="6"/>
  <c r="DC103" i="6" s="1"/>
  <c r="DE103" i="6" s="1"/>
  <c r="CL103" i="6"/>
  <c r="CB103" i="6"/>
  <c r="BZ103" i="6"/>
  <c r="CF103" i="6" s="1"/>
  <c r="AM103" i="6"/>
  <c r="CZ102" i="6"/>
  <c r="DC102" i="6" s="1"/>
  <c r="DE102" i="6" s="1"/>
  <c r="CL102" i="6"/>
  <c r="BZ102" i="6"/>
  <c r="CF102" i="6" s="1"/>
  <c r="AM102" i="6"/>
  <c r="CB102" i="6" s="1"/>
  <c r="CZ101" i="6"/>
  <c r="DC101" i="6" s="1"/>
  <c r="DE101" i="6" s="1"/>
  <c r="CL101" i="6"/>
  <c r="CB101" i="6"/>
  <c r="BZ101" i="6"/>
  <c r="CF101" i="6" s="1"/>
  <c r="AM101" i="6"/>
  <c r="CZ100" i="6"/>
  <c r="DC100" i="6" s="1"/>
  <c r="DE100" i="6" s="1"/>
  <c r="CL100" i="6"/>
  <c r="BZ100" i="6"/>
  <c r="CF100" i="6" s="1"/>
  <c r="AM100" i="6"/>
  <c r="CB100" i="6" s="1"/>
  <c r="CZ99" i="6"/>
  <c r="DC99" i="6" s="1"/>
  <c r="DE99" i="6" s="1"/>
  <c r="CL99" i="6"/>
  <c r="CB99" i="6"/>
  <c r="BZ99" i="6"/>
  <c r="CF99" i="6" s="1"/>
  <c r="AM99" i="6"/>
  <c r="CZ98" i="6"/>
  <c r="DC98" i="6" s="1"/>
  <c r="DE98" i="6" s="1"/>
  <c r="CL98" i="6"/>
  <c r="BZ98" i="6"/>
  <c r="CF98" i="6" s="1"/>
  <c r="AM98" i="6"/>
  <c r="CB98" i="6" s="1"/>
  <c r="CZ93" i="6"/>
  <c r="DC93" i="6" s="1"/>
  <c r="DE93" i="6" s="1"/>
  <c r="CL93" i="6"/>
  <c r="CB93" i="6"/>
  <c r="BZ93" i="6"/>
  <c r="CF93" i="6" s="1"/>
  <c r="AM93" i="6"/>
  <c r="CZ92" i="6"/>
  <c r="DC92" i="6" s="1"/>
  <c r="DE92" i="6" s="1"/>
  <c r="CL92" i="6"/>
  <c r="BZ92" i="6"/>
  <c r="CF92" i="6" s="1"/>
  <c r="AM92" i="6"/>
  <c r="CB92" i="6" s="1"/>
  <c r="CZ91" i="6"/>
  <c r="DC91" i="6" s="1"/>
  <c r="DE91" i="6" s="1"/>
  <c r="CL91" i="6"/>
  <c r="BZ91" i="6"/>
  <c r="CF91" i="6" s="1"/>
  <c r="AM91" i="6"/>
  <c r="CB91" i="6" s="1"/>
  <c r="CZ90" i="6"/>
  <c r="DC90" i="6" s="1"/>
  <c r="DE90" i="6" s="1"/>
  <c r="CL90" i="6"/>
  <c r="BZ90" i="6"/>
  <c r="CF90" i="6" s="1"/>
  <c r="AM90" i="6"/>
  <c r="CB90" i="6" s="1"/>
  <c r="CZ89" i="6"/>
  <c r="DC89" i="6" s="1"/>
  <c r="DE89" i="6" s="1"/>
  <c r="CL89" i="6"/>
  <c r="BZ89" i="6"/>
  <c r="CF89" i="6" s="1"/>
  <c r="AM89" i="6"/>
  <c r="CB89" i="6" s="1"/>
  <c r="CZ88" i="6"/>
  <c r="DC88" i="6" s="1"/>
  <c r="DE88" i="6" s="1"/>
  <c r="CL88" i="6"/>
  <c r="BZ88" i="6"/>
  <c r="CF88" i="6" s="1"/>
  <c r="AM88" i="6"/>
  <c r="CB88" i="6" s="1"/>
  <c r="CZ87" i="6"/>
  <c r="DC87" i="6" s="1"/>
  <c r="DE87" i="6" s="1"/>
  <c r="CL87" i="6"/>
  <c r="BZ87" i="6"/>
  <c r="CF87" i="6" s="1"/>
  <c r="AM87" i="6"/>
  <c r="CB87" i="6" s="1"/>
  <c r="CZ86" i="6"/>
  <c r="DC86" i="6" s="1"/>
  <c r="DE86" i="6" s="1"/>
  <c r="CL86" i="6"/>
  <c r="BZ86" i="6"/>
  <c r="CF86" i="6" s="1"/>
  <c r="AM86" i="6"/>
  <c r="CB86" i="6" s="1"/>
  <c r="CZ85" i="6"/>
  <c r="DC85" i="6" s="1"/>
  <c r="DE85" i="6" s="1"/>
  <c r="CL85" i="6"/>
  <c r="BZ85" i="6"/>
  <c r="CF85" i="6" s="1"/>
  <c r="AM85" i="6"/>
  <c r="CB85" i="6" s="1"/>
  <c r="CZ84" i="6"/>
  <c r="DC84" i="6" s="1"/>
  <c r="DE84" i="6" s="1"/>
  <c r="CL84" i="6"/>
  <c r="BZ84" i="6"/>
  <c r="CF84" i="6" s="1"/>
  <c r="AM84" i="6"/>
  <c r="CB84" i="6" s="1"/>
  <c r="CZ83" i="6"/>
  <c r="DC83" i="6" s="1"/>
  <c r="DE83" i="6" s="1"/>
  <c r="CL83" i="6"/>
  <c r="BZ83" i="6"/>
  <c r="CF83" i="6" s="1"/>
  <c r="AM83" i="6"/>
  <c r="CB83" i="6" s="1"/>
  <c r="CZ82" i="6"/>
  <c r="DC82" i="6" s="1"/>
  <c r="DE82" i="6" s="1"/>
  <c r="CL82" i="6"/>
  <c r="BZ82" i="6"/>
  <c r="CF82" i="6" s="1"/>
  <c r="AM82" i="6"/>
  <c r="CB82" i="6" s="1"/>
  <c r="CZ81" i="6"/>
  <c r="DC81" i="6" s="1"/>
  <c r="DE81" i="6" s="1"/>
  <c r="CL81" i="6"/>
  <c r="BZ81" i="6"/>
  <c r="CF81" i="6" s="1"/>
  <c r="AM81" i="6"/>
  <c r="CB81" i="6" s="1"/>
  <c r="CZ80" i="6"/>
  <c r="DC80" i="6" s="1"/>
  <c r="DE80" i="6" s="1"/>
  <c r="CL80" i="6"/>
  <c r="BZ80" i="6"/>
  <c r="CF80" i="6" s="1"/>
  <c r="AM80" i="6"/>
  <c r="CB80" i="6" s="1"/>
  <c r="CZ79" i="6"/>
  <c r="DC79" i="6" s="1"/>
  <c r="DE79" i="6" s="1"/>
  <c r="CL79" i="6"/>
  <c r="BZ79" i="6"/>
  <c r="CF79" i="6" s="1"/>
  <c r="AM79" i="6"/>
  <c r="CB79" i="6" s="1"/>
  <c r="CZ78" i="6"/>
  <c r="DC78" i="6" s="1"/>
  <c r="DE78" i="6" s="1"/>
  <c r="CL78" i="6"/>
  <c r="BZ78" i="6"/>
  <c r="CF78" i="6" s="1"/>
  <c r="AM78" i="6"/>
  <c r="CB78" i="6" s="1"/>
  <c r="CZ77" i="6"/>
  <c r="DC77" i="6" s="1"/>
  <c r="DE77" i="6" s="1"/>
  <c r="CL77" i="6"/>
  <c r="BZ77" i="6"/>
  <c r="CF77" i="6" s="1"/>
  <c r="AM77" i="6"/>
  <c r="CB77" i="6" s="1"/>
  <c r="CZ76" i="6"/>
  <c r="DC76" i="6" s="1"/>
  <c r="DE76" i="6" s="1"/>
  <c r="CL76" i="6"/>
  <c r="BZ76" i="6"/>
  <c r="CF76" i="6" s="1"/>
  <c r="AM76" i="6"/>
  <c r="CB76" i="6" s="1"/>
  <c r="CZ71" i="6"/>
  <c r="DC71" i="6" s="1"/>
  <c r="DE71" i="6" s="1"/>
  <c r="CL71" i="6"/>
  <c r="BZ71" i="6"/>
  <c r="CF71" i="6" s="1"/>
  <c r="AM71" i="6"/>
  <c r="CB71" i="6" s="1"/>
  <c r="CZ70" i="6"/>
  <c r="DC70" i="6" s="1"/>
  <c r="DE70" i="6" s="1"/>
  <c r="CL70" i="6"/>
  <c r="BZ70" i="6"/>
  <c r="CF70" i="6" s="1"/>
  <c r="CB70" i="6"/>
  <c r="CZ69" i="6"/>
  <c r="DC69" i="6" s="1"/>
  <c r="DE69" i="6" s="1"/>
  <c r="CL69" i="6"/>
  <c r="BZ69" i="6"/>
  <c r="CF69" i="6" s="1"/>
  <c r="CB69" i="6"/>
  <c r="CZ68" i="6"/>
  <c r="DC68" i="6" s="1"/>
  <c r="DE68" i="6" s="1"/>
  <c r="CL68" i="6"/>
  <c r="BZ68" i="6"/>
  <c r="CF68" i="6" s="1"/>
  <c r="CB68" i="6"/>
  <c r="CZ67" i="6"/>
  <c r="DC67" i="6" s="1"/>
  <c r="DE67" i="6" s="1"/>
  <c r="CL67" i="6"/>
  <c r="BZ67" i="6"/>
  <c r="CF67" i="6" s="1"/>
  <c r="CB67" i="6"/>
  <c r="CZ66" i="6"/>
  <c r="DC66" i="6" s="1"/>
  <c r="DE66" i="6" s="1"/>
  <c r="CL66" i="6"/>
  <c r="BZ66" i="6"/>
  <c r="CF66" i="6" s="1"/>
  <c r="CB66" i="6"/>
  <c r="CZ65" i="6"/>
  <c r="DC65" i="6" s="1"/>
  <c r="DE65" i="6" s="1"/>
  <c r="CL65" i="6"/>
  <c r="BZ65" i="6"/>
  <c r="CF65" i="6" s="1"/>
  <c r="CB65" i="6"/>
  <c r="CZ64" i="6"/>
  <c r="DC64" i="6" s="1"/>
  <c r="DE64" i="6" s="1"/>
  <c r="CL64" i="6"/>
  <c r="BZ64" i="6"/>
  <c r="CF64" i="6" s="1"/>
  <c r="CB64" i="6"/>
  <c r="CZ63" i="6"/>
  <c r="DC63" i="6" s="1"/>
  <c r="DE63" i="6" s="1"/>
  <c r="CL63" i="6"/>
  <c r="BZ63" i="6"/>
  <c r="CF63" i="6" s="1"/>
  <c r="CB63" i="6"/>
  <c r="CZ62" i="6"/>
  <c r="DC62" i="6" s="1"/>
  <c r="DE62" i="6" s="1"/>
  <c r="CL62" i="6"/>
  <c r="BZ62" i="6"/>
  <c r="CF62" i="6" s="1"/>
  <c r="CB62" i="6"/>
  <c r="CZ61" i="6"/>
  <c r="DC61" i="6" s="1"/>
  <c r="DE61" i="6" s="1"/>
  <c r="CL61" i="6"/>
  <c r="BZ61" i="6"/>
  <c r="CF61" i="6" s="1"/>
  <c r="CB61" i="6"/>
  <c r="CZ60" i="6"/>
  <c r="DC60" i="6" s="1"/>
  <c r="DE60" i="6" s="1"/>
  <c r="CL60" i="6"/>
  <c r="BZ60" i="6"/>
  <c r="CF60" i="6" s="1"/>
  <c r="CB60" i="6"/>
  <c r="CZ59" i="6"/>
  <c r="DC59" i="6" s="1"/>
  <c r="DE59" i="6" s="1"/>
  <c r="CL59" i="6"/>
  <c r="BZ59" i="6"/>
  <c r="CF59" i="6" s="1"/>
  <c r="CB59" i="6"/>
  <c r="CZ58" i="6"/>
  <c r="DC58" i="6" s="1"/>
  <c r="DE58" i="6" s="1"/>
  <c r="CL58" i="6"/>
  <c r="BZ58" i="6"/>
  <c r="CF58" i="6" s="1"/>
  <c r="CB58" i="6"/>
  <c r="CZ57" i="6"/>
  <c r="DC57" i="6" s="1"/>
  <c r="DE57" i="6" s="1"/>
  <c r="CL57" i="6"/>
  <c r="BZ57" i="6"/>
  <c r="CF57" i="6" s="1"/>
  <c r="CB57" i="6"/>
  <c r="CZ56" i="6"/>
  <c r="DC56" i="6" s="1"/>
  <c r="DE56" i="6" s="1"/>
  <c r="CL56" i="6"/>
  <c r="CB56" i="6"/>
  <c r="BZ56" i="6"/>
  <c r="CF56" i="6" s="1"/>
  <c r="CZ55" i="6"/>
  <c r="DC55" i="6" s="1"/>
  <c r="DE55" i="6" s="1"/>
  <c r="CR55" i="6"/>
  <c r="CQ55" i="6"/>
  <c r="CT55" i="6" s="1"/>
  <c r="CL55" i="6"/>
  <c r="CB55" i="6"/>
  <c r="BZ55" i="6"/>
  <c r="CF55" i="6" s="1"/>
  <c r="C160" i="5"/>
  <c r="I155" i="5"/>
  <c r="I154" i="5"/>
  <c r="E154" i="5"/>
  <c r="I153" i="5"/>
  <c r="I152" i="5"/>
  <c r="E152" i="5"/>
  <c r="E149" i="5"/>
  <c r="I147" i="5"/>
  <c r="E147" i="5"/>
  <c r="I146" i="5"/>
  <c r="I145" i="5"/>
  <c r="E145" i="5"/>
  <c r="E142" i="5"/>
  <c r="I97" i="5"/>
  <c r="E97" i="5"/>
  <c r="I96" i="5"/>
  <c r="E96" i="5"/>
  <c r="I95" i="5"/>
  <c r="E95" i="5"/>
  <c r="I94" i="5"/>
  <c r="E94" i="5"/>
  <c r="I93" i="5"/>
  <c r="E93" i="5"/>
  <c r="I92" i="5"/>
  <c r="I91" i="5"/>
  <c r="E91" i="5"/>
  <c r="E88" i="5"/>
  <c r="C107" i="5"/>
  <c r="I140" i="5"/>
  <c r="I139" i="5"/>
  <c r="I138" i="5"/>
  <c r="I137" i="5"/>
  <c r="E137" i="5"/>
  <c r="I136" i="5"/>
  <c r="I135" i="5"/>
  <c r="I134" i="5"/>
  <c r="I133" i="5"/>
  <c r="E133" i="5"/>
  <c r="I132" i="5"/>
  <c r="I131" i="5"/>
  <c r="I130" i="5"/>
  <c r="I129" i="5"/>
  <c r="I128" i="5"/>
  <c r="I127" i="5"/>
  <c r="E127" i="5"/>
  <c r="I126" i="5"/>
  <c r="I125" i="5"/>
  <c r="I124" i="5"/>
  <c r="I123" i="5"/>
  <c r="E123" i="5"/>
  <c r="E120" i="5"/>
  <c r="I86" i="5"/>
  <c r="I85" i="5"/>
  <c r="I84" i="5"/>
  <c r="E84" i="5"/>
  <c r="I83" i="5"/>
  <c r="I82" i="5"/>
  <c r="I81" i="5"/>
  <c r="E81" i="5"/>
  <c r="I80" i="5"/>
  <c r="I79" i="5"/>
  <c r="I78" i="5"/>
  <c r="I77" i="5"/>
  <c r="I76" i="5"/>
  <c r="E76" i="5"/>
  <c r="I75" i="5"/>
  <c r="I74" i="5"/>
  <c r="I73" i="5"/>
  <c r="E73" i="5"/>
  <c r="I72" i="5"/>
  <c r="I71" i="5"/>
  <c r="I70" i="5"/>
  <c r="E70" i="5"/>
  <c r="E67" i="5"/>
  <c r="V42" i="5"/>
  <c r="P42" i="5"/>
  <c r="J42" i="5"/>
  <c r="D42" i="5"/>
  <c r="C24" i="5"/>
  <c r="T19" i="5"/>
  <c r="H19" i="5"/>
  <c r="T18" i="5"/>
  <c r="H18" i="5"/>
  <c r="T17" i="5"/>
  <c r="H17" i="5"/>
  <c r="T16" i="5"/>
  <c r="H16" i="5"/>
  <c r="T15" i="5"/>
  <c r="H15" i="5"/>
  <c r="D11" i="5"/>
  <c r="D10" i="5"/>
  <c r="P10" i="5" s="1"/>
  <c r="CV55" i="6" l="1"/>
  <c r="CW55" i="6" s="1"/>
  <c r="CV119" i="6"/>
  <c r="CW119" i="6" s="1"/>
  <c r="CV118" i="6"/>
  <c r="CW118" i="6" s="1"/>
  <c r="CV117" i="6"/>
  <c r="CW117" i="6" s="1"/>
  <c r="CV116" i="6"/>
  <c r="CW116" i="6" s="1"/>
  <c r="CV111" i="6"/>
  <c r="CW111" i="6" s="1"/>
  <c r="CV110" i="6"/>
  <c r="CW110" i="6" s="1"/>
  <c r="CV109" i="6"/>
  <c r="CW109" i="6" s="1"/>
  <c r="CV98" i="6"/>
  <c r="CW98" i="6" s="1"/>
  <c r="CV103" i="6"/>
  <c r="CW103" i="6" s="1"/>
  <c r="CV100" i="6"/>
  <c r="CW100" i="6" s="1"/>
  <c r="CV99" i="6"/>
  <c r="CW99" i="6" s="1"/>
  <c r="CV102" i="6"/>
  <c r="CW102" i="6" s="1"/>
  <c r="CV101" i="6"/>
  <c r="CW101" i="6" s="1"/>
  <c r="CV81" i="6"/>
  <c r="CW81" i="6" s="1"/>
  <c r="CV79" i="6"/>
  <c r="CW79" i="6" s="1"/>
  <c r="CV93" i="6"/>
  <c r="CW93" i="6" s="1"/>
  <c r="CV78" i="6"/>
  <c r="CW78" i="6" s="1"/>
  <c r="CV76" i="6"/>
  <c r="CW76" i="6" s="1"/>
  <c r="CV77" i="6"/>
  <c r="CW77" i="6" s="1"/>
  <c r="CV80" i="6"/>
  <c r="CW80" i="6" s="1"/>
  <c r="CV82" i="6"/>
  <c r="CW82" i="6" s="1"/>
  <c r="CV83" i="6"/>
  <c r="CW83" i="6" s="1"/>
  <c r="CV84" i="6"/>
  <c r="CW84" i="6" s="1"/>
  <c r="CV85" i="6"/>
  <c r="CW85" i="6" s="1"/>
  <c r="CV86" i="6"/>
  <c r="CW86" i="6" s="1"/>
  <c r="CV87" i="6"/>
  <c r="CW87" i="6" s="1"/>
  <c r="CV88" i="6"/>
  <c r="CW88" i="6" s="1"/>
  <c r="CV89" i="6"/>
  <c r="CW89" i="6" s="1"/>
  <c r="CV92" i="6"/>
  <c r="CW92" i="6" s="1"/>
  <c r="CV56" i="6"/>
  <c r="CW56" i="6" s="1"/>
  <c r="CV57" i="6"/>
  <c r="CW57" i="6" s="1"/>
  <c r="CV58" i="6"/>
  <c r="CW58" i="6" s="1"/>
  <c r="CV59" i="6"/>
  <c r="CW59" i="6" s="1"/>
  <c r="CV60" i="6"/>
  <c r="CW60" i="6" s="1"/>
  <c r="CV61" i="6"/>
  <c r="CW61" i="6" s="1"/>
  <c r="CV62" i="6"/>
  <c r="CW62" i="6" s="1"/>
  <c r="CV64" i="6"/>
  <c r="CW64" i="6" s="1"/>
  <c r="CV67" i="6"/>
  <c r="CW67" i="6" s="1"/>
  <c r="CV68" i="6"/>
  <c r="CW68" i="6" s="1"/>
  <c r="CV69" i="6"/>
  <c r="CW69" i="6" s="1"/>
  <c r="CV70" i="6"/>
  <c r="CW70" i="6" s="1"/>
  <c r="CV71" i="6"/>
  <c r="CW71" i="6" s="1"/>
  <c r="CV104" i="6"/>
  <c r="CW104" i="6" s="1"/>
  <c r="CV91" i="6"/>
  <c r="CW91" i="6" s="1"/>
  <c r="CV90" i="6"/>
  <c r="CW90" i="6" s="1"/>
  <c r="CV66" i="6"/>
  <c r="CW66" i="6" s="1"/>
  <c r="CV65" i="6"/>
  <c r="CW65" i="6" s="1"/>
  <c r="CV63" i="6"/>
  <c r="CW63" i="6" s="1"/>
  <c r="BB117" i="6"/>
  <c r="BB119" i="6"/>
  <c r="BG119" i="6" s="1"/>
  <c r="BB118" i="6"/>
  <c r="BB109" i="6"/>
  <c r="BL109" i="6" s="1"/>
  <c r="BB110" i="6"/>
  <c r="BB111" i="6"/>
  <c r="BG111" i="6" s="1"/>
  <c r="BB104" i="6"/>
  <c r="BB99" i="6"/>
  <c r="BL99" i="6" s="1"/>
  <c r="BB101" i="6"/>
  <c r="BG101" i="6" s="1"/>
  <c r="BB103" i="6"/>
  <c r="BG103" i="6" s="1"/>
  <c r="BB98" i="6"/>
  <c r="BG98" i="6" s="1"/>
  <c r="BB100" i="6"/>
  <c r="BB102" i="6"/>
  <c r="BG102" i="6" s="1"/>
  <c r="BB77" i="6"/>
  <c r="BL77" i="6" s="1"/>
  <c r="BB89" i="6"/>
  <c r="BL89" i="6" s="1"/>
  <c r="BB91" i="6"/>
  <c r="BG91" i="6" s="1"/>
  <c r="BB93" i="6"/>
  <c r="BL93" i="6" s="1"/>
  <c r="BB87" i="6"/>
  <c r="BL87" i="6" s="1"/>
  <c r="BB80" i="6"/>
  <c r="BB82" i="6"/>
  <c r="BG82" i="6" s="1"/>
  <c r="BB84" i="6"/>
  <c r="BB86" i="6"/>
  <c r="BG86" i="6" s="1"/>
  <c r="BB88" i="6"/>
  <c r="BB90" i="6"/>
  <c r="BG90" i="6" s="1"/>
  <c r="BB92" i="6"/>
  <c r="BB79" i="6"/>
  <c r="BL79" i="6" s="1"/>
  <c r="BB81" i="6"/>
  <c r="BL81" i="6" s="1"/>
  <c r="BB83" i="6"/>
  <c r="BL83" i="6" s="1"/>
  <c r="BB85" i="6"/>
  <c r="BL85" i="6" s="1"/>
  <c r="BB76" i="6"/>
  <c r="BB78" i="6"/>
  <c r="BG78" i="6" s="1"/>
  <c r="BB57" i="6"/>
  <c r="BB58" i="6"/>
  <c r="BG58" i="6" s="1"/>
  <c r="BB60" i="6"/>
  <c r="BB61" i="6"/>
  <c r="BB63" i="6"/>
  <c r="BB67" i="6"/>
  <c r="BB70" i="6"/>
  <c r="BG70" i="6" s="1"/>
  <c r="BB59" i="6"/>
  <c r="BG59" i="6" s="1"/>
  <c r="BB62" i="6"/>
  <c r="BG62" i="6" s="1"/>
  <c r="BB64" i="6"/>
  <c r="BB65" i="6"/>
  <c r="BB66" i="6"/>
  <c r="BG66" i="6" s="1"/>
  <c r="BB68" i="6"/>
  <c r="BB69" i="6"/>
  <c r="BL69" i="6" s="1"/>
  <c r="BB71" i="6"/>
  <c r="BB116" i="6"/>
  <c r="BG116" i="6" s="1"/>
  <c r="BL55" i="6"/>
  <c r="B10" i="7"/>
  <c r="M72" i="5"/>
  <c r="B12" i="7"/>
  <c r="B13" i="7"/>
  <c r="M75" i="5"/>
  <c r="B15" i="7"/>
  <c r="M76" i="5"/>
  <c r="B16" i="7"/>
  <c r="M78" i="5"/>
  <c r="B18" i="7"/>
  <c r="M82" i="5"/>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18" i="6"/>
  <c r="Q154" i="5" s="1"/>
  <c r="B73" i="7"/>
  <c r="D73" i="7"/>
  <c r="BG56" i="6"/>
  <c r="B11" i="7"/>
  <c r="B14" i="7"/>
  <c r="B17" i="7"/>
  <c r="AR64" i="6"/>
  <c r="Q79" i="5" s="1"/>
  <c r="B19" i="7"/>
  <c r="AR65" i="6"/>
  <c r="Q80" i="5" s="1"/>
  <c r="B20" i="7"/>
  <c r="B21" i="7"/>
  <c r="D21" i="7"/>
  <c r="B23" i="7"/>
  <c r="D23" i="7"/>
  <c r="B24" i="7"/>
  <c r="D24" i="7"/>
  <c r="AR71" i="6"/>
  <c r="Q86" i="5" s="1"/>
  <c r="B26" i="7"/>
  <c r="D26" i="7"/>
  <c r="M123" i="5"/>
  <c r="B31" i="7"/>
  <c r="D31" i="7"/>
  <c r="B33" i="7"/>
  <c r="D33" i="7"/>
  <c r="M127" i="5"/>
  <c r="B35" i="7"/>
  <c r="D35" i="7"/>
  <c r="AR82" i="6"/>
  <c r="Q129" i="5" s="1"/>
  <c r="B37" i="7"/>
  <c r="D37" i="7"/>
  <c r="M131" i="5"/>
  <c r="B39" i="7"/>
  <c r="D39" i="7"/>
  <c r="AR86" i="6"/>
  <c r="Q133" i="5" s="1"/>
  <c r="B41" i="7"/>
  <c r="D41" i="7"/>
  <c r="M135" i="5"/>
  <c r="B43" i="7"/>
  <c r="D43" i="7"/>
  <c r="B45" i="7"/>
  <c r="D45" i="7"/>
  <c r="M139" i="5"/>
  <c r="B47" i="7"/>
  <c r="D47" i="7"/>
  <c r="B53" i="7"/>
  <c r="D53" i="7"/>
  <c r="M93" i="5"/>
  <c r="B55" i="7"/>
  <c r="D55" i="7"/>
  <c r="B57" i="7"/>
  <c r="D57" i="7"/>
  <c r="M97" i="5"/>
  <c r="B59" i="7"/>
  <c r="D59" i="7"/>
  <c r="B65" i="7"/>
  <c r="D65" i="7"/>
  <c r="B66" i="7"/>
  <c r="D66" i="7"/>
  <c r="M153" i="5"/>
  <c r="B72" i="7"/>
  <c r="D72" i="7"/>
  <c r="B74" i="7"/>
  <c r="D74" i="7"/>
  <c r="M71" i="5"/>
  <c r="M94" i="5"/>
  <c r="M126" i="5"/>
  <c r="M147" i="5"/>
  <c r="M154" i="5"/>
  <c r="M124" i="5"/>
  <c r="M81" i="5"/>
  <c r="M77" i="5"/>
  <c r="AR78" i="6"/>
  <c r="Q125" i="5" s="1"/>
  <c r="M155" i="5"/>
  <c r="M145" i="5"/>
  <c r="M138" i="5"/>
  <c r="M136" i="5"/>
  <c r="M130" i="5"/>
  <c r="M128" i="5"/>
  <c r="M125" i="5"/>
  <c r="M86" i="5"/>
  <c r="M79" i="5"/>
  <c r="M73" i="5"/>
  <c r="M91" i="5"/>
  <c r="M96" i="5"/>
  <c r="M92" i="5"/>
  <c r="M80" i="5"/>
  <c r="M129" i="5"/>
  <c r="M137" i="5"/>
  <c r="M152" i="5"/>
  <c r="M84" i="5"/>
  <c r="M70" i="5"/>
  <c r="M132" i="5"/>
  <c r="M140" i="5"/>
  <c r="M95" i="5"/>
  <c r="M85" i="5"/>
  <c r="AR66" i="6"/>
  <c r="Q81" i="5" s="1"/>
  <c r="M83" i="5"/>
  <c r="M134" i="5"/>
  <c r="M133" i="5"/>
  <c r="AR109" i="6"/>
  <c r="Q145" i="5" s="1"/>
  <c r="AR98" i="6"/>
  <c r="Q91" i="5" s="1"/>
  <c r="AR101" i="6"/>
  <c r="Q94" i="5" s="1"/>
  <c r="M74" i="5"/>
  <c r="AR116" i="6"/>
  <c r="Q152" i="5" s="1"/>
  <c r="M146" i="5"/>
  <c r="AR99" i="6"/>
  <c r="Q92" i="5" s="1"/>
  <c r="AR103" i="6"/>
  <c r="Q96" i="5" s="1"/>
  <c r="AR119" i="6"/>
  <c r="Q155" i="5" s="1"/>
  <c r="AR117" i="6"/>
  <c r="Q153" i="5" s="1"/>
  <c r="AR110" i="6"/>
  <c r="Q146" i="5" s="1"/>
  <c r="AR111" i="6"/>
  <c r="Q147" i="5" s="1"/>
  <c r="AR102" i="6"/>
  <c r="Q95" i="5" s="1"/>
  <c r="AR100" i="6"/>
  <c r="Q93" i="5" s="1"/>
  <c r="AR104" i="6"/>
  <c r="Q97" i="5" s="1"/>
  <c r="AR69" i="6"/>
  <c r="Q84" i="5" s="1"/>
  <c r="AR68" i="6"/>
  <c r="Q83" i="5" s="1"/>
  <c r="AR57" i="6"/>
  <c r="Q72" i="5" s="1"/>
  <c r="AR60" i="6"/>
  <c r="Q75" i="5" s="1"/>
  <c r="AR90" i="6"/>
  <c r="Q137" i="5" s="1"/>
  <c r="AR79" i="6"/>
  <c r="Q126" i="5" s="1"/>
  <c r="AR83" i="6"/>
  <c r="Q130" i="5" s="1"/>
  <c r="AR87" i="6"/>
  <c r="Q134" i="5" s="1"/>
  <c r="AR91" i="6"/>
  <c r="Q138" i="5" s="1"/>
  <c r="AR77" i="6"/>
  <c r="Q124" i="5" s="1"/>
  <c r="AR81" i="6"/>
  <c r="Q128" i="5" s="1"/>
  <c r="AR85" i="6"/>
  <c r="Q132" i="5" s="1"/>
  <c r="AR89" i="6"/>
  <c r="Q136" i="5" s="1"/>
  <c r="AR93" i="6"/>
  <c r="Q140" i="5" s="1"/>
  <c r="AR76" i="6"/>
  <c r="Q123" i="5" s="1"/>
  <c r="AR80" i="6"/>
  <c r="Q127" i="5" s="1"/>
  <c r="AR84" i="6"/>
  <c r="Q131" i="5" s="1"/>
  <c r="AR88" i="6"/>
  <c r="Q135" i="5" s="1"/>
  <c r="AR92" i="6"/>
  <c r="Q139" i="5" s="1"/>
  <c r="AR70" i="6"/>
  <c r="Q85" i="5" s="1"/>
  <c r="AR67" i="6"/>
  <c r="Q82" i="5" s="1"/>
  <c r="AR63" i="6"/>
  <c r="Q78" i="5" s="1"/>
  <c r="AR62" i="6"/>
  <c r="Q77" i="5" s="1"/>
  <c r="AR61" i="6"/>
  <c r="Q76" i="5" s="1"/>
  <c r="AR59" i="6"/>
  <c r="Q74" i="5" s="1"/>
  <c r="AR58" i="6"/>
  <c r="Q73" i="5" s="1"/>
  <c r="Q71" i="5"/>
  <c r="AR55" i="6"/>
  <c r="Q70" i="5" s="1"/>
  <c r="BG69" i="6" l="1"/>
  <c r="BQ69" i="6" s="1"/>
  <c r="BL103" i="6"/>
  <c r="BQ103" i="6" s="1"/>
  <c r="BG85" i="6"/>
  <c r="BQ85" i="6" s="1"/>
  <c r="BG93" i="6"/>
  <c r="BL119" i="6"/>
  <c r="BG79" i="6"/>
  <c r="BQ79" i="6" s="1"/>
  <c r="BG77" i="6"/>
  <c r="BQ77" i="6" s="1"/>
  <c r="BL78" i="6"/>
  <c r="BG83" i="6"/>
  <c r="BG109" i="6"/>
  <c r="BQ109" i="6" s="1"/>
  <c r="BG99" i="6"/>
  <c r="BG110" i="6"/>
  <c r="BL110" i="6"/>
  <c r="BL60" i="6"/>
  <c r="BG60" i="6"/>
  <c r="BG71" i="6"/>
  <c r="BL71" i="6"/>
  <c r="BG65" i="6"/>
  <c r="BL65" i="6"/>
  <c r="BG57" i="6"/>
  <c r="BL57" i="6"/>
  <c r="BG64" i="6"/>
  <c r="BL64" i="6"/>
  <c r="BG68" i="6"/>
  <c r="BL68" i="6"/>
  <c r="BL70" i="6"/>
  <c r="BL98" i="6"/>
  <c r="BL102" i="6"/>
  <c r="BL91" i="6"/>
  <c r="BL56" i="6"/>
  <c r="BL62" i="6"/>
  <c r="BL59" i="6"/>
  <c r="BL90" i="6"/>
  <c r="BL116" i="6"/>
  <c r="BL111" i="6"/>
  <c r="BG87" i="6"/>
  <c r="BG55" i="6"/>
  <c r="BL58" i="6"/>
  <c r="BL66" i="6"/>
  <c r="BL101" i="6"/>
  <c r="BG89" i="6"/>
  <c r="BG81"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18" i="6"/>
  <c r="BG118" i="6"/>
  <c r="BG117" i="6"/>
  <c r="BL117" i="6"/>
  <c r="BG100" i="6"/>
  <c r="BL100" i="6"/>
  <c r="BG104" i="6"/>
  <c r="BL104" i="6"/>
  <c r="BL63" i="6"/>
  <c r="BG63" i="6"/>
  <c r="BL86" i="6"/>
  <c r="BL82" i="6"/>
  <c r="BG88" i="6"/>
  <c r="BL88" i="6"/>
  <c r="BG84" i="6"/>
  <c r="BL84" i="6"/>
  <c r="BG80" i="6"/>
  <c r="BL80" i="6"/>
  <c r="BG92" i="6"/>
  <c r="BL92" i="6"/>
  <c r="BG76" i="6"/>
  <c r="BL76" i="6"/>
  <c r="BL67" i="6"/>
  <c r="BG67" i="6"/>
  <c r="BL61" i="6"/>
  <c r="BG61" i="6"/>
  <c r="BQ93" i="6" l="1"/>
  <c r="BQ83" i="6"/>
  <c r="BQ119" i="6"/>
  <c r="CX82" i="6"/>
  <c r="CY82" i="6" s="1"/>
  <c r="CX71" i="6"/>
  <c r="CY71" i="6" s="1"/>
  <c r="DD71" i="6" s="1"/>
  <c r="BQ78" i="6"/>
  <c r="BQ99" i="6"/>
  <c r="BQ111" i="6"/>
  <c r="BQ110" i="6"/>
  <c r="BQ101" i="6"/>
  <c r="BQ102" i="6"/>
  <c r="BQ98" i="6"/>
  <c r="BQ92" i="6"/>
  <c r="BQ86" i="6"/>
  <c r="BQ81" i="6"/>
  <c r="BQ76" i="6"/>
  <c r="BQ80" i="6"/>
  <c r="BQ89" i="6"/>
  <c r="BQ90" i="6"/>
  <c r="BQ82" i="6"/>
  <c r="BQ87" i="6"/>
  <c r="BQ91" i="6"/>
  <c r="BQ84" i="6"/>
  <c r="BQ66" i="6"/>
  <c r="BQ58" i="6"/>
  <c r="BQ62" i="6"/>
  <c r="BQ64" i="6"/>
  <c r="BQ57" i="6"/>
  <c r="BQ71" i="6"/>
  <c r="BQ56" i="6"/>
  <c r="BQ70" i="6"/>
  <c r="BQ60" i="6"/>
  <c r="BQ59" i="6"/>
  <c r="BQ68" i="6"/>
  <c r="BQ65" i="6"/>
  <c r="BQ116" i="6"/>
  <c r="BQ55" i="6"/>
  <c r="BQ118" i="6"/>
  <c r="BQ117" i="6"/>
  <c r="BQ104" i="6"/>
  <c r="BQ100" i="6"/>
  <c r="BQ88" i="6"/>
  <c r="BQ67" i="6"/>
  <c r="BQ61" i="6"/>
  <c r="L48" i="7"/>
  <c r="BQ63" i="6"/>
  <c r="CX69" i="6"/>
  <c r="CY69" i="6" s="1"/>
  <c r="DD69" i="6" s="1"/>
  <c r="CX83" i="6"/>
  <c r="CY83" i="6" s="1"/>
  <c r="DD83" i="6" s="1"/>
  <c r="CX67" i="6"/>
  <c r="CY67" i="6" s="1"/>
  <c r="DD67" i="6" s="1"/>
  <c r="CX60" i="6"/>
  <c r="CY60" i="6" s="1"/>
  <c r="DD60" i="6" s="1"/>
  <c r="CX92" i="6"/>
  <c r="CY92" i="6" s="1"/>
  <c r="DD92" i="6" s="1"/>
  <c r="CX91" i="6"/>
  <c r="CY91" i="6" s="1"/>
  <c r="CX109" i="6"/>
  <c r="CY109" i="6" s="1"/>
  <c r="DD109" i="6" s="1"/>
  <c r="U145" i="5" s="1"/>
  <c r="CX81" i="6"/>
  <c r="CY81" i="6" s="1"/>
  <c r="CX117" i="6"/>
  <c r="CY117" i="6" s="1"/>
  <c r="DD117" i="6" s="1"/>
  <c r="U153" i="5" s="1"/>
  <c r="CX102" i="6"/>
  <c r="CY102" i="6" s="1"/>
  <c r="CX103" i="6"/>
  <c r="CY103" i="6" s="1"/>
  <c r="CX86" i="6"/>
  <c r="CY86" i="6" s="1"/>
  <c r="L32" i="7"/>
  <c r="L65" i="7"/>
  <c r="L55" i="7"/>
  <c r="L35" i="7"/>
  <c r="L43" i="7"/>
  <c r="L24" i="7"/>
  <c r="L40" i="7"/>
  <c r="CX110" i="6"/>
  <c r="CY110" i="6" s="1"/>
  <c r="DD110" i="6" s="1"/>
  <c r="U146" i="5" s="1"/>
  <c r="CX111" i="6"/>
  <c r="CY111" i="6" s="1"/>
  <c r="DD111" i="6" s="1"/>
  <c r="U147" i="5" s="1"/>
  <c r="L64" i="7"/>
  <c r="CX100" i="6"/>
  <c r="CY100" i="6" s="1"/>
  <c r="CX98" i="6"/>
  <c r="CY98" i="6" s="1"/>
  <c r="DD98" i="6" s="1"/>
  <c r="CX85" i="6"/>
  <c r="CY85" i="6" s="1"/>
  <c r="CX93" i="6"/>
  <c r="CY93" i="6" s="1"/>
  <c r="DD93" i="6" s="1"/>
  <c r="CX84" i="6"/>
  <c r="CY84" i="6" s="1"/>
  <c r="CX77" i="6"/>
  <c r="CY77" i="6" s="1"/>
  <c r="CX80" i="6"/>
  <c r="CY80" i="6" s="1"/>
  <c r="CX89" i="6"/>
  <c r="CY89" i="6" s="1"/>
  <c r="CX90" i="6"/>
  <c r="CY90" i="6" s="1"/>
  <c r="CX61" i="6"/>
  <c r="CY61" i="6" s="1"/>
  <c r="DD61" i="6" s="1"/>
  <c r="CX66" i="6"/>
  <c r="CY66" i="6" s="1"/>
  <c r="DD66" i="6" s="1"/>
  <c r="CX58" i="6"/>
  <c r="CY58" i="6" s="1"/>
  <c r="DD58" i="6" s="1"/>
  <c r="CX68" i="6"/>
  <c r="CY68" i="6" s="1"/>
  <c r="DD68" i="6" s="1"/>
  <c r="CX55" i="6"/>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18" i="6"/>
  <c r="CY118" i="6" s="1"/>
  <c r="DD118" i="6" s="1"/>
  <c r="U154" i="5" s="1"/>
  <c r="CX59" i="6"/>
  <c r="CY59" i="6" s="1"/>
  <c r="DD59" i="6" s="1"/>
  <c r="CX99" i="6"/>
  <c r="CY99" i="6" s="1"/>
  <c r="DD99" i="6" s="1"/>
  <c r="CX70" i="6"/>
  <c r="CY70" i="6" s="1"/>
  <c r="DD70" i="6" s="1"/>
  <c r="CX116" i="6"/>
  <c r="CY116" i="6" s="1"/>
  <c r="DD116" i="6" s="1"/>
  <c r="U152" i="5" s="1"/>
  <c r="CX101" i="6"/>
  <c r="CY101" i="6" s="1"/>
  <c r="DD101" i="6" s="1"/>
  <c r="CX78" i="6"/>
  <c r="CY78" i="6" s="1"/>
  <c r="CX79" i="6"/>
  <c r="CY79" i="6" s="1"/>
  <c r="CX119" i="6"/>
  <c r="CY119" i="6" s="1"/>
  <c r="DD119" i="6" s="1"/>
  <c r="U155" i="5" s="1"/>
  <c r="CX104" i="6"/>
  <c r="CX57" i="6"/>
  <c r="CY57" i="6" s="1"/>
  <c r="CX76" i="6"/>
  <c r="CY76" i="6" s="1"/>
  <c r="CX56" i="6"/>
  <c r="CY56" i="6" s="1"/>
  <c r="CX88" i="6"/>
  <c r="CY88" i="6" s="1"/>
  <c r="CX87" i="6"/>
  <c r="CY87" i="6" s="1"/>
  <c r="DD102" i="6" l="1"/>
  <c r="U95" i="5" s="1"/>
  <c r="DD100" i="6"/>
  <c r="T55" i="7" s="1"/>
  <c r="V55" i="7" s="1"/>
  <c r="DD103" i="6"/>
  <c r="U96" i="5" s="1"/>
  <c r="DD91" i="6"/>
  <c r="U138" i="5" s="1"/>
  <c r="DD82" i="6"/>
  <c r="N37" i="7" s="1"/>
  <c r="R37" i="7" s="1"/>
  <c r="DD80" i="6"/>
  <c r="U127" i="5" s="1"/>
  <c r="DD85" i="6"/>
  <c r="U132" i="5" s="1"/>
  <c r="DD76" i="6"/>
  <c r="U123" i="5" s="1"/>
  <c r="DD79" i="6"/>
  <c r="T34" i="7" s="1"/>
  <c r="V34" i="7" s="1"/>
  <c r="DD77" i="6"/>
  <c r="U124" i="5" s="1"/>
  <c r="DD86" i="6"/>
  <c r="F41" i="7" s="1"/>
  <c r="T41" i="7" s="1"/>
  <c r="V41" i="7" s="1"/>
  <c r="DD81" i="6"/>
  <c r="U128" i="5" s="1"/>
  <c r="DD88" i="6"/>
  <c r="N43" i="7" s="1"/>
  <c r="R43" i="7" s="1"/>
  <c r="DD89" i="6"/>
  <c r="U136" i="5" s="1"/>
  <c r="DD87" i="6"/>
  <c r="N42" i="7" s="1"/>
  <c r="R42" i="7" s="1"/>
  <c r="DD78" i="6"/>
  <c r="U125" i="5" s="1"/>
  <c r="DD90" i="6"/>
  <c r="N45" i="7" s="1"/>
  <c r="R45" i="7" s="1"/>
  <c r="DD84" i="6"/>
  <c r="U131" i="5" s="1"/>
  <c r="U71" i="5"/>
  <c r="DD56" i="6"/>
  <c r="DD57" i="6"/>
  <c r="U72" i="5" s="1"/>
  <c r="T58" i="7"/>
  <c r="V58" i="7" s="1"/>
  <c r="T31" i="7"/>
  <c r="V31" i="7" s="1"/>
  <c r="T33" i="7"/>
  <c r="V33" i="7" s="1"/>
  <c r="T32" i="7"/>
  <c r="V32" i="7" s="1"/>
  <c r="F42" i="7"/>
  <c r="T42" i="7" s="1"/>
  <c r="V42" i="7" s="1"/>
  <c r="N31" i="7"/>
  <c r="R31" i="7" s="1"/>
  <c r="F31" i="7"/>
  <c r="F18" i="7"/>
  <c r="U78" i="5"/>
  <c r="F57" i="7"/>
  <c r="T57" i="7" s="1"/>
  <c r="V57" i="7" s="1"/>
  <c r="N57" i="7"/>
  <c r="R57" i="7" s="1"/>
  <c r="F23" i="7"/>
  <c r="U83" i="5"/>
  <c r="F21" i="7"/>
  <c r="U81" i="5"/>
  <c r="N33" i="7"/>
  <c r="R33" i="7" s="1"/>
  <c r="F54" i="7"/>
  <c r="T54" i="7" s="1"/>
  <c r="V54" i="7" s="1"/>
  <c r="N54" i="7"/>
  <c r="R54" i="7" s="1"/>
  <c r="U92" i="5"/>
  <c r="F14" i="7"/>
  <c r="N14" i="7" s="1"/>
  <c r="R14" i="7" s="1"/>
  <c r="T14" i="7"/>
  <c r="V14" i="7" s="1"/>
  <c r="U74" i="5"/>
  <c r="P18" i="7"/>
  <c r="L18" i="7"/>
  <c r="P11" i="7"/>
  <c r="L11" i="7"/>
  <c r="P19" i="7"/>
  <c r="L19" i="7"/>
  <c r="N32" i="7"/>
  <c r="R32" i="7" s="1"/>
  <c r="F32" i="7"/>
  <c r="F11" i="7"/>
  <c r="N40" i="7"/>
  <c r="R40" i="7" s="1"/>
  <c r="F12" i="7"/>
  <c r="F24" i="7"/>
  <c r="U84" i="5"/>
  <c r="F22" i="7"/>
  <c r="U82" i="5"/>
  <c r="F25" i="7"/>
  <c r="U85" i="5"/>
  <c r="P17" i="7"/>
  <c r="L17" i="7"/>
  <c r="N48" i="7"/>
  <c r="R48" i="7" s="1"/>
  <c r="F48" i="7"/>
  <c r="T48" i="7" s="1"/>
  <c r="V48" i="7" s="1"/>
  <c r="U140" i="5"/>
  <c r="F44" i="7"/>
  <c r="T44" i="7" s="1"/>
  <c r="V44" i="7" s="1"/>
  <c r="N44" i="7"/>
  <c r="R44" i="7" s="1"/>
  <c r="F43" i="7"/>
  <c r="T43" i="7" s="1"/>
  <c r="V43" i="7" s="1"/>
  <c r="F58" i="7"/>
  <c r="N58" i="7"/>
  <c r="R58" i="7" s="1"/>
  <c r="N47" i="7"/>
  <c r="R47" i="7" s="1"/>
  <c r="F47" i="7"/>
  <c r="T47" i="7" s="1"/>
  <c r="V47" i="7" s="1"/>
  <c r="U139" i="5"/>
  <c r="F13" i="7"/>
  <c r="T13" i="7" s="1"/>
  <c r="U73" i="5"/>
  <c r="F20" i="7"/>
  <c r="U80" i="5"/>
  <c r="F26" i="7"/>
  <c r="U86" i="5"/>
  <c r="F15" i="7"/>
  <c r="N15" i="7" s="1"/>
  <c r="R15" i="7" s="1"/>
  <c r="T15" i="7"/>
  <c r="V15" i="7" s="1"/>
  <c r="U75" i="5"/>
  <c r="P16" i="7"/>
  <c r="L16" i="7"/>
  <c r="P14" i="7"/>
  <c r="L14" i="7"/>
  <c r="P12" i="7"/>
  <c r="L12" i="7"/>
  <c r="P13" i="7"/>
  <c r="L13" i="7"/>
  <c r="P15" i="7"/>
  <c r="L15" i="7"/>
  <c r="F35" i="7"/>
  <c r="T35" i="7" s="1"/>
  <c r="V35" i="7" s="1"/>
  <c r="N35" i="7"/>
  <c r="R35" i="7" s="1"/>
  <c r="F53" i="7"/>
  <c r="T53" i="7" s="1"/>
  <c r="V53" i="7" s="1"/>
  <c r="N53" i="7"/>
  <c r="R53" i="7" s="1"/>
  <c r="U91" i="5"/>
  <c r="F17" i="7"/>
  <c r="U77" i="5"/>
  <c r="F36" i="7"/>
  <c r="T36" i="7" s="1"/>
  <c r="V36" i="7" s="1"/>
  <c r="N36" i="7"/>
  <c r="R36" i="7" s="1"/>
  <c r="F45" i="7"/>
  <c r="T45" i="7" s="1"/>
  <c r="V45" i="7" s="1"/>
  <c r="F16" i="7"/>
  <c r="U76" i="5"/>
  <c r="N39" i="7"/>
  <c r="R39" i="7" s="1"/>
  <c r="F39" i="7"/>
  <c r="T39" i="7" s="1"/>
  <c r="V39" i="7" s="1"/>
  <c r="F19" i="7"/>
  <c r="U79" i="5"/>
  <c r="N56" i="7"/>
  <c r="R56" i="7" s="1"/>
  <c r="F56" i="7"/>
  <c r="T56" i="7" s="1"/>
  <c r="V56" i="7" s="1"/>
  <c r="U94" i="5"/>
  <c r="N38" i="7"/>
  <c r="R38" i="7" s="1"/>
  <c r="F38" i="7"/>
  <c r="T38" i="7" s="1"/>
  <c r="V38" i="7" s="1"/>
  <c r="U130" i="5"/>
  <c r="F46" i="7"/>
  <c r="T46" i="7" s="1"/>
  <c r="V46" i="7" s="1"/>
  <c r="N46" i="7"/>
  <c r="R46" i="7" s="1"/>
  <c r="P10" i="7"/>
  <c r="L10" i="7"/>
  <c r="P20" i="7"/>
  <c r="L20" i="7"/>
  <c r="CY104" i="6"/>
  <c r="CY55" i="6"/>
  <c r="DD55" i="6" s="1"/>
  <c r="U93" i="5" l="1"/>
  <c r="DD104" i="6"/>
  <c r="U97" i="5" s="1"/>
  <c r="F55" i="7"/>
  <c r="N55" i="7"/>
  <c r="R55" i="7" s="1"/>
  <c r="N41" i="7"/>
  <c r="R41" i="7" s="1"/>
  <c r="F34" i="7"/>
  <c r="F40" i="7"/>
  <c r="T40" i="7" s="1"/>
  <c r="V40" i="7" s="1"/>
  <c r="F37" i="7"/>
  <c r="T37" i="7" s="1"/>
  <c r="V37" i="7" s="1"/>
  <c r="X37" i="7" s="1"/>
  <c r="U134" i="5"/>
  <c r="U135" i="5"/>
  <c r="U133" i="5"/>
  <c r="U126" i="5"/>
  <c r="U129" i="5"/>
  <c r="N34" i="7"/>
  <c r="R34" i="7" s="1"/>
  <c r="U137" i="5"/>
  <c r="F33" i="7"/>
  <c r="X14" i="7"/>
  <c r="N16" i="7"/>
  <c r="R16" i="7" s="1"/>
  <c r="T16" i="7"/>
  <c r="V16" i="7" s="1"/>
  <c r="N25" i="7"/>
  <c r="R25" i="7" s="1"/>
  <c r="T25" i="7"/>
  <c r="V25" i="7" s="1"/>
  <c r="N18" i="7"/>
  <c r="R18" i="7" s="1"/>
  <c r="T18" i="7"/>
  <c r="V18" i="7" s="1"/>
  <c r="N17" i="7"/>
  <c r="R17" i="7" s="1"/>
  <c r="T17" i="7"/>
  <c r="V17" i="7" s="1"/>
  <c r="N22" i="7"/>
  <c r="R22" i="7" s="1"/>
  <c r="T22" i="7"/>
  <c r="V22" i="7" s="1"/>
  <c r="N11" i="7"/>
  <c r="R11" i="7" s="1"/>
  <c r="T11" i="7"/>
  <c r="V11" i="7" s="1"/>
  <c r="N26" i="7"/>
  <c r="R26" i="7" s="1"/>
  <c r="T26" i="7"/>
  <c r="V26" i="7" s="1"/>
  <c r="N21" i="7"/>
  <c r="R21" i="7" s="1"/>
  <c r="T21" i="7"/>
  <c r="V21" i="7" s="1"/>
  <c r="N19" i="7"/>
  <c r="R19" i="7" s="1"/>
  <c r="T19" i="7"/>
  <c r="V19" i="7" s="1"/>
  <c r="N20" i="7"/>
  <c r="R20" i="7" s="1"/>
  <c r="T20" i="7"/>
  <c r="V20" i="7" s="1"/>
  <c r="N24" i="7"/>
  <c r="R24" i="7" s="1"/>
  <c r="T24" i="7"/>
  <c r="V24" i="7" s="1"/>
  <c r="N12" i="7"/>
  <c r="R12" i="7" s="1"/>
  <c r="T12" i="7"/>
  <c r="V12" i="7" s="1"/>
  <c r="N23" i="7"/>
  <c r="R23" i="7" s="1"/>
  <c r="T23" i="7"/>
  <c r="V23" i="7" s="1"/>
  <c r="X39" i="7"/>
  <c r="X57" i="7"/>
  <c r="X42" i="7"/>
  <c r="X31" i="7"/>
  <c r="X38" i="7"/>
  <c r="X15" i="7"/>
  <c r="N13" i="7"/>
  <c r="R13" i="7" s="1"/>
  <c r="V13" i="7"/>
  <c r="X56" i="7"/>
  <c r="X45" i="7"/>
  <c r="X41" i="7"/>
  <c r="X48" i="7"/>
  <c r="N59" i="7"/>
  <c r="R59" i="7" s="1"/>
  <c r="F59" i="7"/>
  <c r="T59" i="7" s="1"/>
  <c r="V59" i="7" s="1"/>
  <c r="N72" i="7"/>
  <c r="R72" i="7" s="1"/>
  <c r="F72" i="7"/>
  <c r="T72" i="7" s="1"/>
  <c r="V72" i="7" s="1"/>
  <c r="N74" i="7"/>
  <c r="R74" i="7" s="1"/>
  <c r="F74" i="7"/>
  <c r="T74" i="7" s="1"/>
  <c r="V74" i="7" s="1"/>
  <c r="X46" i="7"/>
  <c r="X47" i="7"/>
  <c r="X43" i="7"/>
  <c r="X55"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36" i="7"/>
  <c r="X53" i="7"/>
  <c r="X35" i="7"/>
  <c r="X58" i="7"/>
  <c r="X44" i="7"/>
  <c r="X34" i="7"/>
  <c r="X40" i="7"/>
  <c r="X32" i="7"/>
  <c r="X33" i="7"/>
  <c r="X26" i="7" l="1"/>
  <c r="X22" i="7"/>
  <c r="X16" i="7"/>
  <c r="X12" i="7"/>
  <c r="X20" i="7"/>
  <c r="X11" i="7"/>
  <c r="X17" i="7"/>
  <c r="X25" i="7"/>
  <c r="X18" i="7"/>
  <c r="X19" i="7"/>
  <c r="X24" i="7"/>
  <c r="X23" i="7"/>
  <c r="X21" i="7"/>
  <c r="N10" i="7"/>
  <c r="R10" i="7" s="1"/>
  <c r="T10" i="7"/>
  <c r="V10" i="7" s="1"/>
  <c r="X71" i="7"/>
  <c r="X13" i="7"/>
  <c r="X66" i="7"/>
  <c r="X72" i="7"/>
  <c r="X59" i="7"/>
  <c r="X73" i="7"/>
  <c r="X65" i="7"/>
  <c r="X74" i="7"/>
  <c r="X64" i="7"/>
  <c r="X10" i="7" l="1"/>
</calcChain>
</file>

<file path=xl/sharedStrings.xml><?xml version="1.0" encoding="utf-8"?>
<sst xmlns="http://schemas.openxmlformats.org/spreadsheetml/2006/main" count="781" uniqueCount="164">
  <si>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</si>
  <si>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</si>
  <si>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</si>
  <si>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</si>
  <si>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</si>
  <si>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</si>
  <si>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</si>
  <si>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</si>
  <si>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</si>
  <si>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</si>
  <si>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</si>
  <si>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</si>
  <si>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</si>
  <si>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</si>
  <si>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</si>
  <si>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</si>
  <si>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</si>
  <si>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</si>
  <si>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</si>
  <si>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</si>
  <si>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</si>
  <si>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</si>
  <si>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</si>
  <si>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</si>
  <si>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</si>
  <si>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</si>
  <si>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</si>
  <si>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</si>
  <si>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</si>
  <si>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</si>
  <si>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</si>
  <si>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</si>
  <si>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</si>
  <si>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</si>
  <si>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Digital Multimeter</t>
  </si>
  <si>
    <t>Received Date</t>
  </si>
  <si>
    <t>Manufacturer</t>
  </si>
  <si>
    <t>Sanwa</t>
  </si>
  <si>
    <t>Calibration Date</t>
  </si>
  <si>
    <t>Model</t>
  </si>
  <si>
    <t>CD800a</t>
  </si>
  <si>
    <t>Options Installed</t>
  </si>
  <si>
    <t>Serial Number</t>
  </si>
  <si>
    <t>Customer P.O.</t>
  </si>
  <si>
    <t>Asset Number</t>
  </si>
  <si>
    <t>Res/Readability</t>
  </si>
  <si>
    <t>Accuracy</t>
  </si>
  <si>
    <t>Prev. SES Cal Cert:</t>
  </si>
  <si>
    <t>YES</t>
  </si>
  <si>
    <t>Previous Technician</t>
  </si>
  <si>
    <t>Customer Details</t>
  </si>
  <si>
    <t>Calibration Location</t>
  </si>
  <si>
    <t>Company</t>
  </si>
  <si>
    <t>x</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</si>
  <si>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</si>
  <si>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</si>
  <si>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</si>
  <si>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</si>
  <si>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</si>
  <si>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</si>
  <si>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</si>
  <si>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</si>
  <si>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</si>
  <si>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</si>
  <si>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</si>
  <si>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</si>
  <si>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</si>
  <si>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</si>
  <si>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</si>
  <si>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</si>
  <si>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</si>
  <si>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</si>
  <si>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</si>
  <si>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</si>
  <si>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</si>
  <si>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</si>
  <si>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</si>
  <si>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</si>
  <si>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</si>
  <si>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</si>
  <si>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</si>
  <si>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</si>
  <si>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</si>
  <si>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</si>
  <si>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</si>
  <si>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</si>
  <si>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</si>
  <si>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</si>
  <si>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</si>
  <si>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</si>
  <si>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</si>
  <si>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</si>
  <si>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</si>
  <si>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</si>
  <si>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</si>
  <si>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400 mV</t>
  </si>
  <si>
    <t>mV</t>
  </si>
  <si>
    <t>Readability</t>
  </si>
  <si>
    <t>4 V</t>
  </si>
  <si>
    <t>V</t>
  </si>
  <si>
    <t>40 V</t>
  </si>
  <si>
    <t>400 V</t>
  </si>
  <si>
    <t>600 V</t>
  </si>
  <si>
    <t>AC Voltage Test</t>
  </si>
  <si>
    <t>50 Hz</t>
  </si>
  <si>
    <t>400 Hz</t>
  </si>
  <si>
    <t>Resistance Test</t>
  </si>
  <si>
    <t>400 Ω</t>
  </si>
  <si>
    <t>Ω</t>
  </si>
  <si>
    <t>4 kΩ</t>
  </si>
  <si>
    <t>kΩ</t>
  </si>
  <si>
    <t>40 kΩ</t>
  </si>
  <si>
    <t>400 kΩ</t>
  </si>
  <si>
    <t>4 MΩ</t>
  </si>
  <si>
    <t>MΩ</t>
  </si>
  <si>
    <t>40 MΩ</t>
  </si>
  <si>
    <t>DC Current Test</t>
  </si>
  <si>
    <t>40 mA</t>
  </si>
  <si>
    <t>mA</t>
  </si>
  <si>
    <t>400 mA</t>
  </si>
  <si>
    <t>AC Current Test</t>
  </si>
  <si>
    <t>Calibrated By</t>
  </si>
  <si>
    <t>Calibration Officer's Name</t>
  </si>
  <si>
    <t>Signature</t>
  </si>
  <si>
    <t>Date</t>
  </si>
  <si>
    <t>Checked By</t>
  </si>
  <si>
    <t>Encoded By</t>
  </si>
  <si>
    <t>%rh</t>
  </si>
  <si>
    <t>Uncertainty:</t>
  </si>
  <si>
    <t xml:space="preserve">  </t>
  </si>
  <si>
    <t>none</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</si>
  <si>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</si>
  <si>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</si>
  <si>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</si>
  <si>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4000 counts</t>
  </si>
  <si>
    <t>As per SONJU Engineering Services Work Instruction 7W-02-54 Digital Multimeter Calibration Procedure.</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</si>
  <si>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</si>
  <si>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</si>
  <si>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</si>
  <si>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</si>
  <si>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</si>
  <si>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</si>
  <si>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</si>
  <si>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</si>
  <si>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</si>
  <si>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</si>
  <si>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see specification sheet</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</si>
  <si>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</si>
  <si>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</si>
  <si>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</si>
  <si>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</si>
  <si>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</si>
  <si>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</si>
  <si>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Electrical Calibration Area</t>
  </si>
  <si>
    <r>
      <t xml:space="preserve">3. </t>
    </r>
    <r>
      <rPr>
        <b/>
        <sz val="10.5"/>
        <color theme="1"/>
        <rFont val="Arial Narrow"/>
        <family val="2"/>
      </rPr>
      <t>Preliminary Inspection</t>
    </r>
    <r>
      <rPr>
        <sz val="10.5"/>
        <color theme="1"/>
        <rFont val="Arial Narrow"/>
        <family val="2"/>
      </rPr>
      <t>: Satisfactory.</t>
    </r>
  </si>
  <si>
    <t>4. A positve error is to subtracted to the UUT indication and negative error added to give true value.</t>
  </si>
  <si>
    <t>5. As per customer request the  next calibration due date is on:</t>
  </si>
  <si>
    <t>Jennefer S. Ilas</t>
  </si>
  <si>
    <t>Received Date:</t>
  </si>
  <si>
    <t>The instrument was calibrated using reference standard/s traceable to SI Units as maintained by NPL (United Kingdom),  ITC-SCL (Hong Kong) and NML-ITDI (Philippines) through SONJU Engineering Services (Philippines).</t>
  </si>
  <si>
    <t>Interim Manager (Electrical)</t>
  </si>
  <si>
    <t>Multiproduct Calibrator</t>
  </si>
  <si>
    <t>Approved Signatory</t>
  </si>
  <si>
    <t>25-1604-01JSC Rev.00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</si>
</sst>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4">
    <font>
      <sz val="11"/>
      <color theme="1"/>
      <name val="Calibri"/>
      <charset val="134"/>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93">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style="medium">
        <color auto="1"/>
      </top>
      <bottom style="thin">
        <color auto="1"/>
      </bottom>
      <diagonal/>
    </border>
    <border>
      <left style="dashed">
        <color auto="1"/>
      </left>
      <right style="dashed">
        <color auto="1"/>
      </right>
      <top style="medium">
        <color auto="1"/>
      </top>
      <bottom style="thin">
        <color indexed="64"/>
      </bottom>
      <diagonal/>
    </border>
  </borders>
  <cellStyleXfs count="4">
    <xf numFmtId="0" fontId="0" fillId="0" borderId="0"/>
    <xf numFmtId="0" fontId="7" fillId="0" borderId="0"/>
    <xf numFmtId="0" fontId="7" fillId="0" borderId="0"/>
    <xf numFmtId="0" fontId="11" fillId="4" borderId="0" applyNumberFormat="0" applyBorder="0" applyAlignment="0" applyProtection="0"/>
  </cellStyleXfs>
  <cellXfs count="423">
    <xf numFmtId="0" fontId="0" fillId="0" borderId="0" xfId="0"/>
    <xf numFmtId="1" fontId="5" fillId="0" borderId="7" xfId="1" applyNumberFormat="1" applyFont="1" applyBorder="1" applyAlignment="1">
      <alignment horizontal="center" vertical="center"/>
    </xf>
    <xf numFmtId="0" fontId="4" fillId="0" borderId="0" xfId="0" applyFont="1" applyAlignment="1">
      <alignment horizontal="center" vertical="center"/>
    </xf>
    <xf numFmtId="0" fontId="4" fillId="0" borderId="0" xfId="1" applyFont="1" applyAlignment="1">
      <alignment horizontal="center" vertical="center"/>
    </xf>
    <xf numFmtId="170" fontId="5" fillId="0" borderId="0" xfId="1" applyNumberFormat="1" applyFont="1" applyAlignment="1">
      <alignment horizontal="center" vertical="center"/>
    </xf>
    <xf numFmtId="171" fontId="5" fillId="0" borderId="7" xfId="1" applyNumberFormat="1" applyFont="1" applyBorder="1" applyAlignment="1">
      <alignment horizontal="center" vertical="center"/>
    </xf>
    <xf numFmtId="169" fontId="5" fillId="0" borderId="7" xfId="1" applyNumberFormat="1" applyFont="1" applyBorder="1" applyAlignment="1">
      <alignment horizontal="center" vertical="center"/>
    </xf>
    <xf numFmtId="0" fontId="5" fillId="0" borderId="0" xfId="0" applyFont="1"/>
    <xf numFmtId="0" fontId="5" fillId="0" borderId="0" xfId="1" applyFont="1" applyAlignment="1">
      <alignment vertical="center"/>
    </xf>
    <xf numFmtId="0" fontId="6" fillId="0" borderId="0" xfId="1" applyFont="1" applyAlignment="1">
      <alignment horizontal="center" vertical="center"/>
    </xf>
    <xf numFmtId="1" fontId="6" fillId="0" borderId="0" xfId="1" applyNumberFormat="1" applyFont="1" applyAlignment="1">
      <alignment horizontal="center" vertical="center"/>
    </xf>
    <xf numFmtId="170" fontId="6" fillId="0" borderId="0" xfId="1" applyNumberFormat="1" applyFont="1" applyAlignment="1">
      <alignment horizontal="center" vertical="center"/>
    </xf>
    <xf numFmtId="171" fontId="6" fillId="0" borderId="0" xfId="1" applyNumberFormat="1" applyFont="1" applyAlignment="1">
      <alignment horizontal="center" vertical="center"/>
    </xf>
    <xf numFmtId="166" fontId="6" fillId="0" borderId="0" xfId="1" applyNumberFormat="1" applyFont="1" applyAlignment="1">
      <alignment horizontal="center" vertical="center"/>
    </xf>
    <xf numFmtId="169" fontId="6" fillId="0" borderId="0" xfId="1" applyNumberFormat="1" applyFont="1" applyAlignment="1">
      <alignment horizontal="center" vertical="center"/>
    </xf>
    <xf numFmtId="0" fontId="6" fillId="0" borderId="0" xfId="1" applyFont="1" applyAlignment="1">
      <alignment vertical="center"/>
    </xf>
    <xf numFmtId="164" fontId="6" fillId="0" borderId="0" xfId="1" applyNumberFormat="1" applyFont="1" applyAlignment="1">
      <alignment horizontal="center" vertical="center"/>
    </xf>
    <xf numFmtId="2" fontId="6" fillId="0" borderId="0" xfId="1" applyNumberFormat="1" applyFont="1" applyAlignment="1">
      <alignment horizontal="right" vertical="center"/>
    </xf>
    <xf numFmtId="1" fontId="6" fillId="0" borderId="0" xfId="1" applyNumberFormat="1" applyFont="1" applyAlignment="1">
      <alignment horizontal="left" vertical="center"/>
    </xf>
    <xf numFmtId="0" fontId="8" fillId="0" borderId="0" xfId="0" applyFont="1" applyAlignment="1">
      <alignment vertical="center"/>
    </xf>
    <xf numFmtId="0" fontId="9" fillId="0" borderId="0" xfId="0" applyFont="1"/>
    <xf numFmtId="0" fontId="8" fillId="0" borderId="0" xfId="0" applyFont="1"/>
    <xf numFmtId="0" fontId="9" fillId="0" borderId="0" xfId="0" applyFont="1" applyAlignment="1">
      <alignment horizontal="center" vertical="center"/>
    </xf>
    <xf numFmtId="0" fontId="9" fillId="3" borderId="0" xfId="0" applyFont="1" applyFill="1"/>
    <xf numFmtId="0" fontId="9" fillId="0" borderId="0" xfId="0" applyFont="1" applyAlignment="1">
      <alignment vertical="top"/>
    </xf>
    <xf numFmtId="0" fontId="9" fillId="0" borderId="0" xfId="0" applyFont="1" applyAlignment="1">
      <alignment vertical="top" wrapText="1"/>
    </xf>
    <xf numFmtId="0" fontId="9" fillId="0" borderId="0" xfId="0" applyFont="1" applyAlignment="1">
      <alignment vertical="center"/>
    </xf>
    <xf numFmtId="0" fontId="8" fillId="0" borderId="0" xfId="0" applyFont="1" applyAlignment="1">
      <alignment horizontal="left"/>
    </xf>
    <xf numFmtId="0" fontId="9" fillId="3" borderId="0" xfId="0" applyFont="1" applyFill="1" applyAlignment="1">
      <alignment vertical="top"/>
    </xf>
    <xf numFmtId="0" fontId="9" fillId="0" borderId="0" xfId="0" applyFont="1" applyAlignment="1">
      <alignment horizontal="center" vertical="center" wrapText="1"/>
    </xf>
    <xf numFmtId="0" fontId="8" fillId="0" borderId="0" xfId="0" applyFont="1" applyAlignment="1">
      <alignment horizontal="left" vertical="top"/>
    </xf>
    <xf numFmtId="0" fontId="9" fillId="0" borderId="0" xfId="0" applyFont="1" applyAlignment="1">
      <alignment horizontal="left" vertical="top" wrapText="1"/>
    </xf>
    <xf numFmtId="167" fontId="8" fillId="0" borderId="0" xfId="0" applyNumberFormat="1" applyFont="1" applyAlignment="1">
      <alignment horizontal="left" vertical="top"/>
    </xf>
    <xf numFmtId="0" fontId="1" fillId="5" borderId="0" xfId="0" applyFont="1" applyFill="1"/>
    <xf numFmtId="2" fontId="2" fillId="5" borderId="31" xfId="0" applyNumberFormat="1" applyFont="1" applyFill="1" applyBorder="1" applyAlignment="1">
      <alignment vertical="center"/>
    </xf>
    <xf numFmtId="2" fontId="2" fillId="5" borderId="32" xfId="0" applyNumberFormat="1" applyFont="1" applyFill="1" applyBorder="1" applyAlignment="1">
      <alignment vertical="center"/>
    </xf>
    <xf numFmtId="166" fontId="2" fillId="5" borderId="31" xfId="0" applyNumberFormat="1" applyFont="1" applyFill="1" applyBorder="1" applyAlignment="1">
      <alignment vertical="center"/>
    </xf>
    <xf numFmtId="166" fontId="2" fillId="5" borderId="32" xfId="0" applyNumberFormat="1" applyFont="1" applyFill="1" applyBorder="1" applyAlignment="1">
      <alignment vertical="center"/>
    </xf>
    <xf numFmtId="2" fontId="2" fillId="5" borderId="31" xfId="0" applyNumberFormat="1" applyFont="1" applyFill="1" applyBorder="1" applyAlignment="1">
      <alignment horizontal="right"/>
    </xf>
    <xf numFmtId="164" fontId="2" fillId="5" borderId="31" xfId="0" applyNumberFormat="1" applyFont="1" applyFill="1" applyBorder="1" applyAlignment="1">
      <alignment vertical="center"/>
    </xf>
    <xf numFmtId="164" fontId="2" fillId="5" borderId="32" xfId="0" applyNumberFormat="1" applyFont="1" applyFill="1" applyBorder="1" applyAlignment="1">
      <alignment vertical="center"/>
    </xf>
    <xf numFmtId="1" fontId="2" fillId="5" borderId="31" xfId="0" applyNumberFormat="1" applyFont="1" applyFill="1" applyBorder="1" applyAlignment="1">
      <alignment vertical="center"/>
    </xf>
    <xf numFmtId="1" fontId="2" fillId="5" borderId="32" xfId="0" applyNumberFormat="1" applyFont="1" applyFill="1" applyBorder="1" applyAlignment="1">
      <alignment vertical="center"/>
    </xf>
    <xf numFmtId="164" fontId="0" fillId="0" borderId="31" xfId="0" applyNumberFormat="1" applyBorder="1"/>
    <xf numFmtId="164" fontId="2" fillId="0" borderId="32" xfId="0" applyNumberFormat="1" applyFont="1" applyBorder="1"/>
    <xf numFmtId="2" fontId="0" fillId="0" borderId="31" xfId="0" applyNumberFormat="1" applyBorder="1"/>
    <xf numFmtId="2" fontId="2" fillId="0" borderId="32" xfId="0" applyNumberFormat="1" applyFont="1" applyBorder="1"/>
    <xf numFmtId="166" fontId="0" fillId="0" borderId="31" xfId="0" applyNumberFormat="1" applyBorder="1"/>
    <xf numFmtId="166" fontId="2" fillId="0" borderId="32" xfId="0" applyNumberFormat="1" applyFont="1" applyBorder="1"/>
    <xf numFmtId="1" fontId="0" fillId="0" borderId="31" xfId="0" applyNumberFormat="1" applyBorder="1"/>
    <xf numFmtId="1" fontId="2" fillId="0" borderId="32" xfId="0" applyNumberFormat="1" applyFont="1" applyBorder="1"/>
    <xf numFmtId="164" fontId="2" fillId="5" borderId="6" xfId="0" applyNumberFormat="1" applyFont="1" applyFill="1" applyBorder="1" applyAlignment="1">
      <alignment vertical="center"/>
    </xf>
    <xf numFmtId="171" fontId="2" fillId="5" borderId="31" xfId="0" applyNumberFormat="1" applyFont="1" applyFill="1" applyBorder="1" applyAlignment="1">
      <alignment horizontal="right"/>
    </xf>
    <xf numFmtId="0" fontId="9" fillId="3" borderId="0" xfId="0" applyFont="1" applyFill="1" applyProtection="1">
      <protection locked="0"/>
    </xf>
    <xf numFmtId="0" fontId="9" fillId="0" borderId="0" xfId="0" applyFont="1" applyProtection="1">
      <protection locked="0"/>
    </xf>
    <xf numFmtId="0" fontId="2" fillId="0" borderId="0" xfId="0" applyFont="1" applyAlignment="1">
      <alignment vertical="top" wrapText="1"/>
    </xf>
    <xf numFmtId="0" fontId="9" fillId="3" borderId="0" xfId="0" applyFont="1" applyFill="1" applyAlignment="1">
      <alignment vertical="center"/>
    </xf>
    <xf numFmtId="0" fontId="9" fillId="3" borderId="0" xfId="0" applyFont="1" applyFill="1" applyAlignment="1" applyProtection="1">
      <alignment vertical="center"/>
      <protection locked="0"/>
    </xf>
    <xf numFmtId="0" fontId="9" fillId="0" borderId="0" xfId="0" applyFont="1" applyAlignment="1" applyProtection="1">
      <alignment vertical="center"/>
      <protection locked="0"/>
    </xf>
    <xf numFmtId="0" fontId="9" fillId="0" borderId="0" xfId="0" applyFont="1" applyAlignment="1">
      <alignment vertical="center" wrapText="1"/>
    </xf>
    <xf numFmtId="0" fontId="12" fillId="3" borderId="0" xfId="0" applyFont="1" applyFill="1"/>
    <xf numFmtId="0" fontId="12" fillId="0" borderId="0" xfId="0" applyFont="1"/>
    <xf numFmtId="0" fontId="13" fillId="0" borderId="0" xfId="0" applyFont="1"/>
    <xf numFmtId="0" fontId="14" fillId="0" borderId="0" xfId="0" applyFont="1"/>
    <xf numFmtId="0" fontId="8" fillId="0" borderId="0" xfId="0" applyFont="1" applyAlignment="1">
      <alignment horizontal="left" vertical="center"/>
    </xf>
    <xf numFmtId="167" fontId="8" fillId="0" borderId="0" xfId="0" applyNumberFormat="1" applyFont="1" applyAlignment="1">
      <alignment horizontal="left" vertical="center"/>
    </xf>
    <xf numFmtId="0" fontId="9" fillId="0" borderId="0" xfId="0" applyFont="1" applyAlignment="1">
      <alignment horizontal="left" vertical="top"/>
    </xf>
    <xf numFmtId="0" fontId="9" fillId="0" borderId="0" xfId="0" applyFont="1" applyAlignment="1" applyProtection="1">
      <alignment vertical="top" wrapText="1"/>
      <protection locked="0"/>
    </xf>
    <xf numFmtId="0" fontId="8" fillId="0" borderId="0" xfId="0" applyFont="1" applyAlignment="1" applyProtection="1">
      <alignment vertical="top"/>
      <protection locked="0"/>
    </xf>
    <xf numFmtId="2" fontId="9" fillId="0" borderId="0" xfId="0" applyNumberFormat="1" applyFont="1" applyAlignment="1">
      <alignment horizontal="center" vertical="center"/>
    </xf>
    <xf numFmtId="0" fontId="5" fillId="0" borderId="75" xfId="1" applyFont="1" applyBorder="1" applyAlignment="1">
      <alignment horizontal="center" vertical="center"/>
    </xf>
    <xf numFmtId="1" fontId="5" fillId="0" borderId="76" xfId="1" applyNumberFormat="1" applyFont="1" applyBorder="1" applyAlignment="1">
      <alignment horizontal="center" vertical="center"/>
    </xf>
    <xf numFmtId="0" fontId="5" fillId="0" borderId="78" xfId="1" applyFont="1" applyBorder="1" applyAlignment="1">
      <alignment horizontal="center" vertical="center"/>
    </xf>
    <xf numFmtId="0" fontId="5" fillId="0" borderId="80" xfId="1" applyFont="1" applyBorder="1" applyAlignment="1">
      <alignment horizontal="center" vertical="center"/>
    </xf>
    <xf numFmtId="1" fontId="5" fillId="0" borderId="81" xfId="1" applyNumberFormat="1" applyFont="1" applyBorder="1" applyAlignment="1">
      <alignment horizontal="center" vertical="center"/>
    </xf>
    <xf numFmtId="0" fontId="5" fillId="0" borderId="83" xfId="1" applyFont="1" applyBorder="1" applyAlignment="1">
      <alignment horizontal="center" vertical="center"/>
    </xf>
    <xf numFmtId="1" fontId="5" fillId="0" borderId="71" xfId="1" applyNumberFormat="1" applyFont="1" applyBorder="1" applyAlignment="1">
      <alignment horizontal="center" vertical="center"/>
    </xf>
    <xf numFmtId="170" fontId="5" fillId="0" borderId="85" xfId="1" applyNumberFormat="1" applyFont="1" applyBorder="1" applyAlignment="1">
      <alignment horizontal="center" vertical="center"/>
    </xf>
    <xf numFmtId="170" fontId="5" fillId="0" borderId="86" xfId="1" applyNumberFormat="1" applyFont="1" applyBorder="1" applyAlignment="1">
      <alignment horizontal="center" vertical="center"/>
    </xf>
    <xf numFmtId="170" fontId="5" fillId="0" borderId="87" xfId="1" applyNumberFormat="1" applyFont="1" applyBorder="1" applyAlignment="1">
      <alignment horizontal="center" vertical="center"/>
    </xf>
    <xf numFmtId="166" fontId="5" fillId="0" borderId="77" xfId="1" applyNumberFormat="1" applyFont="1" applyBorder="1" applyAlignment="1">
      <alignment horizontal="center" vertical="center"/>
    </xf>
    <xf numFmtId="166" fontId="5" fillId="0" borderId="79" xfId="1" applyNumberFormat="1" applyFont="1" applyBorder="1" applyAlignment="1">
      <alignment horizontal="center" vertical="center"/>
    </xf>
    <xf numFmtId="166" fontId="5" fillId="0" borderId="82" xfId="1" applyNumberFormat="1" applyFont="1" applyBorder="1" applyAlignment="1">
      <alignment horizontal="center" vertical="center"/>
    </xf>
    <xf numFmtId="169" fontId="5" fillId="0" borderId="76" xfId="1" applyNumberFormat="1" applyFont="1" applyBorder="1" applyAlignment="1">
      <alignment horizontal="center" vertical="center"/>
    </xf>
    <xf numFmtId="169" fontId="5" fillId="0" borderId="81" xfId="1" applyNumberFormat="1" applyFont="1" applyBorder="1" applyAlignment="1">
      <alignment horizontal="center" vertical="center"/>
    </xf>
    <xf numFmtId="169" fontId="5" fillId="0" borderId="85" xfId="1" applyNumberFormat="1" applyFont="1" applyBorder="1" applyAlignment="1">
      <alignment horizontal="center" vertical="center"/>
    </xf>
    <xf numFmtId="169" fontId="5" fillId="0" borderId="86" xfId="1" applyNumberFormat="1" applyFont="1" applyBorder="1" applyAlignment="1">
      <alignment horizontal="center" vertical="center"/>
    </xf>
    <xf numFmtId="169" fontId="5" fillId="0" borderId="87" xfId="1" applyNumberFormat="1" applyFont="1" applyBorder="1" applyAlignment="1">
      <alignment horizontal="center" vertical="center"/>
    </xf>
    <xf numFmtId="171" fontId="5" fillId="0" borderId="76" xfId="1" applyNumberFormat="1" applyFont="1" applyBorder="1" applyAlignment="1">
      <alignment horizontal="center" vertical="center"/>
    </xf>
    <xf numFmtId="171" fontId="5" fillId="0" borderId="81" xfId="1" applyNumberFormat="1" applyFont="1" applyBorder="1" applyAlignment="1">
      <alignment horizontal="center" vertical="center"/>
    </xf>
    <xf numFmtId="171" fontId="5" fillId="0" borderId="90" xfId="1" applyNumberFormat="1" applyFont="1" applyBorder="1" applyAlignment="1">
      <alignment horizontal="center" vertical="center"/>
    </xf>
    <xf numFmtId="1" fontId="5" fillId="0" borderId="90" xfId="1" applyNumberFormat="1" applyFont="1" applyBorder="1" applyAlignment="1">
      <alignment horizontal="center" vertical="center"/>
    </xf>
    <xf numFmtId="170" fontId="5" fillId="0" borderId="75" xfId="1" applyNumberFormat="1" applyFont="1" applyBorder="1" applyAlignment="1">
      <alignment horizontal="center" vertical="center"/>
    </xf>
    <xf numFmtId="164" fontId="5" fillId="0" borderId="77" xfId="1" applyNumberFormat="1" applyFont="1" applyBorder="1" applyAlignment="1">
      <alignment horizontal="center" vertical="center"/>
    </xf>
    <xf numFmtId="170" fontId="5" fillId="0" borderId="78" xfId="1" applyNumberFormat="1" applyFont="1" applyBorder="1" applyAlignment="1">
      <alignment horizontal="center" vertical="center"/>
    </xf>
    <xf numFmtId="164" fontId="5" fillId="0" borderId="79" xfId="1" applyNumberFormat="1" applyFont="1" applyBorder="1" applyAlignment="1">
      <alignment horizontal="center" vertical="center"/>
    </xf>
    <xf numFmtId="170" fontId="5" fillId="0" borderId="80" xfId="1" applyNumberFormat="1" applyFont="1" applyBorder="1" applyAlignment="1">
      <alignment horizontal="center" vertical="center"/>
    </xf>
    <xf numFmtId="164" fontId="5" fillId="0" borderId="82" xfId="1" applyNumberFormat="1" applyFont="1" applyBorder="1" applyAlignment="1">
      <alignment horizontal="center" vertical="center"/>
    </xf>
    <xf numFmtId="170" fontId="5" fillId="0" borderId="83" xfId="1" applyNumberFormat="1" applyFont="1" applyBorder="1" applyAlignment="1">
      <alignment horizontal="center" vertical="center"/>
    </xf>
    <xf numFmtId="171" fontId="5" fillId="0" borderId="71" xfId="1" applyNumberFormat="1" applyFont="1" applyBorder="1" applyAlignment="1">
      <alignment horizontal="center" vertical="center"/>
    </xf>
    <xf numFmtId="164" fontId="5" fillId="0" borderId="84" xfId="1" applyNumberFormat="1" applyFont="1" applyBorder="1" applyAlignment="1">
      <alignment horizontal="center" vertical="center"/>
    </xf>
    <xf numFmtId="165" fontId="4" fillId="0" borderId="76" xfId="1" applyNumberFormat="1" applyFont="1" applyBorder="1" applyAlignment="1">
      <alignment horizontal="center" vertical="center"/>
    </xf>
    <xf numFmtId="165" fontId="4" fillId="0" borderId="81" xfId="1" applyNumberFormat="1" applyFont="1" applyBorder="1" applyAlignment="1">
      <alignment horizontal="center" vertical="center"/>
    </xf>
    <xf numFmtId="166" fontId="5" fillId="0" borderId="75" xfId="1" applyNumberFormat="1" applyFont="1" applyBorder="1" applyAlignment="1">
      <alignment horizontal="right" vertical="center"/>
    </xf>
    <xf numFmtId="1" fontId="5" fillId="0" borderId="77" xfId="1" applyNumberFormat="1" applyFont="1" applyBorder="1" applyAlignment="1">
      <alignment horizontal="left" vertical="center"/>
    </xf>
    <xf numFmtId="166" fontId="5" fillId="0" borderId="78" xfId="1" applyNumberFormat="1" applyFont="1" applyBorder="1" applyAlignment="1">
      <alignment horizontal="right" vertical="center"/>
    </xf>
    <xf numFmtId="1" fontId="5" fillId="0" borderId="79" xfId="1" applyNumberFormat="1" applyFont="1" applyBorder="1" applyAlignment="1">
      <alignment horizontal="left" vertical="center"/>
    </xf>
    <xf numFmtId="166" fontId="5" fillId="0" borderId="80" xfId="1" applyNumberFormat="1" applyFont="1" applyBorder="1" applyAlignment="1">
      <alignment horizontal="right" vertical="center"/>
    </xf>
    <xf numFmtId="1" fontId="5" fillId="0" borderId="82" xfId="1" applyNumberFormat="1" applyFont="1" applyBorder="1" applyAlignment="1">
      <alignment horizontal="left" vertical="center"/>
    </xf>
    <xf numFmtId="164" fontId="5" fillId="0" borderId="15" xfId="1" applyNumberFormat="1" applyFont="1" applyBorder="1" applyAlignment="1">
      <alignment horizontal="center" vertical="center"/>
    </xf>
    <xf numFmtId="168" fontId="5" fillId="0" borderId="78" xfId="1" applyNumberFormat="1" applyFont="1" applyBorder="1" applyAlignment="1">
      <alignment horizontal="right" vertical="center"/>
    </xf>
    <xf numFmtId="169" fontId="5" fillId="0" borderId="78" xfId="1" applyNumberFormat="1" applyFont="1" applyBorder="1" applyAlignment="1">
      <alignment horizontal="right" vertical="center"/>
    </xf>
    <xf numFmtId="2" fontId="5" fillId="0" borderId="78" xfId="1" applyNumberFormat="1" applyFont="1" applyBorder="1" applyAlignment="1">
      <alignment horizontal="right" vertical="center"/>
    </xf>
    <xf numFmtId="2" fontId="5" fillId="0" borderId="80" xfId="1" applyNumberFormat="1" applyFont="1" applyBorder="1" applyAlignment="1">
      <alignment horizontal="right" vertical="center"/>
    </xf>
    <xf numFmtId="164" fontId="5" fillId="0" borderId="88" xfId="1" applyNumberFormat="1" applyFont="1" applyBorder="1" applyAlignment="1">
      <alignment horizontal="center" vertical="center"/>
    </xf>
    <xf numFmtId="164" fontId="5" fillId="0" borderId="89" xfId="1" applyNumberFormat="1" applyFont="1" applyBorder="1" applyAlignment="1">
      <alignment horizontal="center" vertical="center"/>
    </xf>
    <xf numFmtId="168" fontId="5" fillId="0" borderId="80" xfId="1" applyNumberFormat="1" applyFont="1" applyBorder="1" applyAlignment="1">
      <alignment horizontal="right" vertical="center"/>
    </xf>
    <xf numFmtId="168" fontId="5" fillId="0" borderId="75" xfId="1" applyNumberFormat="1" applyFont="1" applyBorder="1" applyAlignment="1">
      <alignment horizontal="right" vertical="center"/>
    </xf>
    <xf numFmtId="169" fontId="5" fillId="0" borderId="75" xfId="1" applyNumberFormat="1" applyFont="1" applyBorder="1" applyAlignment="1">
      <alignment horizontal="right" vertical="center"/>
    </xf>
    <xf numFmtId="0" fontId="2" fillId="0" borderId="0" xfId="0" applyFont="1" applyAlignment="1">
      <alignment horizontal="center" vertical="center"/>
    </xf>
    <xf numFmtId="0" fontId="4" fillId="0" borderId="75" xfId="1" applyFont="1" applyBorder="1" applyAlignment="1">
      <alignment horizontal="center" vertical="center"/>
    </xf>
    <xf numFmtId="0" fontId="4" fillId="0" borderId="80" xfId="1" applyFont="1" applyBorder="1" applyAlignment="1">
      <alignment horizontal="center" vertical="center"/>
    </xf>
    <xf numFmtId="0" fontId="4" fillId="0" borderId="88" xfId="1" applyFont="1" applyBorder="1" applyAlignment="1">
      <alignment horizontal="center" vertical="center"/>
    </xf>
    <xf numFmtId="0" fontId="4" fillId="0" borderId="89" xfId="1" applyFont="1" applyBorder="1" applyAlignment="1">
      <alignment horizontal="center" vertical="center"/>
    </xf>
    <xf numFmtId="0" fontId="15" fillId="2" borderId="0" xfId="0" applyFont="1" applyFill="1"/>
    <xf numFmtId="0" fontId="15" fillId="5" borderId="40" xfId="0" applyFont="1" applyFill="1" applyBorder="1"/>
    <xf numFmtId="0" fontId="15" fillId="5" borderId="41" xfId="0" applyFont="1" applyFill="1" applyBorder="1"/>
    <xf numFmtId="0" fontId="15" fillId="5" borderId="42" xfId="0" applyFont="1" applyFill="1" applyBorder="1"/>
    <xf numFmtId="0" fontId="15" fillId="0" borderId="0" xfId="0" applyFont="1"/>
    <xf numFmtId="0" fontId="15" fillId="5" borderId="43" xfId="0" applyFont="1" applyFill="1" applyBorder="1"/>
    <xf numFmtId="0" fontId="15" fillId="5" borderId="0" xfId="0" applyFont="1" applyFill="1"/>
    <xf numFmtId="0" fontId="15" fillId="5" borderId="44" xfId="0" applyFont="1" applyFill="1" applyBorder="1"/>
    <xf numFmtId="0" fontId="16" fillId="5" borderId="0" xfId="0" applyFont="1" applyFill="1"/>
    <xf numFmtId="0" fontId="17" fillId="5" borderId="43" xfId="0" applyFont="1" applyFill="1" applyBorder="1"/>
    <xf numFmtId="0" fontId="15" fillId="5" borderId="45" xfId="0" applyFont="1" applyFill="1" applyBorder="1"/>
    <xf numFmtId="0" fontId="15" fillId="5" borderId="1" xfId="0" applyFont="1" applyFill="1" applyBorder="1"/>
    <xf numFmtId="0" fontId="15" fillId="5" borderId="46" xfId="0" applyFont="1" applyFill="1" applyBorder="1"/>
    <xf numFmtId="0" fontId="18" fillId="2" borderId="0" xfId="0" applyFont="1" applyFill="1"/>
    <xf numFmtId="0" fontId="5" fillId="5" borderId="43" xfId="0" applyFont="1" applyFill="1" applyBorder="1"/>
    <xf numFmtId="0" fontId="5" fillId="5" borderId="0" xfId="0" applyFont="1" applyFill="1"/>
    <xf numFmtId="0" fontId="5" fillId="5" borderId="0" xfId="0" applyFont="1" applyFill="1" applyAlignment="1">
      <alignment vertical="center"/>
    </xf>
    <xf numFmtId="0" fontId="5" fillId="5" borderId="2" xfId="0" applyFont="1" applyFill="1" applyBorder="1" applyAlignment="1">
      <alignment vertical="center"/>
    </xf>
    <xf numFmtId="0" fontId="5" fillId="5" borderId="44" xfId="0" applyFont="1" applyFill="1" applyBorder="1"/>
    <xf numFmtId="0" fontId="6" fillId="2" borderId="0" xfId="0" applyFont="1" applyFill="1"/>
    <xf numFmtId="0" fontId="18" fillId="0" borderId="0" xfId="0" applyFont="1"/>
    <xf numFmtId="0" fontId="5" fillId="5" borderId="43" xfId="0" applyFont="1" applyFill="1" applyBorder="1" applyAlignment="1">
      <alignment horizontal="left"/>
    </xf>
    <xf numFmtId="0" fontId="5" fillId="5" borderId="0" xfId="0" applyFont="1" applyFill="1" applyAlignment="1">
      <alignment horizontal="left"/>
    </xf>
    <xf numFmtId="0" fontId="5" fillId="5" borderId="0" xfId="0" applyFont="1" applyFill="1" applyAlignment="1">
      <alignment horizontal="center"/>
    </xf>
    <xf numFmtId="0" fontId="5" fillId="5" borderId="44" xfId="0" applyFont="1" applyFill="1" applyBorder="1" applyAlignment="1">
      <alignment horizontal="left"/>
    </xf>
    <xf numFmtId="0" fontId="5" fillId="5" borderId="65" xfId="0" applyFont="1" applyFill="1" applyBorder="1"/>
    <xf numFmtId="0" fontId="5" fillId="5" borderId="66" xfId="0" applyFont="1" applyFill="1" applyBorder="1"/>
    <xf numFmtId="0" fontId="5" fillId="5" borderId="67" xfId="0" applyFont="1" applyFill="1" applyBorder="1"/>
    <xf numFmtId="0" fontId="5" fillId="5" borderId="68" xfId="0" applyFont="1" applyFill="1" applyBorder="1"/>
    <xf numFmtId="0" fontId="5" fillId="5" borderId="69" xfId="0" applyFont="1" applyFill="1" applyBorder="1"/>
    <xf numFmtId="0" fontId="5" fillId="5" borderId="70" xfId="0" applyFont="1" applyFill="1" applyBorder="1"/>
    <xf numFmtId="0" fontId="19" fillId="5" borderId="0" xfId="0" applyFont="1" applyFill="1"/>
    <xf numFmtId="0" fontId="5" fillId="5" borderId="0" xfId="0" applyFont="1" applyFill="1" applyAlignment="1">
      <alignment horizontal="right"/>
    </xf>
    <xf numFmtId="20" fontId="5" fillId="5" borderId="0" xfId="0" applyNumberFormat="1" applyFont="1" applyFill="1" applyAlignment="1">
      <alignment vertical="center"/>
    </xf>
    <xf numFmtId="20" fontId="5" fillId="5" borderId="0" xfId="0" applyNumberFormat="1" applyFont="1" applyFill="1" applyAlignment="1">
      <alignment vertical="center" wrapText="1"/>
    </xf>
    <xf numFmtId="0" fontId="5" fillId="5" borderId="0" xfId="0" applyFont="1" applyFill="1" applyAlignment="1">
      <alignment vertical="center" wrapText="1"/>
    </xf>
    <xf numFmtId="0" fontId="5" fillId="5" borderId="22" xfId="0" applyFont="1" applyFill="1" applyBorder="1"/>
    <xf numFmtId="0" fontId="4" fillId="6" borderId="62" xfId="0" applyFont="1" applyFill="1" applyBorder="1"/>
    <xf numFmtId="0" fontId="4" fillId="6" borderId="63" xfId="0" applyFont="1" applyFill="1" applyBorder="1"/>
    <xf numFmtId="0" fontId="4" fillId="6" borderId="64" xfId="0" applyFont="1" applyFill="1" applyBorder="1"/>
    <xf numFmtId="0" fontId="5" fillId="5" borderId="0" xfId="0" applyFont="1" applyFill="1" applyAlignment="1">
      <alignment vertical="top"/>
    </xf>
    <xf numFmtId="0" fontId="4" fillId="5" borderId="0" xfId="0" applyFont="1" applyFill="1"/>
    <xf numFmtId="0" fontId="5" fillId="5" borderId="2" xfId="0" applyFont="1" applyFill="1" applyBorder="1"/>
    <xf numFmtId="0" fontId="18" fillId="5" borderId="43" xfId="0" applyFont="1" applyFill="1" applyBorder="1" applyAlignment="1">
      <alignment vertical="center"/>
    </xf>
    <xf numFmtId="0" fontId="18" fillId="5" borderId="0" xfId="0" applyFont="1" applyFill="1" applyAlignment="1">
      <alignment vertical="center"/>
    </xf>
    <xf numFmtId="0" fontId="18" fillId="5" borderId="44" xfId="0" applyFont="1" applyFill="1" applyBorder="1" applyAlignment="1">
      <alignment vertical="center"/>
    </xf>
    <xf numFmtId="0" fontId="5" fillId="2" borderId="0" xfId="0" applyFont="1" applyFill="1"/>
    <xf numFmtId="0" fontId="5" fillId="5" borderId="43" xfId="0" applyFont="1" applyFill="1" applyBorder="1" applyAlignment="1">
      <alignment vertical="center"/>
    </xf>
    <xf numFmtId="0" fontId="4" fillId="5" borderId="0" xfId="0" applyFont="1" applyFill="1" applyAlignment="1">
      <alignment vertical="center"/>
    </xf>
    <xf numFmtId="0" fontId="5" fillId="5" borderId="44" xfId="0" applyFont="1" applyFill="1" applyBorder="1" applyAlignment="1">
      <alignment vertical="center"/>
    </xf>
    <xf numFmtId="0" fontId="5" fillId="2" borderId="0" xfId="0" applyFont="1" applyFill="1" applyAlignment="1">
      <alignment vertical="center"/>
    </xf>
    <xf numFmtId="0" fontId="5" fillId="0" borderId="0" xfId="0" applyFont="1" applyAlignment="1">
      <alignment vertical="center"/>
    </xf>
    <xf numFmtId="0" fontId="5" fillId="0" borderId="84" xfId="1" applyFont="1" applyBorder="1" applyAlignment="1">
      <alignment horizontal="center" vertical="center"/>
    </xf>
    <xf numFmtId="0" fontId="5" fillId="0" borderId="76" xfId="1" applyFont="1" applyBorder="1" applyAlignment="1">
      <alignment horizontal="center" vertical="center"/>
    </xf>
    <xf numFmtId="0" fontId="18" fillId="0" borderId="6" xfId="0" applyFont="1" applyBorder="1"/>
    <xf numFmtId="1" fontId="18" fillId="0" borderId="32" xfId="0" applyNumberFormat="1" applyFont="1" applyBorder="1"/>
    <xf numFmtId="168" fontId="5" fillId="0" borderId="7" xfId="1" applyNumberFormat="1" applyFont="1" applyBorder="1" applyAlignment="1">
      <alignment horizontal="center" vertical="center"/>
    </xf>
    <xf numFmtId="0" fontId="5" fillId="0" borderId="79" xfId="1" applyFont="1" applyBorder="1" applyAlignment="1">
      <alignment horizontal="center" vertical="center"/>
    </xf>
    <xf numFmtId="0" fontId="5" fillId="0" borderId="7" xfId="1" applyFont="1" applyBorder="1" applyAlignment="1">
      <alignment horizontal="center" vertical="center"/>
    </xf>
    <xf numFmtId="168" fontId="5" fillId="0" borderId="81" xfId="1" applyNumberFormat="1" applyFont="1" applyBorder="1" applyAlignment="1">
      <alignment horizontal="center" vertical="center"/>
    </xf>
    <xf numFmtId="0" fontId="5" fillId="0" borderId="82" xfId="1" applyFont="1" applyBorder="1" applyAlignment="1">
      <alignment horizontal="center" vertical="center"/>
    </xf>
    <xf numFmtId="0" fontId="5" fillId="0" borderId="81" xfId="1" applyFont="1" applyBorder="1" applyAlignment="1">
      <alignment horizontal="center" vertical="center"/>
    </xf>
    <xf numFmtId="0" fontId="6" fillId="5" borderId="0" xfId="0" applyFont="1" applyFill="1" applyAlignment="1">
      <alignment horizontal="center" vertical="center"/>
    </xf>
    <xf numFmtId="0" fontId="6" fillId="5" borderId="0" xfId="0" applyFont="1" applyFill="1" applyAlignment="1">
      <alignment horizontal="right" vertical="center"/>
    </xf>
    <xf numFmtId="0" fontId="6" fillId="5" borderId="0" xfId="0" applyFont="1" applyFill="1" applyAlignment="1">
      <alignment horizontal="left" vertical="center"/>
    </xf>
    <xf numFmtId="0" fontId="6" fillId="5" borderId="0" xfId="0" applyFont="1" applyFill="1" applyAlignment="1">
      <alignment horizontal="center"/>
    </xf>
    <xf numFmtId="1" fontId="6" fillId="5" borderId="0" xfId="0" applyNumberFormat="1" applyFont="1" applyFill="1" applyAlignment="1">
      <alignment horizontal="center"/>
    </xf>
    <xf numFmtId="1" fontId="6" fillId="2" borderId="0" xfId="0" applyNumberFormat="1" applyFont="1" applyFill="1" applyAlignment="1">
      <alignment horizontal="center"/>
    </xf>
    <xf numFmtId="169" fontId="6" fillId="2" borderId="0" xfId="0" applyNumberFormat="1" applyFont="1" applyFill="1" applyAlignment="1">
      <alignment horizontal="center"/>
    </xf>
    <xf numFmtId="0" fontId="5" fillId="0" borderId="77" xfId="1" applyFont="1" applyBorder="1" applyAlignment="1">
      <alignment horizontal="center" vertical="center"/>
    </xf>
    <xf numFmtId="166" fontId="5" fillId="0" borderId="7" xfId="1" applyNumberFormat="1" applyFont="1" applyBorder="1" applyAlignment="1">
      <alignment horizontal="center" vertical="center"/>
    </xf>
    <xf numFmtId="2" fontId="5" fillId="0" borderId="7" xfId="1" applyNumberFormat="1" applyFont="1" applyBorder="1" applyAlignment="1">
      <alignment horizontal="center" vertical="center"/>
    </xf>
    <xf numFmtId="2" fontId="5" fillId="0" borderId="81" xfId="1" applyNumberFormat="1" applyFont="1" applyBorder="1" applyAlignment="1">
      <alignment horizontal="center" vertical="center"/>
    </xf>
    <xf numFmtId="166" fontId="5" fillId="0" borderId="81" xfId="1" applyNumberFormat="1" applyFont="1" applyBorder="1" applyAlignment="1">
      <alignment horizontal="center" vertical="center"/>
    </xf>
    <xf numFmtId="0" fontId="6" fillId="5" borderId="50" xfId="0" applyFont="1" applyFill="1" applyBorder="1" applyAlignment="1">
      <alignment horizontal="left"/>
    </xf>
    <xf numFmtId="0" fontId="6" fillId="5" borderId="2" xfId="0" applyFont="1" applyFill="1" applyBorder="1" applyAlignment="1">
      <alignment horizontal="center"/>
    </xf>
    <xf numFmtId="0" fontId="6" fillId="5" borderId="2" xfId="0" applyFont="1" applyFill="1" applyBorder="1"/>
    <xf numFmtId="0" fontId="6" fillId="5" borderId="47" xfId="0" applyFont="1" applyFill="1" applyBorder="1" applyAlignment="1">
      <alignment horizontal="center"/>
    </xf>
    <xf numFmtId="0" fontId="6" fillId="5" borderId="43" xfId="0" applyFont="1" applyFill="1" applyBorder="1" applyAlignment="1">
      <alignment horizontal="left"/>
    </xf>
    <xf numFmtId="0" fontId="6" fillId="5" borderId="0" xfId="0" applyFont="1" applyFill="1"/>
    <xf numFmtId="0" fontId="6" fillId="5" borderId="44" xfId="0" applyFont="1" applyFill="1" applyBorder="1" applyAlignment="1">
      <alignment horizontal="center"/>
    </xf>
    <xf numFmtId="0" fontId="22" fillId="2" borderId="0" xfId="0" applyFont="1" applyFill="1"/>
    <xf numFmtId="0" fontId="22" fillId="0" borderId="0" xfId="0" applyFont="1"/>
    <xf numFmtId="169" fontId="5" fillId="0" borderId="71" xfId="1" applyNumberFormat="1" applyFont="1" applyBorder="1" applyAlignment="1">
      <alignment horizontal="center" vertical="center"/>
    </xf>
    <xf numFmtId="165" fontId="5" fillId="0" borderId="7" xfId="1" applyNumberFormat="1" applyFont="1" applyBorder="1" applyAlignment="1">
      <alignment horizontal="center" vertical="center"/>
    </xf>
    <xf numFmtId="2" fontId="5" fillId="0" borderId="71" xfId="1" applyNumberFormat="1" applyFont="1" applyBorder="1" applyAlignment="1">
      <alignment horizontal="center" vertical="center"/>
    </xf>
    <xf numFmtId="2" fontId="5" fillId="0" borderId="92" xfId="1" applyNumberFormat="1" applyFont="1" applyBorder="1" applyAlignment="1">
      <alignment horizontal="center" vertical="center"/>
    </xf>
    <xf numFmtId="169" fontId="5" fillId="0" borderId="92" xfId="1" applyNumberFormat="1" applyFont="1" applyBorder="1" applyAlignment="1">
      <alignment horizontal="center" vertical="center"/>
    </xf>
    <xf numFmtId="166" fontId="18" fillId="0" borderId="31" xfId="0" applyNumberFormat="1" applyFont="1" applyBorder="1" applyAlignment="1">
      <alignment horizontal="right"/>
    </xf>
    <xf numFmtId="0" fontId="8" fillId="0" borderId="30" xfId="0" applyFont="1" applyBorder="1" applyAlignment="1">
      <alignment horizontal="center" vertical="center"/>
    </xf>
    <xf numFmtId="0" fontId="9" fillId="0" borderId="30" xfId="0" applyFont="1" applyBorder="1" applyAlignment="1">
      <alignment horizontal="center" vertical="center"/>
    </xf>
    <xf numFmtId="1" fontId="9" fillId="0" borderId="30" xfId="0" applyNumberFormat="1" applyFont="1" applyBorder="1" applyAlignment="1">
      <alignment horizontal="center" vertical="center"/>
    </xf>
    <xf numFmtId="167" fontId="9" fillId="0" borderId="30" xfId="0" applyNumberFormat="1"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wrapText="1"/>
    </xf>
    <xf numFmtId="0" fontId="8" fillId="0" borderId="0" xfId="0" applyFont="1" applyAlignment="1">
      <alignment horizontal="left" vertical="center"/>
    </xf>
    <xf numFmtId="0" fontId="9" fillId="0" borderId="0" xfId="0" applyFont="1" applyAlignment="1">
      <alignment horizontal="left" vertical="center"/>
    </xf>
    <xf numFmtId="1" fontId="9" fillId="0" borderId="0" xfId="0" applyNumberFormat="1" applyFont="1" applyAlignment="1">
      <alignment horizontal="left" vertical="center"/>
    </xf>
    <xf numFmtId="172" fontId="9" fillId="0" borderId="0" xfId="0" applyNumberFormat="1" applyFont="1" applyAlignment="1">
      <alignment horizontal="left" vertical="center"/>
    </xf>
    <xf numFmtId="0" fontId="2" fillId="0" borderId="0" xfId="0" applyFont="1" applyAlignment="1">
      <alignment horizontal="left" vertical="top" wrapText="1"/>
    </xf>
    <xf numFmtId="0" fontId="9" fillId="0" borderId="0" xfId="0" applyFont="1" applyAlignment="1">
      <alignment horizontal="left" vertical="top" wrapText="1"/>
    </xf>
    <xf numFmtId="167" fontId="9" fillId="0" borderId="0" xfId="0" applyNumberFormat="1" applyFont="1" applyAlignment="1">
      <alignment horizontal="left" vertical="center"/>
    </xf>
    <xf numFmtId="167" fontId="8" fillId="0" borderId="0" xfId="0" applyNumberFormat="1" applyFont="1" applyAlignment="1">
      <alignment horizontal="left" vertical="center"/>
    </xf>
    <xf numFmtId="0" fontId="8" fillId="0" borderId="0" xfId="0" applyFont="1" applyAlignment="1">
      <alignment horizontal="center" vertical="center"/>
    </xf>
    <xf numFmtId="0" fontId="2" fillId="0" borderId="0" xfId="0" applyFont="1" applyAlignment="1">
      <alignment horizontal="center" vertical="center"/>
    </xf>
    <xf numFmtId="167" fontId="9" fillId="0" borderId="0" xfId="0" applyNumberFormat="1" applyFont="1" applyAlignment="1" applyProtection="1">
      <alignment horizontal="left" vertical="center"/>
      <protection locked="0"/>
    </xf>
    <xf numFmtId="2" fontId="9" fillId="0" borderId="30" xfId="0" applyNumberFormat="1" applyFont="1" applyBorder="1" applyAlignment="1">
      <alignment horizontal="center" vertical="center"/>
    </xf>
    <xf numFmtId="0" fontId="8" fillId="0" borderId="0" xfId="0" applyFont="1" applyAlignment="1">
      <alignment horizontal="center"/>
    </xf>
    <xf numFmtId="2" fontId="14" fillId="0" borderId="30" xfId="0" applyNumberFormat="1" applyFont="1" applyBorder="1" applyAlignment="1">
      <alignment horizontal="center" vertical="center"/>
    </xf>
    <xf numFmtId="0" fontId="14" fillId="0" borderId="30" xfId="0" applyFont="1" applyBorder="1" applyAlignment="1">
      <alignment horizontal="center" vertical="center"/>
    </xf>
    <xf numFmtId="0" fontId="13" fillId="0" borderId="30" xfId="0" applyFont="1" applyBorder="1" applyAlignment="1">
      <alignment horizontal="center" vertical="center"/>
    </xf>
    <xf numFmtId="0" fontId="13" fillId="0" borderId="30" xfId="0" applyFont="1" applyBorder="1" applyAlignment="1">
      <alignment horizontal="center" vertical="center" wrapText="1"/>
    </xf>
    <xf numFmtId="0" fontId="10" fillId="0" borderId="0" xfId="0" applyFont="1" applyAlignment="1">
      <alignment horizontal="left"/>
    </xf>
    <xf numFmtId="0" fontId="8" fillId="0" borderId="30" xfId="0" applyFont="1" applyBorder="1" applyAlignment="1">
      <alignment horizontal="center" vertical="center" wrapText="1"/>
    </xf>
    <xf numFmtId="0" fontId="9" fillId="0" borderId="0" xfId="0" applyFont="1" applyAlignment="1">
      <alignment horizontal="left" vertical="center" wrapText="1"/>
    </xf>
    <xf numFmtId="0" fontId="9" fillId="0" borderId="0" xfId="0" applyFont="1" applyAlignment="1" applyProtection="1">
      <alignment horizontal="left" vertical="top" wrapText="1"/>
      <protection locked="0"/>
    </xf>
    <xf numFmtId="2" fontId="9" fillId="0" borderId="33" xfId="0" applyNumberFormat="1" applyFont="1" applyBorder="1" applyAlignment="1">
      <alignment horizontal="center" vertical="center"/>
    </xf>
    <xf numFmtId="2" fontId="9" fillId="0" borderId="4" xfId="0" applyNumberFormat="1" applyFont="1" applyBorder="1" applyAlignment="1">
      <alignment horizontal="center" vertical="center"/>
    </xf>
    <xf numFmtId="2" fontId="9" fillId="0" borderId="35" xfId="0" applyNumberFormat="1" applyFont="1" applyBorder="1" applyAlignment="1">
      <alignment horizontal="center" vertical="center"/>
    </xf>
    <xf numFmtId="2" fontId="9" fillId="0" borderId="34" xfId="0" applyNumberFormat="1" applyFont="1" applyBorder="1" applyAlignment="1">
      <alignment horizontal="center" vertical="center"/>
    </xf>
    <xf numFmtId="2" fontId="9" fillId="0" borderId="3" xfId="0" applyNumberFormat="1" applyFont="1" applyBorder="1" applyAlignment="1">
      <alignment horizontal="center" vertical="center"/>
    </xf>
    <xf numFmtId="2" fontId="9" fillId="0" borderId="36" xfId="0" applyNumberFormat="1" applyFont="1" applyBorder="1" applyAlignment="1">
      <alignment horizontal="center" vertical="center"/>
    </xf>
    <xf numFmtId="0" fontId="5" fillId="5" borderId="2" xfId="0" applyFont="1" applyFill="1" applyBorder="1" applyAlignment="1">
      <alignment horizontal="center"/>
    </xf>
    <xf numFmtId="0" fontId="5" fillId="5" borderId="25" xfId="0" applyFont="1" applyFill="1" applyBorder="1" applyAlignment="1">
      <alignment horizontal="center"/>
    </xf>
    <xf numFmtId="1" fontId="6" fillId="5" borderId="20" xfId="0" applyNumberFormat="1" applyFont="1" applyFill="1" applyBorder="1" applyAlignment="1">
      <alignment horizontal="center"/>
    </xf>
    <xf numFmtId="1" fontId="6" fillId="5" borderId="5" xfId="0" applyNumberFormat="1" applyFont="1" applyFill="1" applyBorder="1" applyAlignment="1">
      <alignment horizontal="center"/>
    </xf>
    <xf numFmtId="1" fontId="6" fillId="5" borderId="13" xfId="0" applyNumberFormat="1" applyFont="1" applyFill="1" applyBorder="1" applyAlignment="1">
      <alignment horizontal="center"/>
    </xf>
    <xf numFmtId="167" fontId="6" fillId="5" borderId="20" xfId="0" applyNumberFormat="1" applyFont="1" applyFill="1" applyBorder="1" applyAlignment="1">
      <alignment horizontal="center"/>
    </xf>
    <xf numFmtId="167" fontId="6" fillId="5" borderId="5" xfId="0" applyNumberFormat="1" applyFont="1" applyFill="1" applyBorder="1" applyAlignment="1">
      <alignment horizontal="center"/>
    </xf>
    <xf numFmtId="167" fontId="6" fillId="5" borderId="52" xfId="0" applyNumberFormat="1" applyFont="1" applyFill="1" applyBorder="1" applyAlignment="1">
      <alignment horizontal="center"/>
    </xf>
    <xf numFmtId="0" fontId="6" fillId="5" borderId="50" xfId="0" applyFont="1" applyFill="1" applyBorder="1" applyAlignment="1">
      <alignment horizontal="center"/>
    </xf>
    <xf numFmtId="0" fontId="6" fillId="5" borderId="2" xfId="0" applyFont="1" applyFill="1" applyBorder="1" applyAlignment="1">
      <alignment horizontal="center"/>
    </xf>
    <xf numFmtId="0" fontId="5" fillId="5" borderId="91" xfId="0" applyFont="1" applyFill="1" applyBorder="1" applyAlignment="1">
      <alignment horizontal="left"/>
    </xf>
    <xf numFmtId="0" fontId="4" fillId="0" borderId="75" xfId="1" applyFont="1" applyBorder="1" applyAlignment="1">
      <alignment horizontal="center" vertical="center"/>
    </xf>
    <xf numFmtId="0" fontId="4" fillId="0" borderId="80" xfId="1" applyFont="1" applyBorder="1" applyAlignment="1">
      <alignment horizontal="center" vertical="center"/>
    </xf>
    <xf numFmtId="0" fontId="4" fillId="0" borderId="76" xfId="1" applyFont="1" applyBorder="1" applyAlignment="1">
      <alignment horizontal="center" vertical="center"/>
    </xf>
    <xf numFmtId="0" fontId="4" fillId="0" borderId="81" xfId="1" applyFont="1" applyBorder="1" applyAlignment="1">
      <alignment horizontal="center" vertical="center"/>
    </xf>
    <xf numFmtId="0" fontId="4" fillId="0" borderId="88" xfId="1" applyFont="1" applyBorder="1" applyAlignment="1">
      <alignment horizontal="center" vertical="center"/>
    </xf>
    <xf numFmtId="0" fontId="4" fillId="0" borderId="89" xfId="1" applyFont="1" applyBorder="1" applyAlignment="1">
      <alignment horizontal="center" vertical="center"/>
    </xf>
    <xf numFmtId="0" fontId="6" fillId="5" borderId="19" xfId="0" applyFont="1" applyFill="1" applyBorder="1" applyAlignment="1">
      <alignment horizontal="center"/>
    </xf>
    <xf numFmtId="0" fontId="6" fillId="5" borderId="25" xfId="0" applyFont="1" applyFill="1" applyBorder="1" applyAlignment="1">
      <alignment horizontal="center"/>
    </xf>
    <xf numFmtId="15" fontId="6" fillId="5" borderId="2" xfId="0" applyNumberFormat="1" applyFont="1" applyFill="1" applyBorder="1" applyAlignment="1">
      <alignment horizontal="center"/>
    </xf>
    <xf numFmtId="0" fontId="6" fillId="5" borderId="47" xfId="0" applyFont="1" applyFill="1" applyBorder="1" applyAlignment="1">
      <alignment horizontal="center"/>
    </xf>
    <xf numFmtId="0" fontId="4" fillId="5" borderId="7" xfId="0" applyFont="1" applyFill="1" applyBorder="1" applyAlignment="1">
      <alignment horizontal="center" vertical="center"/>
    </xf>
    <xf numFmtId="0" fontId="6" fillId="5" borderId="20" xfId="0" applyFont="1" applyFill="1" applyBorder="1" applyAlignment="1">
      <alignment horizontal="center"/>
    </xf>
    <xf numFmtId="0" fontId="6" fillId="5" borderId="5" xfId="0" applyFont="1" applyFill="1" applyBorder="1" applyAlignment="1">
      <alignment horizontal="center"/>
    </xf>
    <xf numFmtId="0" fontId="6" fillId="5" borderId="13" xfId="0" applyFont="1" applyFill="1" applyBorder="1" applyAlignment="1">
      <alignment horizontal="center"/>
    </xf>
    <xf numFmtId="0" fontId="4" fillId="6" borderId="62" xfId="0" applyFont="1" applyFill="1" applyBorder="1" applyAlignment="1">
      <alignment horizontal="left"/>
    </xf>
    <xf numFmtId="0" fontId="4" fillId="6" borderId="63" xfId="0" applyFont="1" applyFill="1" applyBorder="1" applyAlignment="1">
      <alignment horizontal="left"/>
    </xf>
    <xf numFmtId="0" fontId="4" fillId="6" borderId="64" xfId="0" applyFont="1" applyFill="1" applyBorder="1" applyAlignment="1">
      <alignment horizontal="left"/>
    </xf>
    <xf numFmtId="0" fontId="5" fillId="5" borderId="6" xfId="0" applyFont="1" applyFill="1" applyBorder="1" applyAlignment="1">
      <alignment horizontal="center"/>
    </xf>
    <xf numFmtId="0" fontId="18" fillId="0" borderId="32" xfId="0" applyFont="1" applyBorder="1" applyAlignment="1">
      <alignment horizontal="center" vertical="center" wrapText="1"/>
    </xf>
    <xf numFmtId="0" fontId="18" fillId="0" borderId="31" xfId="0" applyFont="1" applyBorder="1" applyAlignment="1">
      <alignment horizontal="center" vertical="center" wrapText="1"/>
    </xf>
    <xf numFmtId="0" fontId="21" fillId="0" borderId="30" xfId="0" applyFont="1" applyBorder="1" applyAlignment="1">
      <alignment horizontal="center" vertical="center" wrapText="1"/>
    </xf>
    <xf numFmtId="0" fontId="18" fillId="0" borderId="30" xfId="0" applyFont="1" applyBorder="1" applyAlignment="1">
      <alignment horizontal="center" vertical="center" wrapText="1"/>
    </xf>
    <xf numFmtId="0" fontId="4" fillId="5" borderId="12" xfId="0" applyFont="1" applyFill="1" applyBorder="1" applyAlignment="1">
      <alignment horizontal="center"/>
    </xf>
    <xf numFmtId="0" fontId="4" fillId="0" borderId="85" xfId="1" applyFont="1" applyBorder="1" applyAlignment="1">
      <alignment horizontal="center" vertical="center"/>
    </xf>
    <xf numFmtId="0" fontId="4" fillId="0" borderId="87" xfId="1" applyFont="1" applyBorder="1" applyAlignment="1">
      <alignment horizontal="center" vertical="center"/>
    </xf>
    <xf numFmtId="0" fontId="4" fillId="0" borderId="72" xfId="0" applyFont="1" applyBorder="1" applyAlignment="1">
      <alignment horizontal="center" vertical="center"/>
    </xf>
    <xf numFmtId="0" fontId="4" fillId="0" borderId="73" xfId="0" applyFont="1" applyBorder="1" applyAlignment="1">
      <alignment horizontal="center" vertical="center"/>
    </xf>
    <xf numFmtId="0" fontId="4" fillId="0" borderId="74" xfId="0" applyFont="1" applyBorder="1" applyAlignment="1">
      <alignment horizontal="center" vertical="center"/>
    </xf>
    <xf numFmtId="169" fontId="5" fillId="5" borderId="7" xfId="0" applyNumberFormat="1" applyFont="1" applyFill="1" applyBorder="1" applyAlignment="1">
      <alignment horizontal="center" vertical="center"/>
    </xf>
    <xf numFmtId="166" fontId="5" fillId="5" borderId="7" xfId="0" applyNumberFormat="1" applyFont="1" applyFill="1" applyBorder="1" applyAlignment="1">
      <alignment horizontal="center" vertical="center"/>
    </xf>
    <xf numFmtId="0" fontId="21" fillId="0" borderId="34" xfId="0" applyFont="1" applyBorder="1" applyAlignment="1">
      <alignment horizontal="left"/>
    </xf>
    <xf numFmtId="0" fontId="21" fillId="0" borderId="3" xfId="0" applyFont="1" applyBorder="1" applyAlignment="1">
      <alignment horizontal="left"/>
    </xf>
    <xf numFmtId="0" fontId="21" fillId="0" borderId="32" xfId="0" applyFont="1" applyBorder="1" applyAlignment="1">
      <alignment horizontal="center" vertical="center" wrapText="1"/>
    </xf>
    <xf numFmtId="0" fontId="21" fillId="0" borderId="31" xfId="0" applyFont="1" applyBorder="1" applyAlignment="1">
      <alignment horizontal="center" vertical="center" wrapText="1"/>
    </xf>
    <xf numFmtId="0" fontId="4" fillId="0" borderId="77" xfId="1" applyFont="1" applyBorder="1" applyAlignment="1">
      <alignment horizontal="center" vertical="center"/>
    </xf>
    <xf numFmtId="0" fontId="4" fillId="0" borderId="82" xfId="1" applyFont="1" applyBorder="1" applyAlignment="1">
      <alignment horizontal="center" vertical="center"/>
    </xf>
    <xf numFmtId="0" fontId="5" fillId="5" borderId="2" xfId="0" applyFont="1" applyFill="1" applyBorder="1" applyAlignment="1">
      <alignment horizontal="center" vertical="center"/>
    </xf>
    <xf numFmtId="0" fontId="5" fillId="5" borderId="2" xfId="0" applyFont="1" applyFill="1" applyBorder="1" applyAlignment="1">
      <alignment horizontal="left" vertical="center"/>
    </xf>
    <xf numFmtId="0" fontId="4" fillId="6" borderId="59" xfId="0" applyFont="1" applyFill="1" applyBorder="1" applyAlignment="1">
      <alignment horizontal="left"/>
    </xf>
    <xf numFmtId="0" fontId="4" fillId="6" borderId="60" xfId="0" applyFont="1" applyFill="1" applyBorder="1" applyAlignment="1">
      <alignment horizontal="left"/>
    </xf>
    <xf numFmtId="0" fontId="4" fillId="6" borderId="61" xfId="0" applyFont="1" applyFill="1" applyBorder="1" applyAlignment="1">
      <alignment horizontal="left"/>
    </xf>
    <xf numFmtId="0" fontId="5" fillId="5" borderId="3" xfId="0" applyFont="1" applyFill="1" applyBorder="1" applyAlignment="1">
      <alignment horizontal="left"/>
    </xf>
    <xf numFmtId="0" fontId="5" fillId="5" borderId="43" xfId="0" applyFont="1" applyFill="1" applyBorder="1" applyAlignment="1">
      <alignment horizontal="left"/>
    </xf>
    <xf numFmtId="0" fontId="5" fillId="5" borderId="0" xfId="0" applyFont="1" applyFill="1" applyAlignment="1">
      <alignment horizontal="left"/>
    </xf>
    <xf numFmtId="0" fontId="4" fillId="5" borderId="0" xfId="0" applyFont="1" applyFill="1" applyAlignment="1">
      <alignment horizontal="left"/>
    </xf>
    <xf numFmtId="0" fontId="4" fillId="5" borderId="3" xfId="0" applyFont="1" applyFill="1" applyBorder="1" applyAlignment="1">
      <alignment horizontal="left"/>
    </xf>
    <xf numFmtId="167" fontId="5" fillId="5" borderId="0" xfId="0" applyNumberFormat="1" applyFont="1" applyFill="1" applyAlignment="1">
      <alignment horizontal="left"/>
    </xf>
    <xf numFmtId="167" fontId="5" fillId="5" borderId="44" xfId="0" applyNumberFormat="1" applyFont="1" applyFill="1" applyBorder="1" applyAlignment="1">
      <alignment horizontal="left"/>
    </xf>
    <xf numFmtId="167" fontId="5" fillId="5" borderId="3" xfId="0" applyNumberFormat="1" applyFont="1" applyFill="1" applyBorder="1" applyAlignment="1">
      <alignment horizontal="left"/>
    </xf>
    <xf numFmtId="167" fontId="5" fillId="5" borderId="48" xfId="0" applyNumberFormat="1" applyFont="1" applyFill="1" applyBorder="1" applyAlignment="1">
      <alignment horizontal="left"/>
    </xf>
    <xf numFmtId="0" fontId="5" fillId="5" borderId="4" xfId="0" applyFont="1" applyFill="1" applyBorder="1" applyAlignment="1">
      <alignment horizontal="left"/>
    </xf>
    <xf numFmtId="0" fontId="5" fillId="5" borderId="49" xfId="0" applyFont="1" applyFill="1" applyBorder="1" applyAlignment="1">
      <alignment horizontal="left"/>
    </xf>
    <xf numFmtId="0" fontId="5" fillId="5" borderId="48" xfId="0" applyFont="1" applyFill="1" applyBorder="1" applyAlignment="1">
      <alignment horizontal="left"/>
    </xf>
    <xf numFmtId="0" fontId="5" fillId="5" borderId="0" xfId="0" applyFont="1" applyFill="1" applyAlignment="1">
      <alignment horizontal="center"/>
    </xf>
    <xf numFmtId="0" fontId="4" fillId="5" borderId="0" xfId="0" applyFont="1" applyFill="1" applyAlignment="1">
      <alignment horizontal="center"/>
    </xf>
    <xf numFmtId="0" fontId="4" fillId="5" borderId="43" xfId="0" applyFont="1" applyFill="1" applyBorder="1" applyAlignment="1">
      <alignment horizontal="center"/>
    </xf>
    <xf numFmtId="0" fontId="4" fillId="5" borderId="23" xfId="0" applyFont="1" applyFill="1" applyBorder="1" applyAlignment="1">
      <alignment horizontal="center"/>
    </xf>
    <xf numFmtId="0" fontId="4" fillId="5" borderId="22" xfId="0" applyFont="1" applyFill="1" applyBorder="1" applyAlignment="1">
      <alignment horizontal="center"/>
    </xf>
    <xf numFmtId="0" fontId="4" fillId="5" borderId="44" xfId="0" applyFont="1" applyFill="1" applyBorder="1" applyAlignment="1">
      <alignment horizontal="center"/>
    </xf>
    <xf numFmtId="12" fontId="5" fillId="5" borderId="4" xfId="0" applyNumberFormat="1" applyFont="1" applyFill="1" applyBorder="1" applyAlignment="1">
      <alignment horizontal="left"/>
    </xf>
    <xf numFmtId="0" fontId="5" fillId="5" borderId="4" xfId="0" quotePrefix="1" applyFont="1" applyFill="1" applyBorder="1" applyAlignment="1">
      <alignment horizontal="left"/>
    </xf>
    <xf numFmtId="0" fontId="6" fillId="5" borderId="4" xfId="0" applyFont="1" applyFill="1" applyBorder="1" applyAlignment="1">
      <alignment horizontal="center" vertical="center" wrapText="1"/>
    </xf>
    <xf numFmtId="0" fontId="6" fillId="5" borderId="0" xfId="0" applyFont="1" applyFill="1" applyAlignment="1">
      <alignment horizontal="center" vertical="center" wrapText="1"/>
    </xf>
    <xf numFmtId="0" fontId="6" fillId="5" borderId="54" xfId="0" applyFont="1" applyFill="1" applyBorder="1" applyAlignment="1">
      <alignment horizontal="center" vertical="center" wrapText="1"/>
    </xf>
    <xf numFmtId="0" fontId="4" fillId="5" borderId="2" xfId="0" applyFont="1" applyFill="1" applyBorder="1" applyAlignment="1">
      <alignment horizontal="center"/>
    </xf>
    <xf numFmtId="0" fontId="4" fillId="5" borderId="3" xfId="0" applyFont="1" applyFill="1" applyBorder="1" applyAlignment="1">
      <alignment horizontal="center"/>
    </xf>
    <xf numFmtId="164" fontId="5" fillId="5" borderId="7" xfId="0" applyNumberFormat="1" applyFont="1" applyFill="1" applyBorder="1" applyAlignment="1">
      <alignment horizontal="center" vertical="center"/>
    </xf>
    <xf numFmtId="0" fontId="5" fillId="5" borderId="15" xfId="0" applyFont="1" applyFill="1" applyBorder="1" applyAlignment="1">
      <alignment horizontal="right" vertical="center"/>
    </xf>
    <xf numFmtId="0" fontId="5" fillId="5" borderId="16" xfId="0" applyFont="1" applyFill="1" applyBorder="1" applyAlignment="1">
      <alignment horizontal="right" vertical="center"/>
    </xf>
    <xf numFmtId="0" fontId="5" fillId="5" borderId="16" xfId="0" applyFont="1" applyFill="1" applyBorder="1" applyAlignment="1">
      <alignment horizontal="left" vertical="center"/>
    </xf>
    <xf numFmtId="0" fontId="5" fillId="5" borderId="21" xfId="0" applyFont="1" applyFill="1" applyBorder="1" applyAlignment="1">
      <alignment horizontal="left" vertical="center"/>
    </xf>
    <xf numFmtId="0" fontId="5" fillId="5" borderId="7" xfId="0" applyFont="1" applyFill="1" applyBorder="1" applyAlignment="1">
      <alignment horizontal="center" vertical="center"/>
    </xf>
    <xf numFmtId="164" fontId="5" fillId="5" borderId="15" xfId="0" applyNumberFormat="1" applyFont="1" applyFill="1" applyBorder="1" applyAlignment="1">
      <alignment horizontal="center" vertical="center"/>
    </xf>
    <xf numFmtId="164" fontId="5" fillId="5" borderId="16" xfId="0" applyNumberFormat="1" applyFont="1" applyFill="1" applyBorder="1" applyAlignment="1">
      <alignment horizontal="center" vertical="center"/>
    </xf>
    <xf numFmtId="164" fontId="5" fillId="5" borderId="21" xfId="0" applyNumberFormat="1" applyFont="1" applyFill="1" applyBorder="1" applyAlignment="1">
      <alignment horizontal="center" vertical="center"/>
    </xf>
    <xf numFmtId="2" fontId="5" fillId="5" borderId="7" xfId="0" applyNumberFormat="1" applyFont="1" applyFill="1" applyBorder="1" applyAlignment="1">
      <alignment horizontal="center" vertical="center"/>
    </xf>
    <xf numFmtId="2" fontId="5" fillId="5" borderId="15" xfId="0" applyNumberFormat="1" applyFont="1" applyFill="1" applyBorder="1" applyAlignment="1">
      <alignment horizontal="center" vertical="center"/>
    </xf>
    <xf numFmtId="2" fontId="5" fillId="5" borderId="16" xfId="0" applyNumberFormat="1" applyFont="1" applyFill="1" applyBorder="1" applyAlignment="1">
      <alignment horizontal="center" vertical="center"/>
    </xf>
    <xf numFmtId="2" fontId="5" fillId="5" borderId="21" xfId="0" applyNumberFormat="1" applyFont="1" applyFill="1" applyBorder="1" applyAlignment="1">
      <alignment horizontal="center" vertical="center"/>
    </xf>
    <xf numFmtId="1" fontId="5" fillId="5" borderId="7" xfId="0" applyNumberFormat="1" applyFont="1" applyFill="1" applyBorder="1" applyAlignment="1">
      <alignment horizontal="center" vertical="center"/>
    </xf>
    <xf numFmtId="166" fontId="5" fillId="5" borderId="15" xfId="0" applyNumberFormat="1" applyFont="1" applyFill="1" applyBorder="1" applyAlignment="1">
      <alignment horizontal="center" vertical="center"/>
    </xf>
    <xf numFmtId="166" fontId="5" fillId="5" borderId="16" xfId="0" applyNumberFormat="1" applyFont="1" applyFill="1" applyBorder="1" applyAlignment="1">
      <alignment horizontal="center" vertical="center"/>
    </xf>
    <xf numFmtId="166" fontId="5" fillId="5" borderId="21" xfId="0" applyNumberFormat="1" applyFont="1" applyFill="1" applyBorder="1" applyAlignment="1">
      <alignment horizontal="center" vertical="center"/>
    </xf>
    <xf numFmtId="0" fontId="5" fillId="5" borderId="15" xfId="0" applyFont="1" applyFill="1" applyBorder="1" applyAlignment="1">
      <alignment horizontal="center" vertical="center"/>
    </xf>
    <xf numFmtId="0" fontId="5" fillId="5" borderId="16" xfId="0" applyFont="1" applyFill="1" applyBorder="1" applyAlignment="1">
      <alignment horizontal="center" vertical="center"/>
    </xf>
    <xf numFmtId="0" fontId="5" fillId="5" borderId="21" xfId="0" applyFont="1" applyFill="1" applyBorder="1" applyAlignment="1">
      <alignment horizontal="center" vertical="center"/>
    </xf>
    <xf numFmtId="0" fontId="6" fillId="5" borderId="43" xfId="0" applyFont="1" applyFill="1" applyBorder="1" applyAlignment="1">
      <alignment horizontal="center"/>
    </xf>
    <xf numFmtId="0" fontId="6" fillId="5" borderId="0" xfId="0" applyFont="1" applyFill="1" applyAlignment="1">
      <alignment horizontal="center"/>
    </xf>
    <xf numFmtId="0" fontId="6" fillId="5" borderId="22" xfId="0" applyFont="1" applyFill="1" applyBorder="1" applyAlignment="1">
      <alignment horizontal="center"/>
    </xf>
    <xf numFmtId="0" fontId="6" fillId="5" borderId="26" xfId="0" applyFont="1" applyFill="1" applyBorder="1" applyAlignment="1">
      <alignment horizontal="center"/>
    </xf>
    <xf numFmtId="167" fontId="6" fillId="5" borderId="27" xfId="0" applyNumberFormat="1" applyFont="1" applyFill="1" applyBorder="1" applyAlignment="1">
      <alignment horizontal="center"/>
    </xf>
    <xf numFmtId="0" fontId="6" fillId="5" borderId="44" xfId="0" applyFont="1" applyFill="1" applyBorder="1" applyAlignment="1">
      <alignment horizontal="center"/>
    </xf>
    <xf numFmtId="167" fontId="6" fillId="5" borderId="27" xfId="0" applyNumberFormat="1" applyFont="1" applyFill="1" applyBorder="1" applyAlignment="1">
      <alignment horizontal="center" wrapText="1"/>
    </xf>
    <xf numFmtId="0" fontId="6" fillId="5" borderId="0" xfId="0" applyFont="1" applyFill="1" applyAlignment="1">
      <alignment horizontal="center" wrapText="1"/>
    </xf>
    <xf numFmtId="0" fontId="6" fillId="5" borderId="44" xfId="0" applyFont="1" applyFill="1" applyBorder="1" applyAlignment="1">
      <alignment horizontal="center" wrapText="1"/>
    </xf>
    <xf numFmtId="0" fontId="6" fillId="5" borderId="53" xfId="0" applyFont="1" applyFill="1" applyBorder="1" applyAlignment="1">
      <alignment horizontal="center"/>
    </xf>
    <xf numFmtId="0" fontId="6" fillId="5" borderId="54" xfId="0" applyFont="1" applyFill="1" applyBorder="1" applyAlignment="1">
      <alignment horizontal="center"/>
    </xf>
    <xf numFmtId="0" fontId="6" fillId="5" borderId="55" xfId="0" applyFont="1" applyFill="1" applyBorder="1" applyAlignment="1">
      <alignment horizontal="center"/>
    </xf>
    <xf numFmtId="0" fontId="6" fillId="5" borderId="56" xfId="0" applyFont="1" applyFill="1" applyBorder="1" applyAlignment="1">
      <alignment horizontal="center"/>
    </xf>
    <xf numFmtId="0" fontId="6" fillId="5" borderId="57" xfId="0" applyFont="1" applyFill="1" applyBorder="1" applyAlignment="1">
      <alignment horizontal="center"/>
    </xf>
    <xf numFmtId="0" fontId="6" fillId="5" borderId="58" xfId="0" applyFont="1" applyFill="1" applyBorder="1" applyAlignment="1">
      <alignment horizontal="center"/>
    </xf>
    <xf numFmtId="0" fontId="6" fillId="5" borderId="45" xfId="0" applyFont="1" applyFill="1" applyBorder="1" applyAlignment="1">
      <alignment horizontal="center"/>
    </xf>
    <xf numFmtId="0" fontId="6" fillId="5" borderId="1" xfId="0" applyFont="1" applyFill="1" applyBorder="1" applyAlignment="1">
      <alignment horizontal="center"/>
    </xf>
    <xf numFmtId="0" fontId="6" fillId="5" borderId="24" xfId="0" applyFont="1" applyFill="1" applyBorder="1" applyAlignment="1">
      <alignment horizontal="center"/>
    </xf>
    <xf numFmtId="0" fontId="6" fillId="5" borderId="28" xfId="0" applyFont="1" applyFill="1" applyBorder="1" applyAlignment="1">
      <alignment horizontal="center"/>
    </xf>
    <xf numFmtId="0" fontId="6" fillId="5" borderId="29" xfId="0" applyFont="1" applyFill="1" applyBorder="1" applyAlignment="1">
      <alignment horizontal="center"/>
    </xf>
    <xf numFmtId="0" fontId="6" fillId="5" borderId="46" xfId="0" applyFont="1" applyFill="1" applyBorder="1" applyAlignment="1">
      <alignment horizontal="center"/>
    </xf>
    <xf numFmtId="0" fontId="23" fillId="5" borderId="43" xfId="0" applyFont="1" applyFill="1" applyBorder="1" applyAlignment="1">
      <alignment horizontal="center"/>
    </xf>
    <xf numFmtId="0" fontId="23" fillId="5" borderId="0" xfId="0" applyFont="1" applyFill="1" applyAlignment="1">
      <alignment horizontal="center"/>
    </xf>
    <xf numFmtId="0" fontId="23" fillId="5" borderId="22" xfId="0" applyFont="1" applyFill="1" applyBorder="1" applyAlignment="1">
      <alignment horizontal="center"/>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5" fillId="5" borderId="14" xfId="0" applyFont="1" applyFill="1" applyBorder="1" applyAlignment="1">
      <alignment horizontal="center" vertical="center"/>
    </xf>
    <xf numFmtId="0" fontId="5" fillId="5" borderId="10" xfId="0" applyFont="1" applyFill="1" applyBorder="1" applyAlignment="1">
      <alignment horizontal="center" vertical="center"/>
    </xf>
    <xf numFmtId="0" fontId="5" fillId="5" borderId="0" xfId="0" applyFont="1" applyFill="1" applyAlignment="1">
      <alignment horizontal="center" vertical="center"/>
    </xf>
    <xf numFmtId="0" fontId="5" fillId="5" borderId="17"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18" xfId="0" applyFont="1" applyFill="1" applyBorder="1" applyAlignment="1">
      <alignment horizontal="center" vertical="center"/>
    </xf>
    <xf numFmtId="0" fontId="18" fillId="2" borderId="0" xfId="0" applyFont="1" applyFill="1" applyAlignment="1">
      <alignment horizontal="center"/>
    </xf>
    <xf numFmtId="0" fontId="5" fillId="5" borderId="44" xfId="0" applyFont="1" applyFill="1" applyBorder="1" applyAlignment="1">
      <alignment horizontal="left"/>
    </xf>
    <xf numFmtId="0" fontId="4" fillId="6" borderId="62" xfId="0" applyFont="1" applyFill="1" applyBorder="1" applyAlignment="1">
      <alignment horizontal="center"/>
    </xf>
    <xf numFmtId="0" fontId="4" fillId="6" borderId="63" xfId="0" applyFont="1" applyFill="1" applyBorder="1" applyAlignment="1">
      <alignment horizontal="center"/>
    </xf>
    <xf numFmtId="0" fontId="4" fillId="6" borderId="64" xfId="0" applyFont="1" applyFill="1" applyBorder="1" applyAlignment="1">
      <alignment horizontal="center"/>
    </xf>
    <xf numFmtId="164" fontId="5" fillId="5" borderId="3" xfId="0" applyNumberFormat="1" applyFont="1" applyFill="1" applyBorder="1" applyAlignment="1">
      <alignment horizontal="center" vertical="center"/>
    </xf>
    <xf numFmtId="0" fontId="5" fillId="5" borderId="50" xfId="0" quotePrefix="1" applyFont="1" applyFill="1" applyBorder="1" applyAlignment="1">
      <alignment horizontal="center"/>
    </xf>
    <xf numFmtId="0" fontId="5" fillId="5" borderId="19" xfId="0" quotePrefix="1" applyFont="1" applyFill="1" applyBorder="1" applyAlignment="1">
      <alignment horizontal="center"/>
    </xf>
    <xf numFmtId="0" fontId="5" fillId="5" borderId="2" xfId="0" quotePrefix="1" applyFont="1" applyFill="1" applyBorder="1" applyAlignment="1">
      <alignment horizontal="center"/>
    </xf>
    <xf numFmtId="0" fontId="5" fillId="5" borderId="47" xfId="0" applyFont="1" applyFill="1" applyBorder="1" applyAlignment="1">
      <alignment horizontal="center"/>
    </xf>
    <xf numFmtId="0" fontId="5" fillId="5" borderId="50" xfId="0" applyFont="1" applyFill="1" applyBorder="1" applyAlignment="1">
      <alignment horizontal="center"/>
    </xf>
    <xf numFmtId="0" fontId="5" fillId="5" borderId="19" xfId="0" applyFont="1" applyFill="1" applyBorder="1" applyAlignment="1">
      <alignment horizontal="center"/>
    </xf>
    <xf numFmtId="164" fontId="5" fillId="5" borderId="6" xfId="0" applyNumberFormat="1" applyFont="1" applyFill="1" applyBorder="1" applyAlignment="1">
      <alignment horizontal="center" vertical="center"/>
    </xf>
    <xf numFmtId="0" fontId="6" fillId="5" borderId="51" xfId="0" applyFont="1" applyFill="1" applyBorder="1" applyAlignment="1">
      <alignment horizontal="center"/>
    </xf>
    <xf numFmtId="0" fontId="5" fillId="5" borderId="6" xfId="0" applyFont="1" applyFill="1" applyBorder="1" applyAlignment="1">
      <alignment horizontal="left"/>
    </xf>
    <xf numFmtId="0" fontId="5" fillId="5" borderId="23"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44" xfId="0" applyFont="1" applyFill="1" applyBorder="1" applyAlignment="1">
      <alignment horizontal="center" vertical="center" wrapText="1"/>
    </xf>
    <xf numFmtId="0" fontId="3" fillId="0" borderId="33"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30" xfId="0" applyFont="1" applyBorder="1" applyAlignment="1">
      <alignment horizontal="center" vertical="center"/>
    </xf>
    <xf numFmtId="0" fontId="3" fillId="0" borderId="39" xfId="0" applyFont="1" applyBorder="1" applyAlignment="1">
      <alignment horizontal="center" vertical="center"/>
    </xf>
    <xf numFmtId="0" fontId="3" fillId="0" borderId="30" xfId="0" applyFont="1" applyBorder="1" applyAlignment="1">
      <alignment horizont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37" xfId="0" applyFont="1" applyFill="1" applyBorder="1" applyAlignment="1">
      <alignment horizontal="center" vertical="center"/>
    </xf>
    <xf numFmtId="0" fontId="3" fillId="5" borderId="38"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36" xfId="0" applyFont="1" applyFill="1" applyBorder="1" applyAlignment="1">
      <alignment horizontal="center" vertical="center"/>
    </xf>
    <xf numFmtId="0" fontId="3" fillId="5" borderId="30" xfId="0" applyFont="1" applyFill="1" applyBorder="1" applyAlignment="1">
      <alignment horizontal="center" vertical="center"/>
    </xf>
    <xf numFmtId="0" fontId="2" fillId="0" borderId="30" xfId="0" applyFont="1" applyBorder="1" applyAlignment="1">
      <alignment horizontal="center"/>
    </xf>
    <xf numFmtId="169" fontId="5" fillId="4" borderId="30" xfId="3" applyNumberFormat="1" applyFont="1" applyBorder="1" applyAlignment="1">
      <alignment horizontal="center" vertical="center"/>
    </xf>
    <xf numFmtId="0" fontId="3" fillId="5" borderId="30" xfId="0" applyFont="1" applyFill="1" applyBorder="1" applyAlignment="1">
      <alignment horizontal="center" vertical="center" wrapText="1"/>
    </xf>
    <xf numFmtId="164" fontId="5" fillId="4" borderId="30" xfId="3" applyNumberFormat="1" applyFont="1" applyBorder="1" applyAlignment="1">
      <alignment horizontal="center" vertical="center"/>
    </xf>
    <xf numFmtId="1" fontId="5" fillId="4" borderId="30" xfId="3" applyNumberFormat="1" applyFont="1" applyBorder="1" applyAlignment="1">
      <alignment horizontal="center" vertical="center"/>
    </xf>
    <xf numFmtId="2" fontId="5" fillId="4" borderId="30" xfId="3" applyNumberFormat="1" applyFont="1" applyBorder="1" applyAlignment="1">
      <alignment horizontal="center" vertical="center"/>
    </xf>
    <xf numFmtId="0" fontId="3" fillId="5" borderId="4" xfId="0" applyFont="1" applyFill="1" applyBorder="1" applyAlignment="1">
      <alignment horizontal="center" vertical="center"/>
    </xf>
    <xf numFmtId="0" fontId="3" fillId="5" borderId="3" xfId="0" applyFont="1" applyFill="1" applyBorder="1" applyAlignment="1">
      <alignment horizontal="center" vertical="center"/>
    </xf>
    <xf numFmtId="164" fontId="2" fillId="5" borderId="30" xfId="0" applyNumberFormat="1" applyFont="1" applyFill="1" applyBorder="1" applyAlignment="1">
      <alignment horizontal="center" vertical="center"/>
    </xf>
    <xf numFmtId="169" fontId="2" fillId="5" borderId="30" xfId="0" applyNumberFormat="1" applyFont="1" applyFill="1" applyBorder="1" applyAlignment="1">
      <alignment horizontal="center" vertical="center"/>
    </xf>
    <xf numFmtId="2" fontId="2" fillId="5" borderId="30" xfId="0" applyNumberFormat="1" applyFont="1" applyFill="1" applyBorder="1" applyAlignment="1">
      <alignment horizontal="center" vertical="center"/>
    </xf>
    <xf numFmtId="166" fontId="2" fillId="5" borderId="30" xfId="0" applyNumberFormat="1" applyFont="1" applyFill="1" applyBorder="1" applyAlignment="1">
      <alignment horizontal="center" vertical="center"/>
    </xf>
    <xf numFmtId="1" fontId="2" fillId="5" borderId="30" xfId="0" applyNumberFormat="1" applyFont="1" applyFill="1" applyBorder="1" applyAlignment="1">
      <alignment horizontal="center" vertical="center"/>
    </xf>
  </cellXfs>
  <cellStyles count="4">
    <cellStyle name="Bad" xfId="3" builtinId="27"/>
    <cellStyle name="Normal" xfId="0" builtinId="0"/>
    <cellStyle name="Normal 2" xfId="1" xr:uid="{00000000-0005-0000-0000-000002000000}"/>
    <cellStyle name="Normal 3" xfId="2" xr:uid="{00000000-0005-0000-0000-000003000000}"/>
  </cellStyles>
  <dxfs count="85">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317" cy="1122423"/>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724420" y="10266761"/>
          <a:ext cx="2283317" cy="1122423"/>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solidFill>
                <a:schemeClr val="tx1"/>
              </a:solidFill>
              <a:effectLst/>
              <a:latin typeface="Arial Narrow" panose="020B0606020202030204" pitchFamily="34" charset="0"/>
              <a:ea typeface="+mn-ea"/>
              <a:cs typeface="+mn-cs"/>
            </a:rPr>
            <a:t>Block 1 Lot 49, Jubilation Commercial Strip, </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Brgy. Zapote, Biñan City, Laguna 4024 Phils.</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Contact Nos.: (049)591-0807;</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                 09171700815; 09171700231</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Email: admin@sonju.ph</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Website:</a:t>
          </a:r>
          <a:r>
            <a:rPr lang="en-US" sz="1000" baseline="0">
              <a:solidFill>
                <a:schemeClr val="tx1"/>
              </a:solidFill>
              <a:effectLst/>
              <a:latin typeface="Arial Narrow" panose="020B0606020202030204" pitchFamily="34" charset="0"/>
              <a:ea typeface="+mn-ea"/>
              <a:cs typeface="+mn-cs"/>
            </a:rPr>
            <a:t> www.sonjuengineering.com</a:t>
          </a:r>
          <a:endParaRPr lang="en-PH" sz="1000">
            <a:effectLst/>
            <a:latin typeface="Arial Narrow" panose="020B0606020202030204" pitchFamily="34" charset="0"/>
          </a:endParaRPr>
        </a:p>
        <a:p>
          <a:endParaRPr lang="en-US" sz="1000">
            <a:latin typeface="Arial Narrow" panose="020B0606020202030204" pitchFamily="34" charset="0"/>
          </a:endParaRPr>
        </a:p>
      </xdr:txBody>
    </xdr:sp>
    <xdr:clientData/>
  </xdr:oneCellAnchor>
  <xdr:twoCellAnchor>
    <xdr:from>
      <xdr:col>2</xdr:col>
      <xdr:colOff>30164</xdr:colOff>
      <xdr:row>110</xdr:row>
      <xdr:rowOff>0</xdr:rowOff>
    </xdr:from>
    <xdr:to>
      <xdr:col>25</xdr:col>
      <xdr:colOff>162649</xdr:colOff>
      <xdr:row>110</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111</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110</xdr:row>
      <xdr:rowOff>58732</xdr:rowOff>
    </xdr:from>
    <xdr:ext cx="2283317" cy="975267"/>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714895" y="20399976"/>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solidFill>
                <a:schemeClr val="tx1"/>
              </a:solidFill>
              <a:effectLst/>
              <a:latin typeface="Arial Narrow" panose="020B0606020202030204" pitchFamily="34" charset="0"/>
              <a:ea typeface="+mn-ea"/>
              <a:cs typeface="+mn-cs"/>
            </a:rPr>
            <a:t>Block 1 Lot 49, Jubilation Commercial Strip, </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Brgy. Zapote, Biñan City, Laguna 4024 Phils.</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Contact Nos.: (049)591-0807;</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                 09171700815; 09171700231</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Email: admin@sonju.ph</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Website:</a:t>
          </a:r>
          <a:r>
            <a:rPr lang="en-US" sz="1000" baseline="0">
              <a:solidFill>
                <a:schemeClr val="tx1"/>
              </a:solidFill>
              <a:effectLst/>
              <a:latin typeface="Arial Narrow" panose="020B0606020202030204" pitchFamily="34" charset="0"/>
              <a:ea typeface="+mn-ea"/>
              <a:cs typeface="+mn-cs"/>
            </a:rPr>
            <a:t> www.sonjuengineering.com</a:t>
          </a:r>
          <a:endParaRPr lang="en-PH" sz="1000">
            <a:effectLst/>
            <a:latin typeface="Arial Narrow" panose="020B0606020202030204" pitchFamily="34" charset="0"/>
          </a:endParaRPr>
        </a:p>
      </xdr:txBody>
    </xdr:sp>
    <xdr:clientData/>
  </xdr:oneCellAnchor>
  <xdr:twoCellAnchor>
    <xdr:from>
      <xdr:col>2</xdr:col>
      <xdr:colOff>30164</xdr:colOff>
      <xdr:row>163</xdr:row>
      <xdr:rowOff>0</xdr:rowOff>
    </xdr:from>
    <xdr:to>
      <xdr:col>25</xdr:col>
      <xdr:colOff>162649</xdr:colOff>
      <xdr:row>163</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164</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163</xdr:row>
      <xdr:rowOff>58732</xdr:rowOff>
    </xdr:from>
    <xdr:ext cx="2283317" cy="975267"/>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714895" y="30533190"/>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solidFill>
                <a:schemeClr val="tx1"/>
              </a:solidFill>
              <a:effectLst/>
              <a:latin typeface="Arial Narrow" panose="020B0606020202030204" pitchFamily="34" charset="0"/>
              <a:ea typeface="+mn-ea"/>
              <a:cs typeface="+mn-cs"/>
            </a:rPr>
            <a:t>Block 1 Lot 49, Jubilation Commercial Strip, </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Brgy. Zapote, Biñan City, Laguna 4024 Phils.</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Contact Nos.: (049)591-0807;</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                 09171700815; 09171700231</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Email: admin@sonju.ph</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Website:</a:t>
          </a:r>
          <a:r>
            <a:rPr lang="en-US" sz="1000" baseline="0">
              <a:solidFill>
                <a:schemeClr val="tx1"/>
              </a:solidFill>
              <a:effectLst/>
              <a:latin typeface="Arial Narrow" panose="020B0606020202030204" pitchFamily="34" charset="0"/>
              <a:ea typeface="+mn-ea"/>
              <a:cs typeface="+mn-cs"/>
            </a:rPr>
            <a:t> www.sonjuengineering.com</a:t>
          </a:r>
          <a:endParaRPr lang="en-PH" sz="1000">
            <a:effectLst/>
            <a:latin typeface="Arial Narrow" panose="020B0606020202030204" pitchFamily="34" charset="0"/>
          </a:endParaRPr>
        </a:p>
      </xdr:txBody>
    </xdr:sp>
    <xdr:clientData/>
  </xdr:oneCellAnchor>
  <xdr:twoCellAnchor editAs="oneCell">
    <xdr:from>
      <xdr:col>3</xdr:col>
      <xdr:colOff>133004</xdr:colOff>
      <xdr:row>0</xdr:row>
      <xdr:rowOff>58189</xdr:rowOff>
    </xdr:from>
    <xdr:to>
      <xdr:col>10</xdr:col>
      <xdr:colOff>133350</xdr:colOff>
      <xdr:row>4</xdr:row>
      <xdr:rowOff>108065</xdr:rowOff>
    </xdr:to>
    <xdr:pic>
      <xdr:nvPicPr>
        <xdr:cNvPr id="17" name="Picture 16" descr="A logo with a maze&#10;&#10;AI-generated content may be incorrect.">
          <a:extLst>
            <a:ext uri="{FF2B5EF4-FFF2-40B4-BE49-F238E27FC236}">
              <a16:creationId xmlns:a16="http://schemas.microsoft.com/office/drawing/2014/main" id="{993684BE-C988-4C8A-8FEB-A9C6D39BD77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9304" y="58189"/>
          <a:ext cx="1733896" cy="726151"/>
        </a:xfrm>
        <a:prstGeom prst="rect">
          <a:avLst/>
        </a:prstGeom>
      </xdr:spPr>
    </xdr:pic>
    <xdr:clientData/>
  </xdr:twoCellAnchor>
  <xdr:twoCellAnchor editAs="oneCell">
    <xdr:from>
      <xdr:col>17</xdr:col>
      <xdr:colOff>91440</xdr:colOff>
      <xdr:row>0</xdr:row>
      <xdr:rowOff>0</xdr:rowOff>
    </xdr:from>
    <xdr:to>
      <xdr:col>26</xdr:col>
      <xdr:colOff>1</xdr:colOff>
      <xdr:row>5</xdr:row>
      <xdr:rowOff>151937</xdr:rowOff>
    </xdr:to>
    <xdr:pic>
      <xdr:nvPicPr>
        <xdr:cNvPr id="19" name="Picture 18">
          <a:extLst>
            <a:ext uri="{FF2B5EF4-FFF2-40B4-BE49-F238E27FC236}">
              <a16:creationId xmlns:a16="http://schemas.microsoft.com/office/drawing/2014/main" id="{C1D8FB20-D0C3-4A86-B53B-CAE6C50607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95702" y="0"/>
          <a:ext cx="2452255" cy="10995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905625" y="6137910"/>
          <a:ext cx="15240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53957</xdr:rowOff>
    </xdr:from>
    <xdr:to>
      <xdr:col>31</xdr:col>
      <xdr:colOff>14269</xdr:colOff>
      <xdr:row>27</xdr:row>
      <xdr:rowOff>92057</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539615" y="2981325"/>
          <a:ext cx="15113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2868</xdr:colOff>
      <xdr:row>24</xdr:row>
      <xdr:rowOff>50495</xdr:rowOff>
    </xdr:from>
    <xdr:to>
      <xdr:col>31</xdr:col>
      <xdr:colOff>16868</xdr:colOff>
      <xdr:row>25</xdr:row>
      <xdr:rowOff>88595</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545965" y="2787650"/>
          <a:ext cx="14732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39</xdr:col>
      <xdr:colOff>31173</xdr:colOff>
      <xdr:row>1</xdr:row>
      <xdr:rowOff>114301</xdr:rowOff>
    </xdr:from>
    <xdr:to>
      <xdr:col>51</xdr:col>
      <xdr:colOff>10393</xdr:colOff>
      <xdr:row>5</xdr:row>
      <xdr:rowOff>10391</xdr:rowOff>
    </xdr:to>
    <xdr:pic>
      <xdr:nvPicPr>
        <xdr:cNvPr id="8" name="Picture 7" descr="A logo with a maze&#10;&#10;AI-generated content may be incorrect.">
          <a:extLst>
            <a:ext uri="{FF2B5EF4-FFF2-40B4-BE49-F238E27FC236}">
              <a16:creationId xmlns:a16="http://schemas.microsoft.com/office/drawing/2014/main" id="{231610E4-8E66-4D8C-A6B4-538D788A723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28064" y="114301"/>
          <a:ext cx="1724893" cy="6857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3</xdr:row>
      <xdr:rowOff>132484</xdr:rowOff>
    </xdr:from>
    <xdr:to>
      <xdr:col>9</xdr:col>
      <xdr:colOff>55790</xdr:colOff>
      <xdr:row>31</xdr:row>
      <xdr:rowOff>173306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srcRect l="28221" t="9488" r="29396" b="17028"/>
        <a:stretch/>
      </xdr:blipFill>
      <xdr:spPr>
        <a:xfrm>
          <a:off x="28575" y="703984"/>
          <a:ext cx="5513615" cy="5374822"/>
        </a:xfrm>
        <a:prstGeom prst="rect">
          <a:avLst/>
        </a:prstGeom>
      </xdr:spPr>
    </xdr:pic>
    <xdr:clientData/>
  </xdr:twoCellAnchor>
  <xdr:twoCellAnchor editAs="oneCell">
    <xdr:from>
      <xdr:col>0</xdr:col>
      <xdr:colOff>0</xdr:colOff>
      <xdr:row>0</xdr:row>
      <xdr:rowOff>0</xdr:rowOff>
    </xdr:from>
    <xdr:to>
      <xdr:col>9</xdr:col>
      <xdr:colOff>17318</xdr:colOff>
      <xdr:row>2</xdr:row>
      <xdr:rowOff>121227</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2"/>
        <a:srcRect l="5624" t="32438" r="52074" b="60696"/>
        <a:stretch/>
      </xdr:blipFill>
      <xdr:spPr>
        <a:xfrm>
          <a:off x="0" y="0"/>
          <a:ext cx="5472545" cy="502227"/>
        </a:xfrm>
        <a:prstGeom prst="rect">
          <a:avLst/>
        </a:prstGeom>
      </xdr:spPr>
    </xdr:pic>
    <xdr:clientData/>
  </xdr:twoCellAnchor>
  <xdr:twoCellAnchor editAs="oneCell">
    <xdr:from>
      <xdr:col>0</xdr:col>
      <xdr:colOff>48476</xdr:colOff>
      <xdr:row>30</xdr:row>
      <xdr:rowOff>85755</xdr:rowOff>
    </xdr:from>
    <xdr:to>
      <xdr:col>8</xdr:col>
      <xdr:colOff>589360</xdr:colOff>
      <xdr:row>55</xdr:row>
      <xdr:rowOff>175192</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3"/>
        <a:srcRect l="50937" t="20278" r="7435" b="13679"/>
        <a:stretch/>
      </xdr:blipFill>
      <xdr:spPr>
        <a:xfrm>
          <a:off x="48476" y="5800755"/>
          <a:ext cx="5398634" cy="485193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26"/>
  <sheetViews>
    <sheetView showGridLines="0" view="pageBreakPreview" zoomScaleNormal="120" zoomScaleSheetLayoutView="100" workbookViewId="0">
      <selection activeCell="O2" sqref="O2"/>
    </sheetView>
  </sheetViews>
  <sheetFormatPr defaultColWidth="0" defaultRowHeight="13.5"/>
  <cols>
    <col min="1" max="1" width="3.7109375" style="23" customWidth="1"/>
    <col min="2" max="2" width="5.7109375" style="20" customWidth="1"/>
    <col min="3" max="11" width="3.7109375" style="20" customWidth="1"/>
    <col min="12" max="12" width="4" style="20" customWidth="1"/>
    <col min="13" max="13" width="4.28515625" style="20" customWidth="1"/>
    <col min="14" max="26" width="3.7109375" style="20" customWidth="1"/>
    <col min="27" max="27" width="3" style="20" customWidth="1"/>
    <col min="28" max="48" width="3.7109375" style="20" hidden="1" customWidth="1"/>
    <col min="49" max="16384" width="9.28515625" style="20" hidden="1"/>
  </cols>
  <sheetData>
    <row r="1" spans="3:26" ht="12.75" customHeight="1"/>
    <row r="5" spans="3:26" ht="21" customHeight="1">
      <c r="C5" s="236" t="s">
        <v>0</v>
      </c>
      <c r="D5" s="236"/>
      <c r="E5" s="236"/>
      <c r="F5" s="236"/>
      <c r="G5" s="236"/>
      <c r="H5" s="236"/>
      <c r="I5" s="236"/>
      <c r="J5" s="236"/>
      <c r="K5" s="236"/>
      <c r="L5" s="236"/>
      <c r="M5" s="236"/>
      <c r="N5" s="236"/>
      <c r="O5" s="236"/>
      <c r="P5" s="236"/>
      <c r="Q5" s="236"/>
      <c r="R5" s="236"/>
      <c r="S5" s="236"/>
      <c r="T5" s="236"/>
      <c r="U5" s="236"/>
      <c r="V5" s="236"/>
      <c r="W5" s="236"/>
      <c r="X5" s="236"/>
      <c r="Y5" s="236"/>
      <c r="Z5" s="236"/>
    </row>
    <row r="6" spans="3:26" ht="12.75" customHeight="1">
      <c r="C6" s="236"/>
      <c r="D6" s="236"/>
      <c r="E6" s="236"/>
      <c r="F6" s="236"/>
      <c r="G6" s="236"/>
      <c r="H6" s="236"/>
      <c r="I6" s="236"/>
      <c r="J6" s="236"/>
      <c r="K6" s="236"/>
      <c r="L6" s="236"/>
      <c r="M6" s="236"/>
      <c r="N6" s="236"/>
      <c r="O6" s="236"/>
      <c r="P6" s="236"/>
      <c r="Q6" s="236"/>
      <c r="R6" s="236"/>
      <c r="S6" s="236"/>
      <c r="T6" s="236"/>
      <c r="U6" s="236"/>
      <c r="V6" s="236"/>
      <c r="W6" s="236"/>
      <c r="X6" s="236"/>
      <c r="Y6" s="236"/>
      <c r="Z6" s="236"/>
    </row>
    <row r="7" spans="3:26" ht="12.75" customHeight="1">
      <c r="R7" s="217" t="s">
        <v>1</v>
      </c>
      <c r="S7" s="217"/>
      <c r="T7" s="217"/>
      <c r="U7" s="217"/>
      <c r="V7" s="218" t="str">
        <f>CONCATENATE("25-",DataSheet!L7,DataSheet!N7,DataSheet!O7,DataSheet!AN7," ","Rev.00")</f>
        <v>25- Rev.00</v>
      </c>
      <c r="W7" s="218"/>
      <c r="X7" s="218"/>
      <c r="Y7" s="218"/>
      <c r="Z7" s="218"/>
    </row>
    <row r="9" spans="3:26" ht="15" customHeight="1">
      <c r="C9" s="21" t="s">
        <v>2</v>
      </c>
      <c r="O9" s="21" t="s">
        <v>3</v>
      </c>
    </row>
    <row r="10" spans="3:26" ht="15" customHeight="1">
      <c r="D10" s="19">
        <f>DataSheet!H25</f>
        <v>0</v>
      </c>
      <c r="E10" s="19"/>
      <c r="F10" s="19"/>
      <c r="G10" s="19"/>
      <c r="H10" s="19"/>
      <c r="I10" s="19"/>
      <c r="J10" s="19"/>
      <c r="K10" s="19"/>
      <c r="L10" s="19"/>
      <c r="M10" s="19"/>
      <c r="N10" s="19"/>
      <c r="P10" s="219" t="str">
        <f>IF(DataSheet!AE25="x","SONJU ENGINEERING SERVICES",D10)</f>
        <v>SONJU ENGINEERING SERVICES</v>
      </c>
      <c r="Q10" s="219"/>
      <c r="R10" s="219"/>
      <c r="S10" s="219"/>
      <c r="T10" s="219"/>
      <c r="U10" s="219"/>
      <c r="V10" s="219"/>
      <c r="W10" s="219"/>
      <c r="X10" s="219"/>
      <c r="Y10" s="219"/>
      <c r="Z10" s="19"/>
    </row>
    <row r="11" spans="3:26" ht="12.95" customHeight="1">
      <c r="C11" s="21"/>
      <c r="D11" s="223">
        <f>DataSheet!H27</f>
        <v>0</v>
      </c>
      <c r="E11" s="223"/>
      <c r="F11" s="223"/>
      <c r="G11" s="223"/>
      <c r="H11" s="223"/>
      <c r="I11" s="223"/>
      <c r="J11" s="223"/>
      <c r="K11" s="223"/>
      <c r="L11" s="223"/>
      <c r="M11" s="223"/>
      <c r="N11" s="25"/>
      <c r="O11" s="25"/>
      <c r="P11" s="223" t="str">
        <f>IF(DataSheet!AE25="x",DataSheet!AG29,DataSheet!AG29)</f>
        <v>Electrical Calibration Area</v>
      </c>
      <c r="Q11" s="223"/>
      <c r="R11" s="223"/>
      <c r="S11" s="223"/>
      <c r="T11" s="223"/>
      <c r="U11" s="223"/>
      <c r="V11" s="223"/>
      <c r="W11" s="223"/>
      <c r="X11" s="223"/>
      <c r="Y11" s="223"/>
      <c r="Z11" s="25"/>
    </row>
    <row r="12" spans="3:26" ht="12.95" customHeight="1">
      <c r="D12" s="223"/>
      <c r="E12" s="223"/>
      <c r="F12" s="223"/>
      <c r="G12" s="223"/>
      <c r="H12" s="223"/>
      <c r="I12" s="223"/>
      <c r="J12" s="223"/>
      <c r="K12" s="223"/>
      <c r="L12" s="223"/>
      <c r="M12" s="223"/>
      <c r="N12" s="25"/>
      <c r="O12" s="24"/>
      <c r="P12" s="223"/>
      <c r="Q12" s="223"/>
      <c r="R12" s="223"/>
      <c r="S12" s="223"/>
      <c r="T12" s="223"/>
      <c r="U12" s="223"/>
      <c r="V12" s="223"/>
      <c r="W12" s="223"/>
      <c r="X12" s="223"/>
      <c r="Y12" s="223"/>
      <c r="Z12" s="25"/>
    </row>
    <row r="13" spans="3:26" ht="12.95" customHeight="1">
      <c r="D13" s="223"/>
      <c r="E13" s="223"/>
      <c r="F13" s="223"/>
      <c r="G13" s="223"/>
      <c r="H13" s="223"/>
      <c r="I13" s="223"/>
      <c r="J13" s="223"/>
      <c r="K13" s="223"/>
      <c r="L13" s="223"/>
      <c r="M13" s="223"/>
      <c r="N13" s="25"/>
      <c r="O13" s="24"/>
      <c r="P13" s="55"/>
      <c r="Q13" s="55"/>
      <c r="R13" s="55"/>
      <c r="S13" s="55"/>
      <c r="T13" s="55"/>
      <c r="U13" s="55"/>
      <c r="V13" s="55"/>
      <c r="W13" s="55"/>
      <c r="X13" s="55"/>
      <c r="Y13" s="55"/>
      <c r="Z13" s="31"/>
    </row>
    <row r="14" spans="3:26" ht="12.95" customHeight="1"/>
    <row r="15" spans="3:26" ht="15" customHeight="1">
      <c r="C15" s="21" t="s">
        <v>4</v>
      </c>
      <c r="H15" s="220" t="str">
        <f>DataSheet!K11</f>
        <v>Sanwa</v>
      </c>
      <c r="I15" s="220"/>
      <c r="J15" s="220"/>
      <c r="K15" s="220"/>
      <c r="L15" s="220"/>
      <c r="M15" s="220"/>
      <c r="N15" s="26"/>
      <c r="O15" s="21" t="s">
        <v>5</v>
      </c>
      <c r="T15" s="20" t="str">
        <f>DataSheet!K9</f>
        <v>Digital Multimeter</v>
      </c>
    </row>
    <row r="16" spans="3:26" ht="15" customHeight="1">
      <c r="C16" s="21" t="s">
        <v>6</v>
      </c>
      <c r="H16" s="220" t="str">
        <f>DataSheet!K13</f>
        <v>CD800a</v>
      </c>
      <c r="I16" s="220"/>
      <c r="J16" s="220"/>
      <c r="K16" s="220"/>
      <c r="L16" s="220"/>
      <c r="M16" s="220"/>
      <c r="N16" s="26"/>
      <c r="O16" s="21" t="s">
        <v>7</v>
      </c>
      <c r="T16" s="220" t="str">
        <f>DataSheet!AL13</f>
        <v>none</v>
      </c>
      <c r="U16" s="220"/>
      <c r="V16" s="220"/>
      <c r="W16" s="220"/>
      <c r="X16" s="220"/>
      <c r="Y16" s="220"/>
      <c r="Z16" s="220"/>
    </row>
    <row r="17" spans="1:26" ht="15" customHeight="1">
      <c r="C17" s="27" t="s">
        <v>8</v>
      </c>
      <c r="H17" s="221">
        <f>DataSheet!K15</f>
        <v>0</v>
      </c>
      <c r="I17" s="220"/>
      <c r="J17" s="220"/>
      <c r="K17" s="220"/>
      <c r="L17" s="220"/>
      <c r="M17" s="220"/>
      <c r="N17" s="26"/>
      <c r="O17" s="21" t="s">
        <v>9</v>
      </c>
      <c r="T17" s="220">
        <f>DataSheet!AL17</f>
        <v>0</v>
      </c>
      <c r="U17" s="220"/>
      <c r="V17" s="220"/>
      <c r="W17" s="220"/>
      <c r="X17" s="220"/>
      <c r="Y17" s="220"/>
      <c r="Z17" s="220"/>
    </row>
    <row r="18" spans="1:26" ht="15" customHeight="1">
      <c r="C18" s="21" t="s">
        <v>10</v>
      </c>
      <c r="H18" s="222">
        <f>DataSheet!AL11</f>
        <v>0</v>
      </c>
      <c r="I18" s="222"/>
      <c r="J18" s="222"/>
      <c r="K18" s="222"/>
      <c r="L18" s="222"/>
      <c r="M18" s="222"/>
      <c r="N18" s="26"/>
      <c r="O18" s="21" t="s">
        <v>11</v>
      </c>
      <c r="T18" s="220">
        <f>DataSheet!L7</f>
        <v>0</v>
      </c>
      <c r="U18" s="220"/>
      <c r="V18" s="220"/>
      <c r="W18" s="220"/>
      <c r="X18" s="220"/>
      <c r="Y18" s="220"/>
      <c r="Z18" s="220"/>
    </row>
    <row r="19" spans="1:26" ht="15" customHeight="1">
      <c r="C19" s="21" t="s">
        <v>158</v>
      </c>
      <c r="H19" s="225">
        <f>DataSheet!AL9</f>
        <v>0</v>
      </c>
      <c r="I19" s="225"/>
      <c r="J19" s="225"/>
      <c r="K19" s="225"/>
      <c r="L19" s="225"/>
      <c r="M19" s="225"/>
      <c r="N19" s="225"/>
      <c r="O19" s="21" t="s">
        <v>12</v>
      </c>
      <c r="T19" s="220" t="str">
        <f>DataSheet!AL15</f>
        <v>none</v>
      </c>
      <c r="U19" s="220"/>
      <c r="V19" s="220"/>
      <c r="W19" s="220"/>
      <c r="X19" s="220"/>
      <c r="Y19" s="220"/>
      <c r="Z19" s="220"/>
    </row>
    <row r="20" spans="1:26" ht="15" customHeight="1">
      <c r="C20" s="21" t="s">
        <v>13</v>
      </c>
      <c r="H20" s="220" t="str">
        <f>IF(DataSheet!AE25="x","23 °C ± 5 °C",CONCATENATE(ROUND(AVERAGE(DataSheet!K41:L42),1)," ","°C"))</f>
        <v>23 °C ± 5 °C</v>
      </c>
      <c r="I20" s="220"/>
      <c r="J20" s="220"/>
      <c r="K20" s="220"/>
      <c r="L20" s="220"/>
      <c r="M20" s="220"/>
      <c r="N20" s="26"/>
      <c r="O20" s="21" t="s">
        <v>14</v>
      </c>
      <c r="T20" s="220" t="str">
        <f>IF(DataSheet!AE25="x","55 %rh ± 15 %rh",CONCATENATE(ROUND(AVERAGE(DataSheet!T41:U42),1)," ","%rh"))</f>
        <v>55 %rh ± 15 %rh</v>
      </c>
      <c r="U20" s="220"/>
      <c r="V20" s="220"/>
      <c r="W20" s="220"/>
      <c r="X20" s="220"/>
      <c r="Y20" s="220"/>
      <c r="Z20" s="220"/>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24" t="s">
        <v>16</v>
      </c>
      <c r="D26" s="224"/>
      <c r="E26" s="224"/>
      <c r="F26" s="224"/>
      <c r="G26" s="224"/>
      <c r="H26" s="224"/>
      <c r="I26" s="224"/>
      <c r="J26" s="224"/>
      <c r="K26" s="224"/>
      <c r="L26" s="224"/>
      <c r="M26" s="224"/>
      <c r="N26" s="224"/>
      <c r="O26" s="224"/>
      <c r="P26" s="224"/>
      <c r="Q26" s="224"/>
      <c r="R26" s="224"/>
      <c r="S26" s="224"/>
      <c r="T26" s="224"/>
      <c r="U26" s="224"/>
      <c r="V26" s="224"/>
      <c r="W26" s="224"/>
      <c r="X26" s="224"/>
      <c r="Y26" s="224"/>
      <c r="Z26" s="224"/>
    </row>
    <row r="27" spans="1:26" ht="15" customHeight="1">
      <c r="C27" s="224"/>
      <c r="D27" s="224"/>
      <c r="E27" s="224"/>
      <c r="F27" s="224"/>
      <c r="G27" s="224"/>
      <c r="H27" s="224"/>
      <c r="I27" s="224"/>
      <c r="J27" s="224"/>
      <c r="K27" s="224"/>
      <c r="L27" s="224"/>
      <c r="M27" s="224"/>
      <c r="N27" s="224"/>
      <c r="O27" s="224"/>
      <c r="P27" s="224"/>
      <c r="Q27" s="224"/>
      <c r="R27" s="224"/>
      <c r="S27" s="224"/>
      <c r="T27" s="224"/>
      <c r="U27" s="224"/>
      <c r="V27" s="224"/>
      <c r="W27" s="224"/>
      <c r="X27" s="224"/>
      <c r="Y27" s="224"/>
      <c r="Z27" s="224"/>
    </row>
    <row r="28" spans="1:26" ht="9.9499999999999993" customHeight="1"/>
    <row r="29" spans="1:26" s="26" customFormat="1" ht="15" customHeight="1">
      <c r="A29" s="56"/>
      <c r="C29" s="19" t="s">
        <v>128</v>
      </c>
    </row>
    <row r="30" spans="1:26" ht="15" customHeight="1">
      <c r="C30" s="224" t="s">
        <v>147</v>
      </c>
      <c r="D30" s="224"/>
      <c r="E30" s="224"/>
      <c r="F30" s="224"/>
      <c r="G30" s="224"/>
      <c r="H30" s="224"/>
      <c r="I30" s="224"/>
      <c r="J30" s="224"/>
      <c r="K30" s="224"/>
      <c r="L30" s="224"/>
      <c r="M30" s="224"/>
      <c r="N30" s="224"/>
      <c r="O30" s="224"/>
      <c r="P30" s="224"/>
      <c r="Q30" s="224"/>
      <c r="R30" s="224"/>
      <c r="S30" s="224"/>
      <c r="T30" s="224"/>
      <c r="U30" s="224"/>
      <c r="V30" s="224"/>
      <c r="W30" s="224"/>
      <c r="X30" s="224"/>
      <c r="Y30" s="224"/>
      <c r="Z30" s="224"/>
    </row>
    <row r="31" spans="1:26" ht="15" customHeight="1">
      <c r="C31" s="224"/>
      <c r="D31" s="224"/>
      <c r="E31" s="224"/>
      <c r="F31" s="224"/>
      <c r="G31" s="224"/>
      <c r="H31" s="224"/>
      <c r="I31" s="224"/>
      <c r="J31" s="224"/>
      <c r="K31" s="224"/>
      <c r="L31" s="224"/>
      <c r="M31" s="224"/>
      <c r="N31" s="224"/>
      <c r="O31" s="224"/>
      <c r="P31" s="224"/>
      <c r="Q31" s="224"/>
      <c r="R31" s="224"/>
      <c r="S31" s="224"/>
      <c r="T31" s="224"/>
      <c r="U31" s="224"/>
      <c r="V31" s="224"/>
      <c r="W31" s="224"/>
      <c r="X31" s="224"/>
      <c r="Y31" s="224"/>
      <c r="Z31" s="224"/>
    </row>
    <row r="32" spans="1:26" ht="15" customHeight="1">
      <c r="C32" s="224"/>
      <c r="D32" s="224"/>
      <c r="E32" s="224"/>
      <c r="F32" s="224"/>
      <c r="G32" s="224"/>
      <c r="H32" s="224"/>
      <c r="I32" s="224"/>
      <c r="J32" s="224"/>
      <c r="K32" s="224"/>
      <c r="L32" s="224"/>
      <c r="M32" s="224"/>
      <c r="N32" s="224"/>
      <c r="O32" s="224"/>
      <c r="P32" s="224"/>
      <c r="Q32" s="224"/>
      <c r="R32" s="224"/>
      <c r="S32" s="224"/>
      <c r="T32" s="224"/>
      <c r="U32" s="224"/>
      <c r="V32" s="224"/>
      <c r="W32" s="224"/>
      <c r="X32" s="224"/>
      <c r="Y32" s="224"/>
      <c r="Z32" s="224"/>
    </row>
    <row r="33" spans="1:27" ht="9.9499999999999993" customHeight="1"/>
    <row r="34" spans="1:27" s="58" customFormat="1" ht="15" customHeight="1">
      <c r="A34" s="57"/>
      <c r="C34" s="68" t="s">
        <v>148</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39" t="s">
        <v>159</v>
      </c>
      <c r="D35" s="239"/>
      <c r="E35" s="239"/>
      <c r="F35" s="239"/>
      <c r="G35" s="239"/>
      <c r="H35" s="239"/>
      <c r="I35" s="239"/>
      <c r="J35" s="239"/>
      <c r="K35" s="239"/>
      <c r="L35" s="239"/>
      <c r="M35" s="239"/>
      <c r="N35" s="239"/>
      <c r="O35" s="239"/>
      <c r="P35" s="239"/>
      <c r="Q35" s="239"/>
      <c r="R35" s="239"/>
      <c r="S35" s="239"/>
      <c r="T35" s="239"/>
      <c r="U35" s="239"/>
      <c r="V35" s="239"/>
      <c r="W35" s="239"/>
      <c r="X35" s="239"/>
      <c r="Y35" s="239"/>
      <c r="Z35" s="239"/>
    </row>
    <row r="36" spans="1:27" s="54" customFormat="1" ht="15" customHeight="1">
      <c r="A36" s="53"/>
      <c r="C36" s="239"/>
      <c r="D36" s="239"/>
      <c r="E36" s="239"/>
      <c r="F36" s="239"/>
      <c r="G36" s="239"/>
      <c r="H36" s="239"/>
      <c r="I36" s="239"/>
      <c r="J36" s="239"/>
      <c r="K36" s="239"/>
      <c r="L36" s="239"/>
      <c r="M36" s="239"/>
      <c r="N36" s="239"/>
      <c r="O36" s="239"/>
      <c r="P36" s="239"/>
      <c r="Q36" s="239"/>
      <c r="R36" s="239"/>
      <c r="S36" s="239"/>
      <c r="T36" s="239"/>
      <c r="U36" s="239"/>
      <c r="V36" s="239"/>
      <c r="W36" s="239"/>
      <c r="X36" s="239"/>
      <c r="Y36" s="239"/>
      <c r="Z36" s="239"/>
    </row>
    <row r="37" spans="1:27" ht="9.9499999999999993" customHeight="1"/>
    <row r="38" spans="1:27" s="26" customFormat="1" ht="15" customHeight="1">
      <c r="A38" s="56"/>
      <c r="C38" s="19" t="s">
        <v>17</v>
      </c>
    </row>
    <row r="39" spans="1:27" ht="9.9499999999999993" customHeight="1"/>
    <row r="40" spans="1:27" s="26" customFormat="1" ht="15" customHeight="1">
      <c r="A40" s="56"/>
      <c r="D40" s="213" t="s">
        <v>18</v>
      </c>
      <c r="E40" s="213"/>
      <c r="F40" s="213"/>
      <c r="G40" s="213"/>
      <c r="H40" s="213"/>
      <c r="I40" s="213"/>
      <c r="J40" s="213" t="s">
        <v>19</v>
      </c>
      <c r="K40" s="213"/>
      <c r="L40" s="213"/>
      <c r="M40" s="213"/>
      <c r="N40" s="213"/>
      <c r="O40" s="213"/>
      <c r="P40" s="213" t="s">
        <v>20</v>
      </c>
      <c r="Q40" s="213"/>
      <c r="R40" s="213"/>
      <c r="S40" s="213"/>
      <c r="T40" s="213"/>
      <c r="U40" s="213"/>
      <c r="V40" s="213" t="s">
        <v>21</v>
      </c>
      <c r="W40" s="213"/>
      <c r="X40" s="213"/>
      <c r="Y40" s="213"/>
      <c r="Z40" s="213"/>
    </row>
    <row r="41" spans="1:27" s="26" customFormat="1" ht="15" customHeight="1">
      <c r="A41" s="56"/>
      <c r="D41" s="213"/>
      <c r="E41" s="213"/>
      <c r="F41" s="213"/>
      <c r="G41" s="213"/>
      <c r="H41" s="213"/>
      <c r="I41" s="213"/>
      <c r="J41" s="213"/>
      <c r="K41" s="213"/>
      <c r="L41" s="213"/>
      <c r="M41" s="213"/>
      <c r="N41" s="213"/>
      <c r="O41" s="213"/>
      <c r="P41" s="213"/>
      <c r="Q41" s="213"/>
      <c r="R41" s="213"/>
      <c r="S41" s="213"/>
      <c r="T41" s="213"/>
      <c r="U41" s="213"/>
      <c r="V41" s="213"/>
      <c r="W41" s="213"/>
      <c r="X41" s="213"/>
      <c r="Y41" s="213"/>
      <c r="Z41" s="213"/>
    </row>
    <row r="42" spans="1:27" s="26" customFormat="1" ht="15" customHeight="1">
      <c r="A42" s="56"/>
      <c r="D42" s="214" t="str">
        <f>DataSheet!B33</f>
        <v>Multiproduct Calibrator</v>
      </c>
      <c r="E42" s="214"/>
      <c r="F42" s="214"/>
      <c r="G42" s="214"/>
      <c r="H42" s="214"/>
      <c r="I42" s="214"/>
      <c r="J42" s="214">
        <f>DataSheet!Q33</f>
        <v>2181901</v>
      </c>
      <c r="K42" s="214"/>
      <c r="L42" s="214"/>
      <c r="M42" s="214"/>
      <c r="N42" s="214"/>
      <c r="O42" s="214"/>
      <c r="P42" s="215" t="str">
        <f>DataSheet!AB33</f>
        <v>25-1604-01JSC Rev.00</v>
      </c>
      <c r="Q42" s="215"/>
      <c r="R42" s="215"/>
      <c r="S42" s="215"/>
      <c r="T42" s="215"/>
      <c r="U42" s="215"/>
      <c r="V42" s="216">
        <f>DataSheet!AO33</f>
        <v>46060</v>
      </c>
      <c r="W42" s="216"/>
      <c r="X42" s="216"/>
      <c r="Y42" s="216"/>
      <c r="Z42" s="216"/>
    </row>
    <row r="43" spans="1:27" ht="9.9499999999999993" customHeight="1"/>
    <row r="44" spans="1:27" s="26" customFormat="1" ht="15" customHeight="1">
      <c r="A44" s="56"/>
      <c r="C44" s="19" t="s">
        <v>22</v>
      </c>
    </row>
    <row r="45" spans="1:27" s="26" customFormat="1" ht="15" customHeight="1">
      <c r="A45" s="56"/>
      <c r="C45" s="238" t="s">
        <v>133</v>
      </c>
      <c r="D45" s="238"/>
      <c r="E45" s="238"/>
      <c r="F45" s="238"/>
      <c r="G45" s="238"/>
      <c r="H45" s="238"/>
      <c r="I45" s="238"/>
      <c r="J45" s="238"/>
      <c r="K45" s="238"/>
      <c r="L45" s="238"/>
      <c r="M45" s="238"/>
      <c r="N45" s="238"/>
      <c r="O45" s="238"/>
      <c r="P45" s="238"/>
      <c r="Q45" s="238"/>
      <c r="R45" s="238"/>
      <c r="S45" s="238"/>
      <c r="T45" s="238"/>
      <c r="U45" s="238"/>
      <c r="V45" s="238"/>
      <c r="W45" s="238"/>
      <c r="X45" s="238"/>
      <c r="Y45" s="238"/>
      <c r="Z45" s="238"/>
      <c r="AA45" s="59"/>
    </row>
    <row r="46" spans="1:27" s="26" customFormat="1" ht="15" customHeight="1">
      <c r="A46" s="56"/>
      <c r="C46" s="238"/>
      <c r="D46" s="238"/>
      <c r="E46" s="238"/>
      <c r="F46" s="238"/>
      <c r="G46" s="238"/>
      <c r="H46" s="238"/>
      <c r="I46" s="238"/>
      <c r="J46" s="238"/>
      <c r="K46" s="238"/>
      <c r="L46" s="238"/>
      <c r="M46" s="238"/>
      <c r="N46" s="238"/>
      <c r="O46" s="238"/>
      <c r="P46" s="238"/>
      <c r="Q46" s="238"/>
      <c r="R46" s="238"/>
      <c r="S46" s="238"/>
      <c r="T46" s="238"/>
      <c r="U46" s="238"/>
      <c r="V46" s="238"/>
      <c r="W46" s="238"/>
      <c r="X46" s="238"/>
      <c r="Y46" s="238"/>
      <c r="Z46" s="238"/>
      <c r="AA46" s="59"/>
    </row>
    <row r="47" spans="1:27" s="26" customFormat="1" ht="15" customHeight="1">
      <c r="A47" s="56"/>
      <c r="C47" s="238"/>
      <c r="D47" s="238"/>
      <c r="E47" s="238"/>
      <c r="F47" s="238"/>
      <c r="G47" s="238"/>
      <c r="H47" s="238"/>
      <c r="I47" s="238"/>
      <c r="J47" s="238"/>
      <c r="K47" s="238"/>
      <c r="L47" s="238"/>
      <c r="M47" s="238"/>
      <c r="N47" s="238"/>
      <c r="O47" s="238"/>
      <c r="P47" s="238"/>
      <c r="Q47" s="238"/>
      <c r="R47" s="238"/>
      <c r="S47" s="238"/>
      <c r="T47" s="238"/>
      <c r="U47" s="238"/>
      <c r="V47" s="238"/>
      <c r="W47" s="238"/>
      <c r="X47" s="238"/>
      <c r="Y47" s="238"/>
      <c r="Z47" s="238"/>
      <c r="AA47" s="59"/>
    </row>
    <row r="48" spans="1:27" s="26" customFormat="1" ht="15" customHeight="1">
      <c r="A48" s="56"/>
      <c r="C48" s="26" t="s">
        <v>23</v>
      </c>
    </row>
    <row r="49" spans="1:23" s="58" customFormat="1" ht="15" customHeight="1">
      <c r="A49" s="57"/>
      <c r="C49" s="58" t="s">
        <v>154</v>
      </c>
    </row>
    <row r="50" spans="1:23" s="26" customFormat="1" ht="15" customHeight="1">
      <c r="A50" s="56"/>
      <c r="C50" s="26" t="s">
        <v>155</v>
      </c>
    </row>
    <row r="51" spans="1:23" s="26" customFormat="1" ht="15" customHeight="1">
      <c r="A51" s="56"/>
      <c r="C51" s="26" t="s">
        <v>156</v>
      </c>
      <c r="O51" s="226">
        <f>EDATE(DataSheet!AL11,12)</f>
        <v>366</v>
      </c>
      <c r="P51" s="226"/>
      <c r="Q51" s="226"/>
    </row>
    <row r="52" spans="1:23" s="26" customFormat="1" ht="15" customHeight="1">
      <c r="A52" s="56"/>
      <c r="N52" s="65"/>
    </row>
    <row r="53" spans="1:23" s="24" customFormat="1" ht="15" customHeight="1">
      <c r="A53" s="28"/>
      <c r="O53" s="32"/>
      <c r="P53" s="32"/>
      <c r="Q53" s="32"/>
    </row>
    <row r="54" spans="1:23" ht="15" customHeight="1">
      <c r="E54" s="227">
        <f>DataSheet!B122</f>
        <v>0</v>
      </c>
      <c r="F54" s="227"/>
      <c r="G54" s="227"/>
      <c r="H54" s="227"/>
      <c r="I54" s="227"/>
      <c r="J54" s="227"/>
      <c r="K54" s="227"/>
      <c r="S54" s="227" t="s">
        <v>157</v>
      </c>
      <c r="T54" s="227"/>
      <c r="U54" s="227"/>
      <c r="V54" s="227"/>
      <c r="W54" s="227"/>
    </row>
    <row r="55" spans="1:23" ht="15" customHeight="1">
      <c r="E55" s="228" t="s">
        <v>24</v>
      </c>
      <c r="F55" s="228"/>
      <c r="G55" s="228"/>
      <c r="H55" s="228"/>
      <c r="I55" s="228"/>
      <c r="J55" s="228"/>
      <c r="K55" s="228"/>
      <c r="S55" s="228" t="s">
        <v>162</v>
      </c>
      <c r="T55" s="228"/>
      <c r="U55" s="228"/>
      <c r="V55" s="228"/>
      <c r="W55" s="228"/>
    </row>
    <row r="56" spans="1:23" ht="15" customHeight="1"/>
    <row r="57" spans="1:23" ht="15" customHeight="1">
      <c r="D57" s="30" t="s">
        <v>25</v>
      </c>
      <c r="G57" s="229"/>
      <c r="H57" s="229"/>
      <c r="I57" s="229"/>
      <c r="J57" s="229"/>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13" t="s">
        <v>27</v>
      </c>
      <c r="F68" s="213"/>
      <c r="G68" s="213"/>
      <c r="H68" s="213"/>
      <c r="I68" s="213" t="s">
        <v>28</v>
      </c>
      <c r="J68" s="213"/>
      <c r="K68" s="213"/>
      <c r="L68" s="213"/>
      <c r="M68" s="237" t="s">
        <v>77</v>
      </c>
      <c r="N68" s="213"/>
      <c r="O68" s="213"/>
      <c r="P68" s="213"/>
      <c r="Q68" s="213" t="s">
        <v>29</v>
      </c>
      <c r="R68" s="213"/>
      <c r="S68" s="213"/>
      <c r="T68" s="213"/>
      <c r="U68" s="237" t="s">
        <v>132</v>
      </c>
      <c r="V68" s="213"/>
      <c r="W68" s="213"/>
      <c r="X68" s="213"/>
    </row>
    <row r="69" spans="3:24" ht="15" customHeight="1">
      <c r="C69" s="19"/>
      <c r="E69" s="213"/>
      <c r="F69" s="213"/>
      <c r="G69" s="213"/>
      <c r="H69" s="213"/>
      <c r="I69" s="213"/>
      <c r="J69" s="213"/>
      <c r="K69" s="213"/>
      <c r="L69" s="213"/>
      <c r="M69" s="213"/>
      <c r="N69" s="213"/>
      <c r="O69" s="213"/>
      <c r="P69" s="213"/>
      <c r="Q69" s="213"/>
      <c r="R69" s="213"/>
      <c r="S69" s="213"/>
      <c r="T69" s="213"/>
      <c r="U69" s="213"/>
      <c r="V69" s="213"/>
      <c r="W69" s="213"/>
      <c r="X69" s="213"/>
    </row>
    <row r="70" spans="3:24" ht="15" customHeight="1">
      <c r="C70" s="19"/>
      <c r="E70" s="214" t="str">
        <f>DataSheet!F55</f>
        <v>400 mV</v>
      </c>
      <c r="F70" s="214"/>
      <c r="G70" s="214"/>
      <c r="H70" s="214"/>
      <c r="I70" s="214" t="str">
        <f>CONCATENATE(DataSheet!L55," ",DataSheet!P55)</f>
        <v>40 mV</v>
      </c>
      <c r="J70" s="214"/>
      <c r="K70" s="214"/>
      <c r="L70" s="214"/>
      <c r="M70" s="214" t="e">
        <f>CONCATENATE(TEXT(DataSheet!AM55,"0.0")," ",DataSheet!P55)</f>
        <v>#DIV/0!</v>
      </c>
      <c r="N70" s="214"/>
      <c r="O70" s="214"/>
      <c r="P70" s="214"/>
      <c r="Q70" s="214" t="e">
        <f>CONCATENATE(TEXT(DataSheet!AR55,"0.0")," ",DataSheet!P55)</f>
        <v>#DIV/0!</v>
      </c>
      <c r="R70" s="214"/>
      <c r="S70" s="214"/>
      <c r="T70" s="214"/>
      <c r="U70" s="214" t="e">
        <f>CONCATENATE(," ",TEXT(DataSheet!DD55,"0.000")," ",DataSheet!CZ55)</f>
        <v>#DIV/0!</v>
      </c>
      <c r="V70" s="214"/>
      <c r="W70" s="214"/>
      <c r="X70" s="214"/>
    </row>
    <row r="71" spans="3:24" ht="15" customHeight="1">
      <c r="C71" s="19"/>
      <c r="E71" s="214"/>
      <c r="F71" s="214"/>
      <c r="G71" s="214"/>
      <c r="H71" s="214"/>
      <c r="I71" s="214" t="str">
        <f>CONCATENATE(DataSheet!L56," ",DataSheet!P56)</f>
        <v>360 mV</v>
      </c>
      <c r="J71" s="214"/>
      <c r="K71" s="214"/>
      <c r="L71" s="214"/>
      <c r="M71" s="214" t="e">
        <f>CONCATENATE(TEXT(DataSheet!AM56,"0.0")," ",DataSheet!P56)</f>
        <v>#DIV/0!</v>
      </c>
      <c r="N71" s="214"/>
      <c r="O71" s="214"/>
      <c r="P71" s="214"/>
      <c r="Q71" s="214" t="e">
        <f>CONCATENATE(TEXT(DataSheet!AR56,"0.0")," ",DataSheet!P56)</f>
        <v>#DIV/0!</v>
      </c>
      <c r="R71" s="214"/>
      <c r="S71" s="214"/>
      <c r="T71" s="214"/>
      <c r="U71" s="214" t="e">
        <f>CONCATENATE(," ",TEXT(DataSheet!DD56,"0.000")," ",DataSheet!CZ56)</f>
        <v>#DIV/0!</v>
      </c>
      <c r="V71" s="214"/>
      <c r="W71" s="214"/>
      <c r="X71" s="214"/>
    </row>
    <row r="72" spans="3:24" ht="15" customHeight="1">
      <c r="C72" s="19"/>
      <c r="E72" s="214"/>
      <c r="F72" s="214"/>
      <c r="G72" s="214"/>
      <c r="H72" s="214"/>
      <c r="I72" s="214" t="str">
        <f>CONCATENATE(DataSheet!L57," ",DataSheet!P57)</f>
        <v>-360 mV</v>
      </c>
      <c r="J72" s="214"/>
      <c r="K72" s="214"/>
      <c r="L72" s="214"/>
      <c r="M72" s="214" t="e">
        <f>CONCATENATE(TEXT(DataSheet!AM57,"0.0")," ",DataSheet!P57)</f>
        <v>#DIV/0!</v>
      </c>
      <c r="N72" s="214"/>
      <c r="O72" s="214"/>
      <c r="P72" s="214"/>
      <c r="Q72" s="214" t="e">
        <f>CONCATENATE(TEXT(DataSheet!AR57,"0.0")," ",DataSheet!P57)</f>
        <v>#DIV/0!</v>
      </c>
      <c r="R72" s="214"/>
      <c r="S72" s="214"/>
      <c r="T72" s="214"/>
      <c r="U72" s="214" t="e">
        <f>CONCATENATE(," ",TEXT(DataSheet!DD57,"0.000")," ",DataSheet!CZ57)</f>
        <v>#DIV/0!</v>
      </c>
      <c r="V72" s="214"/>
      <c r="W72" s="214"/>
      <c r="X72" s="214"/>
    </row>
    <row r="73" spans="3:24" ht="15" customHeight="1">
      <c r="C73" s="19"/>
      <c r="E73" s="214" t="str">
        <f>DataSheet!F58</f>
        <v>4 V</v>
      </c>
      <c r="F73" s="214"/>
      <c r="G73" s="214"/>
      <c r="H73" s="214"/>
      <c r="I73" s="214" t="str">
        <f>CONCATENATE(DataSheet!L58," ",DataSheet!P58)</f>
        <v>0.4 V</v>
      </c>
      <c r="J73" s="214"/>
      <c r="K73" s="214"/>
      <c r="L73" s="214"/>
      <c r="M73" s="214" t="e">
        <f>CONCATENATE(TEXT(DataSheet!AM58,"0.000")," ",DataSheet!P58)</f>
        <v>#DIV/0!</v>
      </c>
      <c r="N73" s="214"/>
      <c r="O73" s="214"/>
      <c r="P73" s="214"/>
      <c r="Q73" s="214" t="e">
        <f>CONCATENATE(TEXT(DataSheet!AR58,"0.000")," ",DataSheet!P58)</f>
        <v>#DIV/0!</v>
      </c>
      <c r="R73" s="214"/>
      <c r="S73" s="214"/>
      <c r="T73" s="214"/>
      <c r="U73" s="214" t="e">
        <f>CONCATENATE(" ",TEXT(DataSheet!DD58,"0.000 00")," ",DataSheet!CZ58)</f>
        <v>#DIV/0!</v>
      </c>
      <c r="V73" s="214"/>
      <c r="W73" s="214"/>
      <c r="X73" s="214"/>
    </row>
    <row r="74" spans="3:24" ht="15" customHeight="1">
      <c r="C74" s="19"/>
      <c r="E74" s="214"/>
      <c r="F74" s="214"/>
      <c r="G74" s="214"/>
      <c r="H74" s="214"/>
      <c r="I74" s="214" t="str">
        <f>CONCATENATE(DataSheet!L59," ",DataSheet!P59)</f>
        <v>3.6 V</v>
      </c>
      <c r="J74" s="214"/>
      <c r="K74" s="214"/>
      <c r="L74" s="214"/>
      <c r="M74" s="214" t="e">
        <f>CONCATENATE(TEXT(DataSheet!AM59,"0.000")," ",DataSheet!P59)</f>
        <v>#DIV/0!</v>
      </c>
      <c r="N74" s="214"/>
      <c r="O74" s="214"/>
      <c r="P74" s="214"/>
      <c r="Q74" s="214" t="e">
        <f>CONCATENATE(TEXT(DataSheet!AR59,"0.000")," ",DataSheet!P59)</f>
        <v>#DIV/0!</v>
      </c>
      <c r="R74" s="214"/>
      <c r="S74" s="214"/>
      <c r="T74" s="214"/>
      <c r="U74" s="214" t="e">
        <f>CONCATENATE(" ",TEXT(DataSheet!DD59,"0.000 00")," ",DataSheet!CZ59)</f>
        <v>#DIV/0!</v>
      </c>
      <c r="V74" s="214"/>
      <c r="W74" s="214"/>
      <c r="X74" s="214"/>
    </row>
    <row r="75" spans="3:24" ht="15" customHeight="1">
      <c r="C75" s="19"/>
      <c r="E75" s="214"/>
      <c r="F75" s="214"/>
      <c r="G75" s="214"/>
      <c r="H75" s="214"/>
      <c r="I75" s="214" t="str">
        <f>CONCATENATE(DataSheet!L60," ",DataSheet!P60)</f>
        <v>-3.6 V</v>
      </c>
      <c r="J75" s="214"/>
      <c r="K75" s="214"/>
      <c r="L75" s="214"/>
      <c r="M75" s="214" t="e">
        <f>CONCATENATE(TEXT(DataSheet!AM60,"0.000")," ",DataSheet!P60)</f>
        <v>#DIV/0!</v>
      </c>
      <c r="N75" s="214"/>
      <c r="O75" s="214"/>
      <c r="P75" s="214"/>
      <c r="Q75" s="214" t="e">
        <f>CONCATENATE(TEXT(DataSheet!AR60,"0.000")," ",DataSheet!P60)</f>
        <v>#DIV/0!</v>
      </c>
      <c r="R75" s="214"/>
      <c r="S75" s="214"/>
      <c r="T75" s="214"/>
      <c r="U75" s="214" t="e">
        <f>CONCATENATE(" ",TEXT(DataSheet!DD60,"0.000 00")," ",DataSheet!CZ60)</f>
        <v>#DIV/0!</v>
      </c>
      <c r="V75" s="214"/>
      <c r="W75" s="214"/>
      <c r="X75" s="214"/>
    </row>
    <row r="76" spans="3:24" ht="15" customHeight="1">
      <c r="C76" s="19"/>
      <c r="E76" s="214" t="str">
        <f>DataSheet!F61</f>
        <v>40 V</v>
      </c>
      <c r="F76" s="214"/>
      <c r="G76" s="214"/>
      <c r="H76" s="214"/>
      <c r="I76" s="214" t="str">
        <f>CONCATENATE(DataSheet!L61," ",DataSheet!P61)</f>
        <v>4 V</v>
      </c>
      <c r="J76" s="214"/>
      <c r="K76" s="214"/>
      <c r="L76" s="214"/>
      <c r="M76" s="214" t="e">
        <f>CONCATENATE(TEXT(DataSheet!AM61,"0.00")," ",DataSheet!P61)</f>
        <v>#DIV/0!</v>
      </c>
      <c r="N76" s="214"/>
      <c r="O76" s="214"/>
      <c r="P76" s="214"/>
      <c r="Q76" s="214" t="e">
        <f>CONCATENATE(TEXT(DataSheet!AR61,"0.00")," ",DataSheet!P61)</f>
        <v>#DIV/0!</v>
      </c>
      <c r="R76" s="214"/>
      <c r="S76" s="214"/>
      <c r="T76" s="214"/>
      <c r="U76" s="214" t="e">
        <f>CONCATENATE(" ",TEXT(DataSheet!DD61,"0.000 0")," ",DataSheet!CZ61)</f>
        <v>#DIV/0!</v>
      </c>
      <c r="V76" s="214"/>
      <c r="W76" s="214"/>
      <c r="X76" s="214"/>
    </row>
    <row r="77" spans="3:24" ht="15" customHeight="1">
      <c r="C77" s="19"/>
      <c r="E77" s="214"/>
      <c r="F77" s="214"/>
      <c r="G77" s="214"/>
      <c r="H77" s="214"/>
      <c r="I77" s="214" t="str">
        <f>CONCATENATE(DataSheet!L62," ",DataSheet!P62)</f>
        <v>20 V</v>
      </c>
      <c r="J77" s="214"/>
      <c r="K77" s="214"/>
      <c r="L77" s="214"/>
      <c r="M77" s="214" t="e">
        <f>CONCATENATE(TEXT(DataSheet!AM62,"0.00")," ",DataSheet!P62)</f>
        <v>#DIV/0!</v>
      </c>
      <c r="N77" s="214"/>
      <c r="O77" s="214"/>
      <c r="P77" s="214"/>
      <c r="Q77" s="214" t="e">
        <f>CONCATENATE(TEXT(DataSheet!AR62,"0.00")," ",DataSheet!P62)</f>
        <v>#DIV/0!</v>
      </c>
      <c r="R77" s="214"/>
      <c r="S77" s="214"/>
      <c r="T77" s="214"/>
      <c r="U77" s="214" t="e">
        <f>CONCATENATE(" ",TEXT(DataSheet!DD62,"0.000 0")," ",DataSheet!CZ62)</f>
        <v>#DIV/0!</v>
      </c>
      <c r="V77" s="214"/>
      <c r="W77" s="214"/>
      <c r="X77" s="214"/>
    </row>
    <row r="78" spans="3:24" ht="15" customHeight="1">
      <c r="C78" s="19"/>
      <c r="E78" s="214"/>
      <c r="F78" s="214"/>
      <c r="G78" s="214"/>
      <c r="H78" s="214"/>
      <c r="I78" s="214" t="str">
        <f>CONCATENATE(DataSheet!L63," ",DataSheet!P63)</f>
        <v>36 V</v>
      </c>
      <c r="J78" s="214"/>
      <c r="K78" s="214"/>
      <c r="L78" s="214"/>
      <c r="M78" s="214" t="e">
        <f>CONCATENATE(TEXT(DataSheet!AM63,"0.00")," ",DataSheet!P63)</f>
        <v>#DIV/0!</v>
      </c>
      <c r="N78" s="214"/>
      <c r="O78" s="214"/>
      <c r="P78" s="214"/>
      <c r="Q78" s="214" t="e">
        <f>CONCATENATE(TEXT(DataSheet!AR63,"0.00")," ",DataSheet!P63)</f>
        <v>#DIV/0!</v>
      </c>
      <c r="R78" s="214"/>
      <c r="S78" s="214"/>
      <c r="T78" s="214"/>
      <c r="U78" s="214" t="e">
        <f>CONCATENATE(" ",TEXT(DataSheet!DD63,"0.000 0")," ",DataSheet!CZ63)</f>
        <v>#DIV/0!</v>
      </c>
      <c r="V78" s="214"/>
      <c r="W78" s="214"/>
      <c r="X78" s="214"/>
    </row>
    <row r="79" spans="3:24" ht="15" customHeight="1">
      <c r="C79" s="19"/>
      <c r="E79" s="214"/>
      <c r="F79" s="214"/>
      <c r="G79" s="214"/>
      <c r="H79" s="214"/>
      <c r="I79" s="214" t="str">
        <f>CONCATENATE(DataSheet!L64," ",DataSheet!P64)</f>
        <v>-4 V</v>
      </c>
      <c r="J79" s="214"/>
      <c r="K79" s="214"/>
      <c r="L79" s="214"/>
      <c r="M79" s="214" t="e">
        <f>CONCATENATE(TEXT(DataSheet!AM64,"0.00")," ",DataSheet!P64)</f>
        <v>#DIV/0!</v>
      </c>
      <c r="N79" s="214"/>
      <c r="O79" s="214"/>
      <c r="P79" s="214"/>
      <c r="Q79" s="214" t="e">
        <f>CONCATENATE(TEXT(DataSheet!AR64,"0.00")," ",DataSheet!P64)</f>
        <v>#DIV/0!</v>
      </c>
      <c r="R79" s="214"/>
      <c r="S79" s="214"/>
      <c r="T79" s="214"/>
      <c r="U79" s="214" t="e">
        <f>CONCATENATE(" ",TEXT(DataSheet!DD64,"0.000 0")," ",DataSheet!CZ64)</f>
        <v>#DIV/0!</v>
      </c>
      <c r="V79" s="214"/>
      <c r="W79" s="214"/>
      <c r="X79" s="214"/>
    </row>
    <row r="80" spans="3:24" ht="15" customHeight="1">
      <c r="C80" s="19"/>
      <c r="E80" s="214"/>
      <c r="F80" s="214"/>
      <c r="G80" s="214"/>
      <c r="H80" s="214"/>
      <c r="I80" s="214" t="str">
        <f>CONCATENATE(DataSheet!L65," ",DataSheet!P65)</f>
        <v>-36 V</v>
      </c>
      <c r="J80" s="214"/>
      <c r="K80" s="214"/>
      <c r="L80" s="214"/>
      <c r="M80" s="214" t="e">
        <f>CONCATENATE(TEXT(DataSheet!AM65,"0.00")," ",DataSheet!P65)</f>
        <v>#DIV/0!</v>
      </c>
      <c r="N80" s="214"/>
      <c r="O80" s="214"/>
      <c r="P80" s="214"/>
      <c r="Q80" s="214" t="e">
        <f>CONCATENATE(TEXT(DataSheet!AR65,"0.00")," ",DataSheet!P65)</f>
        <v>#DIV/0!</v>
      </c>
      <c r="R80" s="214"/>
      <c r="S80" s="214"/>
      <c r="T80" s="214"/>
      <c r="U80" s="214" t="e">
        <f>CONCATENATE(" ",TEXT(DataSheet!DD65,"0.000 0")," ",DataSheet!CZ65)</f>
        <v>#DIV/0!</v>
      </c>
      <c r="V80" s="214"/>
      <c r="W80" s="214"/>
      <c r="X80" s="214"/>
    </row>
    <row r="81" spans="3:24" ht="15" customHeight="1">
      <c r="C81" s="19"/>
      <c r="E81" s="214" t="str">
        <f>DataSheet!F66</f>
        <v>400 V</v>
      </c>
      <c r="F81" s="214"/>
      <c r="G81" s="214"/>
      <c r="H81" s="214"/>
      <c r="I81" s="214" t="str">
        <f>CONCATENATE(DataSheet!L66," ",DataSheet!P66)</f>
        <v>40 V</v>
      </c>
      <c r="J81" s="214"/>
      <c r="K81" s="214"/>
      <c r="L81" s="214"/>
      <c r="M81" s="214" t="e">
        <f>CONCATENATE(TEXT(DataSheet!AM66,"0.0")," ",DataSheet!P66)</f>
        <v>#DIV/0!</v>
      </c>
      <c r="N81" s="214"/>
      <c r="O81" s="214"/>
      <c r="P81" s="214"/>
      <c r="Q81" s="214" t="e">
        <f>CONCATENATE(TEXT(DataSheet!AR66,"0.0")," ",DataSheet!P66)</f>
        <v>#DIV/0!</v>
      </c>
      <c r="R81" s="214"/>
      <c r="S81" s="214"/>
      <c r="T81" s="214"/>
      <c r="U81" s="214" t="e">
        <f>CONCATENATE(" ",TEXT(DataSheet!DD66,"0.000")," ",DataSheet!CZ66)</f>
        <v>#DIV/0!</v>
      </c>
      <c r="V81" s="214"/>
      <c r="W81" s="214"/>
      <c r="X81" s="214"/>
    </row>
    <row r="82" spans="3:24" ht="15" customHeight="1">
      <c r="C82" s="19"/>
      <c r="E82" s="214"/>
      <c r="F82" s="214"/>
      <c r="G82" s="214"/>
      <c r="H82" s="214"/>
      <c r="I82" s="214" t="str">
        <f>CONCATENATE(DataSheet!L67," ",DataSheet!P67)</f>
        <v>360 V</v>
      </c>
      <c r="J82" s="214"/>
      <c r="K82" s="214"/>
      <c r="L82" s="214"/>
      <c r="M82" s="214" t="e">
        <f>CONCATENATE(TEXT(DataSheet!AM67,"0.0")," ",DataSheet!P67)</f>
        <v>#DIV/0!</v>
      </c>
      <c r="N82" s="214"/>
      <c r="O82" s="214"/>
      <c r="P82" s="214"/>
      <c r="Q82" s="214" t="e">
        <f>CONCATENATE(TEXT(DataSheet!AR67,"0.0")," ",DataSheet!P67)</f>
        <v>#DIV/0!</v>
      </c>
      <c r="R82" s="214"/>
      <c r="S82" s="214"/>
      <c r="T82" s="214"/>
      <c r="U82" s="214" t="e">
        <f>CONCATENATE(" ",TEXT(DataSheet!DD67,"0.000")," ",DataSheet!CZ67)</f>
        <v>#DIV/0!</v>
      </c>
      <c r="V82" s="214"/>
      <c r="W82" s="214"/>
      <c r="X82" s="214"/>
    </row>
    <row r="83" spans="3:24" ht="15" customHeight="1">
      <c r="C83" s="19"/>
      <c r="E83" s="214"/>
      <c r="F83" s="214"/>
      <c r="G83" s="214"/>
      <c r="H83" s="214"/>
      <c r="I83" s="214" t="str">
        <f>CONCATENATE(DataSheet!L68," ",DataSheet!P68)</f>
        <v>-360 V</v>
      </c>
      <c r="J83" s="214"/>
      <c r="K83" s="214"/>
      <c r="L83" s="214"/>
      <c r="M83" s="214" t="e">
        <f>CONCATENATE(TEXT(DataSheet!AM68,"0.0")," ",DataSheet!P68)</f>
        <v>#DIV/0!</v>
      </c>
      <c r="N83" s="214"/>
      <c r="O83" s="214"/>
      <c r="P83" s="214"/>
      <c r="Q83" s="214" t="e">
        <f>CONCATENATE(TEXT(DataSheet!AR68,"0.0")," ",DataSheet!P68)</f>
        <v>#DIV/0!</v>
      </c>
      <c r="R83" s="214"/>
      <c r="S83" s="214"/>
      <c r="T83" s="214"/>
      <c r="U83" s="214" t="e">
        <f>CONCATENATE(" ",TEXT(DataSheet!DD68,"0.000")," ",DataSheet!CZ68)</f>
        <v>#DIV/0!</v>
      </c>
      <c r="V83" s="214"/>
      <c r="W83" s="214"/>
      <c r="X83" s="214"/>
    </row>
    <row r="84" spans="3:24" ht="15" customHeight="1">
      <c r="C84" s="19"/>
      <c r="E84" s="214" t="str">
        <f>DataSheet!F69</f>
        <v>600 V</v>
      </c>
      <c r="F84" s="214"/>
      <c r="G84" s="214"/>
      <c r="H84" s="214"/>
      <c r="I84" s="214" t="str">
        <f>CONCATENATE(DataSheet!L69," ",DataSheet!P69)</f>
        <v>60 V</v>
      </c>
      <c r="J84" s="214"/>
      <c r="K84" s="214"/>
      <c r="L84" s="214"/>
      <c r="M84" s="214" t="e">
        <f>CONCATENATE(TEXT(DataSheet!AM69,"0")," ",DataSheet!P69)</f>
        <v>#DIV/0!</v>
      </c>
      <c r="N84" s="214"/>
      <c r="O84" s="214"/>
      <c r="P84" s="214"/>
      <c r="Q84" s="214" t="e">
        <f>CONCATENATE(TEXT(DataSheet!AR69,"0")," ",DataSheet!P69)</f>
        <v>#DIV/0!</v>
      </c>
      <c r="R84" s="214"/>
      <c r="S84" s="214"/>
      <c r="T84" s="214"/>
      <c r="U84" s="214" t="e">
        <f>CONCATENATE(" ",TEXT(DataSheet!DD69,"0.00")," ",DataSheet!CZ69)</f>
        <v>#DIV/0!</v>
      </c>
      <c r="V84" s="214"/>
      <c r="W84" s="214"/>
      <c r="X84" s="214"/>
    </row>
    <row r="85" spans="3:24" ht="15" customHeight="1">
      <c r="C85" s="19"/>
      <c r="E85" s="214"/>
      <c r="F85" s="214"/>
      <c r="G85" s="214"/>
      <c r="H85" s="214"/>
      <c r="I85" s="214" t="str">
        <f>CONCATENATE(DataSheet!L70," ",DataSheet!P70)</f>
        <v>540 V</v>
      </c>
      <c r="J85" s="214"/>
      <c r="K85" s="214"/>
      <c r="L85" s="214"/>
      <c r="M85" s="214" t="e">
        <f>CONCATENATE(TEXT(DataSheet!AM70,"0")," ",DataSheet!P70)</f>
        <v>#DIV/0!</v>
      </c>
      <c r="N85" s="214"/>
      <c r="O85" s="214"/>
      <c r="P85" s="214"/>
      <c r="Q85" s="214" t="e">
        <f>CONCATENATE(TEXT(DataSheet!AR70,"0")," ",DataSheet!P70)</f>
        <v>#DIV/0!</v>
      </c>
      <c r="R85" s="214"/>
      <c r="S85" s="214"/>
      <c r="T85" s="214"/>
      <c r="U85" s="214" t="e">
        <f>CONCATENATE(" ",TEXT(DataSheet!DD70,"0.00")," ",DataSheet!CZ70)</f>
        <v>#DIV/0!</v>
      </c>
      <c r="V85" s="214"/>
      <c r="W85" s="214"/>
      <c r="X85" s="214"/>
    </row>
    <row r="86" spans="3:24" ht="15" customHeight="1">
      <c r="C86" s="19"/>
      <c r="E86" s="214"/>
      <c r="F86" s="214"/>
      <c r="G86" s="214"/>
      <c r="H86" s="214"/>
      <c r="I86" s="214" t="str">
        <f>CONCATENATE(DataSheet!L71," ",DataSheet!P71)</f>
        <v>-540 V</v>
      </c>
      <c r="J86" s="214"/>
      <c r="K86" s="214"/>
      <c r="L86" s="214"/>
      <c r="M86" s="214" t="e">
        <f>CONCATENATE(TEXT(DataSheet!AM71,"0")," ",DataSheet!P71)</f>
        <v>#DIV/0!</v>
      </c>
      <c r="N86" s="214"/>
      <c r="O86" s="214"/>
      <c r="P86" s="214"/>
      <c r="Q86" s="214" t="e">
        <f>CONCATENATE(TEXT(DataSheet!AR71,"0")," ",DataSheet!P71)</f>
        <v>#DIV/0!</v>
      </c>
      <c r="R86" s="214"/>
      <c r="S86" s="214"/>
      <c r="T86" s="214"/>
      <c r="U86" s="214" t="e">
        <f>CONCATENATE(" ",TEXT(DataSheet!DD71,"0.00")," ",DataSheet!CZ71)</f>
        <v>#DIV/0!</v>
      </c>
      <c r="V86" s="214"/>
      <c r="W86" s="214"/>
      <c r="X86" s="214"/>
    </row>
    <row r="87" spans="3:24" ht="15" customHeight="1">
      <c r="C87" s="19"/>
      <c r="G87" s="21"/>
    </row>
    <row r="88" spans="3:24" ht="15" customHeight="1">
      <c r="E88" s="21" t="str">
        <f>DataSheet!F95</f>
        <v>Resistance Test</v>
      </c>
      <c r="I88" s="21"/>
    </row>
    <row r="89" spans="3:24" ht="15" customHeight="1">
      <c r="E89" s="213" t="s">
        <v>27</v>
      </c>
      <c r="F89" s="213"/>
      <c r="G89" s="213"/>
      <c r="H89" s="213"/>
      <c r="I89" s="213" t="s">
        <v>28</v>
      </c>
      <c r="J89" s="213"/>
      <c r="K89" s="213"/>
      <c r="L89" s="213"/>
      <c r="M89" s="237" t="s">
        <v>77</v>
      </c>
      <c r="N89" s="213"/>
      <c r="O89" s="213"/>
      <c r="P89" s="213"/>
      <c r="Q89" s="213" t="s">
        <v>29</v>
      </c>
      <c r="R89" s="213"/>
      <c r="S89" s="213"/>
      <c r="T89" s="213"/>
      <c r="U89" s="237" t="s">
        <v>132</v>
      </c>
      <c r="V89" s="213"/>
      <c r="W89" s="213"/>
      <c r="X89" s="213"/>
    </row>
    <row r="90" spans="3:24" ht="15" customHeight="1">
      <c r="E90" s="213"/>
      <c r="F90" s="213"/>
      <c r="G90" s="213"/>
      <c r="H90" s="213"/>
      <c r="I90" s="213"/>
      <c r="J90" s="213"/>
      <c r="K90" s="213"/>
      <c r="L90" s="213"/>
      <c r="M90" s="213"/>
      <c r="N90" s="213"/>
      <c r="O90" s="213"/>
      <c r="P90" s="213"/>
      <c r="Q90" s="213"/>
      <c r="R90" s="213"/>
      <c r="S90" s="213"/>
      <c r="T90" s="213"/>
      <c r="U90" s="213"/>
      <c r="V90" s="213"/>
      <c r="W90" s="213"/>
      <c r="X90" s="213"/>
    </row>
    <row r="91" spans="3:24" ht="15" customHeight="1">
      <c r="E91" s="240" t="str">
        <f>DataSheet!F98</f>
        <v>400 Ω</v>
      </c>
      <c r="F91" s="241"/>
      <c r="G91" s="241"/>
      <c r="H91" s="242"/>
      <c r="I91" s="230" t="str">
        <f>CONCATENATE(DataSheet!L98," ",DataSheet!P98)</f>
        <v>0 Ω</v>
      </c>
      <c r="J91" s="230"/>
      <c r="K91" s="230"/>
      <c r="L91" s="230"/>
      <c r="M91" s="230" t="e">
        <f>CONCATENATE(TEXT(DataSheet!AM98,"0.0")," ",DataSheet!P98)</f>
        <v>#DIV/0!</v>
      </c>
      <c r="N91" s="230"/>
      <c r="O91" s="230"/>
      <c r="P91" s="230"/>
      <c r="Q91" s="230" t="e">
        <f>CONCATENATE(TEXT(DataSheet!AR98,"0.0")," ",DataSheet!P98)</f>
        <v>#DIV/0!</v>
      </c>
      <c r="R91" s="230"/>
      <c r="S91" s="230"/>
      <c r="T91" s="230"/>
      <c r="U91" s="230" t="e">
        <f>CONCATENATE(" ",TEXT(DataSheet!DD98,"0.000")," ",DataSheet!CZ98)</f>
        <v>#DIV/0!</v>
      </c>
      <c r="V91" s="230"/>
      <c r="W91" s="230"/>
      <c r="X91" s="230"/>
    </row>
    <row r="92" spans="3:24" ht="15" customHeight="1">
      <c r="E92" s="243"/>
      <c r="F92" s="244"/>
      <c r="G92" s="244"/>
      <c r="H92" s="245"/>
      <c r="I92" s="230" t="str">
        <f>CONCATENATE(DataSheet!L99," ",DataSheet!P99)</f>
        <v>360 Ω</v>
      </c>
      <c r="J92" s="230"/>
      <c r="K92" s="230"/>
      <c r="L92" s="230"/>
      <c r="M92" s="230" t="e">
        <f>CONCATENATE(TEXT(DataSheet!AM99,"0.0")," ",DataSheet!P99)</f>
        <v>#DIV/0!</v>
      </c>
      <c r="N92" s="230"/>
      <c r="O92" s="230"/>
      <c r="P92" s="230"/>
      <c r="Q92" s="230" t="e">
        <f>CONCATENATE(TEXT(DataSheet!AR99,"0.0")," ",DataSheet!P99)</f>
        <v>#DIV/0!</v>
      </c>
      <c r="R92" s="230"/>
      <c r="S92" s="230"/>
      <c r="T92" s="230"/>
      <c r="U92" s="230" t="e">
        <f>CONCATENATE(" ",TEXT(DataSheet!DD99,"0.000")," ",DataSheet!CZ99)</f>
        <v>#DIV/0!</v>
      </c>
      <c r="V92" s="230"/>
      <c r="W92" s="230"/>
      <c r="X92" s="230"/>
    </row>
    <row r="93" spans="3:24" ht="15" customHeight="1">
      <c r="E93" s="230" t="str">
        <f>DataSheet!F100</f>
        <v>4 kΩ</v>
      </c>
      <c r="F93" s="230"/>
      <c r="G93" s="230"/>
      <c r="H93" s="230"/>
      <c r="I93" s="230" t="str">
        <f>CONCATENATE(DataSheet!L100," ",DataSheet!P100)</f>
        <v>3.6 kΩ</v>
      </c>
      <c r="J93" s="230"/>
      <c r="K93" s="230"/>
      <c r="L93" s="230"/>
      <c r="M93" s="230" t="e">
        <f>CONCATENATE(TEXT(DataSheet!AM100,"0.000")," ",DataSheet!P100)</f>
        <v>#DIV/0!</v>
      </c>
      <c r="N93" s="230"/>
      <c r="O93" s="230"/>
      <c r="P93" s="230"/>
      <c r="Q93" s="230" t="e">
        <f>CONCATENATE(TEXT(DataSheet!AR100,"0.000")," ",DataSheet!P100)</f>
        <v>#DIV/0!</v>
      </c>
      <c r="R93" s="230"/>
      <c r="S93" s="230"/>
      <c r="T93" s="230"/>
      <c r="U93" s="230" t="e">
        <f>CONCATENATE(" ",TEXT(DataSheet!DD100,"0.000 00")," ",DataSheet!CZ100)</f>
        <v>#DIV/0!</v>
      </c>
      <c r="V93" s="230"/>
      <c r="W93" s="230"/>
      <c r="X93" s="230"/>
    </row>
    <row r="94" spans="3:24" ht="15" customHeight="1">
      <c r="E94" s="230" t="str">
        <f>DataSheet!F101</f>
        <v>40 kΩ</v>
      </c>
      <c r="F94" s="230"/>
      <c r="G94" s="230"/>
      <c r="H94" s="230"/>
      <c r="I94" s="230" t="str">
        <f>CONCATENATE(DataSheet!L101," ",DataSheet!P101)</f>
        <v>36 kΩ</v>
      </c>
      <c r="J94" s="230"/>
      <c r="K94" s="230"/>
      <c r="L94" s="230"/>
      <c r="M94" s="230" t="e">
        <f>CONCATENATE(TEXT(DataSheet!AM101,"0.00")," ",DataSheet!P101)</f>
        <v>#DIV/0!</v>
      </c>
      <c r="N94" s="230"/>
      <c r="O94" s="230"/>
      <c r="P94" s="230"/>
      <c r="Q94" s="230" t="e">
        <f>CONCATENATE(TEXT(DataSheet!AR101,"0.00")," ",DataSheet!P101)</f>
        <v>#DIV/0!</v>
      </c>
      <c r="R94" s="230"/>
      <c r="S94" s="230"/>
      <c r="T94" s="230"/>
      <c r="U94" s="230" t="e">
        <f>CONCATENATE(" ",TEXT(DataSheet!DD101,"0.000 0")," ",DataSheet!CZ101)</f>
        <v>#DIV/0!</v>
      </c>
      <c r="V94" s="230"/>
      <c r="W94" s="230"/>
      <c r="X94" s="230"/>
    </row>
    <row r="95" spans="3:24" ht="15" customHeight="1">
      <c r="E95" s="230" t="str">
        <f>DataSheet!F102</f>
        <v>400 kΩ</v>
      </c>
      <c r="F95" s="230"/>
      <c r="G95" s="230"/>
      <c r="H95" s="230"/>
      <c r="I95" s="230" t="str">
        <f>CONCATENATE(DataSheet!L102," ",DataSheet!P102)</f>
        <v>360 kΩ</v>
      </c>
      <c r="J95" s="230"/>
      <c r="K95" s="230"/>
      <c r="L95" s="230"/>
      <c r="M95" s="230" t="e">
        <f>CONCATENATE(TEXT(DataSheet!AM102,"0.0")," ",DataSheet!P102)</f>
        <v>#DIV/0!</v>
      </c>
      <c r="N95" s="230"/>
      <c r="O95" s="230"/>
      <c r="P95" s="230"/>
      <c r="Q95" s="230" t="e">
        <f>CONCATENATE(TEXT(DataSheet!AR102,"0.0")," ",DataSheet!P102)</f>
        <v>#DIV/0!</v>
      </c>
      <c r="R95" s="230"/>
      <c r="S95" s="230"/>
      <c r="T95" s="230"/>
      <c r="U95" s="230" t="e">
        <f>CONCATENATE(" ",TEXT(DataSheet!DD102,"0.00")," ",DataSheet!CZ102)</f>
        <v>#DIV/0!</v>
      </c>
      <c r="V95" s="230"/>
      <c r="W95" s="230"/>
      <c r="X95" s="230"/>
    </row>
    <row r="96" spans="3:24" ht="15" customHeight="1">
      <c r="E96" s="230" t="str">
        <f>DataSheet!F103</f>
        <v>4 MΩ</v>
      </c>
      <c r="F96" s="230"/>
      <c r="G96" s="230"/>
      <c r="H96" s="230"/>
      <c r="I96" s="230" t="str">
        <f>CONCATENATE(DataSheet!L103," ",DataSheet!P103)</f>
        <v>3.6 MΩ</v>
      </c>
      <c r="J96" s="230"/>
      <c r="K96" s="230"/>
      <c r="L96" s="230"/>
      <c r="M96" s="230" t="e">
        <f>CONCATENATE(TEXT(DataSheet!AM103,"0.000")," ",DataSheet!P103)</f>
        <v>#DIV/0!</v>
      </c>
      <c r="N96" s="230"/>
      <c r="O96" s="230"/>
      <c r="P96" s="230"/>
      <c r="Q96" s="230" t="e">
        <f>CONCATENATE(TEXT(DataSheet!AR103,"0.000")," ",DataSheet!P103)</f>
        <v>#DIV/0!</v>
      </c>
      <c r="R96" s="230"/>
      <c r="S96" s="230"/>
      <c r="T96" s="230"/>
      <c r="U96" s="230" t="e">
        <f>CONCATENATE(" ",TEXT(DataSheet!DD103,"0.000 00")," ",DataSheet!CZ103)</f>
        <v>#DIV/0!</v>
      </c>
      <c r="V96" s="230"/>
      <c r="W96" s="230"/>
      <c r="X96" s="230"/>
    </row>
    <row r="97" spans="3:26" ht="15" customHeight="1">
      <c r="E97" s="230" t="str">
        <f>DataSheet!F104</f>
        <v>40 MΩ</v>
      </c>
      <c r="F97" s="230"/>
      <c r="G97" s="230"/>
      <c r="H97" s="230"/>
      <c r="I97" s="230" t="str">
        <f>CONCATENATE(DataSheet!L104," ",DataSheet!P104)</f>
        <v>36 MΩ</v>
      </c>
      <c r="J97" s="230"/>
      <c r="K97" s="230"/>
      <c r="L97" s="230"/>
      <c r="M97" s="230" t="e">
        <f>CONCATENATE(TEXT(DataSheet!AM104,"0.00")," ",DataSheet!P104)</f>
        <v>#DIV/0!</v>
      </c>
      <c r="N97" s="230"/>
      <c r="O97" s="230"/>
      <c r="P97" s="230"/>
      <c r="Q97" s="230" t="e">
        <f>CONCATENATE(TEXT(DataSheet!AR104,"0.00")," ",DataSheet!P104)</f>
        <v>#DIV/0!</v>
      </c>
      <c r="R97" s="230"/>
      <c r="S97" s="230"/>
      <c r="T97" s="230"/>
      <c r="U97" s="230" t="e">
        <f>CONCATENATE(" ",TEXT(DataSheet!DD104,"0.000")," ",DataSheet!CZ104)</f>
        <v>#DIV/0!</v>
      </c>
      <c r="V97" s="230"/>
      <c r="W97" s="230"/>
      <c r="X97" s="230"/>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c r="E105" s="69"/>
      <c r="F105" s="69"/>
      <c r="G105" s="69"/>
      <c r="H105" s="69"/>
      <c r="I105" s="69"/>
      <c r="J105" s="69"/>
      <c r="K105" s="69"/>
      <c r="L105" s="69"/>
      <c r="M105" s="69"/>
      <c r="N105" s="69"/>
      <c r="O105" s="69"/>
      <c r="P105" s="69"/>
      <c r="Q105" s="69"/>
      <c r="R105" s="69"/>
      <c r="S105" s="69"/>
      <c r="T105" s="69"/>
      <c r="U105" s="69"/>
      <c r="V105" s="69"/>
      <c r="W105" s="69"/>
      <c r="X105" s="69"/>
    </row>
    <row r="106" spans="3:26" ht="15" customHeight="1"/>
    <row r="107" spans="3:26" ht="15" customHeight="1">
      <c r="C107" s="231">
        <f>DataSheet!B122</f>
        <v>0</v>
      </c>
      <c r="D107" s="231"/>
      <c r="E107" s="231"/>
      <c r="F107" s="231"/>
      <c r="G107" s="231"/>
      <c r="H107" s="231"/>
      <c r="I107" s="231"/>
      <c r="J107" s="231"/>
      <c r="K107" s="231"/>
      <c r="L107" s="231"/>
      <c r="M107" s="231"/>
      <c r="N107" s="231"/>
      <c r="O107" s="231"/>
      <c r="P107" s="231"/>
      <c r="Q107" s="231"/>
      <c r="R107" s="231"/>
      <c r="S107" s="231"/>
      <c r="T107" s="231"/>
      <c r="U107" s="231"/>
      <c r="V107" s="231"/>
      <c r="W107" s="231"/>
      <c r="X107" s="231"/>
      <c r="Y107" s="231"/>
      <c r="Z107" s="231"/>
    </row>
    <row r="108" spans="3:26" ht="15" customHeight="1">
      <c r="C108" s="228" t="s">
        <v>24</v>
      </c>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c r="Z108" s="228"/>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row r="118" spans="3:24" ht="15" customHeight="1">
      <c r="C118" s="21" t="s">
        <v>26</v>
      </c>
    </row>
    <row r="119" spans="3:24" ht="15" customHeight="1"/>
    <row r="120" spans="3:24" ht="15" customHeight="1">
      <c r="C120" s="19"/>
      <c r="E120" s="21" t="str">
        <f>DataSheet!F73</f>
        <v>AC Voltage Test</v>
      </c>
      <c r="G120" s="21"/>
    </row>
    <row r="121" spans="3:24" ht="15" customHeight="1">
      <c r="C121" s="19"/>
      <c r="E121" s="213" t="s">
        <v>27</v>
      </c>
      <c r="F121" s="213"/>
      <c r="G121" s="213"/>
      <c r="H121" s="213"/>
      <c r="I121" s="213" t="s">
        <v>28</v>
      </c>
      <c r="J121" s="213"/>
      <c r="K121" s="213"/>
      <c r="L121" s="213"/>
      <c r="M121" s="237" t="s">
        <v>77</v>
      </c>
      <c r="N121" s="213"/>
      <c r="O121" s="213"/>
      <c r="P121" s="213"/>
      <c r="Q121" s="213" t="s">
        <v>29</v>
      </c>
      <c r="R121" s="213"/>
      <c r="S121" s="213"/>
      <c r="T121" s="213"/>
      <c r="U121" s="237" t="s">
        <v>132</v>
      </c>
      <c r="V121" s="213"/>
      <c r="W121" s="213"/>
      <c r="X121" s="213"/>
    </row>
    <row r="122" spans="3:24" ht="15" customHeight="1">
      <c r="C122" s="19"/>
      <c r="E122" s="213"/>
      <c r="F122" s="213"/>
      <c r="G122" s="213"/>
      <c r="H122" s="213"/>
      <c r="I122" s="213"/>
      <c r="J122" s="213"/>
      <c r="K122" s="213"/>
      <c r="L122" s="213"/>
      <c r="M122" s="213"/>
      <c r="N122" s="213"/>
      <c r="O122" s="213"/>
      <c r="P122" s="213"/>
      <c r="Q122" s="213"/>
      <c r="R122" s="213"/>
      <c r="S122" s="213"/>
      <c r="T122" s="213"/>
      <c r="U122" s="213"/>
      <c r="V122" s="213"/>
      <c r="W122" s="213"/>
      <c r="X122" s="213"/>
    </row>
    <row r="123" spans="3:24" ht="15" customHeight="1">
      <c r="C123" s="19"/>
      <c r="E123" s="214" t="str">
        <f>DataSheet!F76</f>
        <v>4 V</v>
      </c>
      <c r="F123" s="214"/>
      <c r="G123" s="214"/>
      <c r="H123" s="214"/>
      <c r="I123" s="214" t="str">
        <f>CONCATENATE(DataSheet!L76," ",DataSheet!P76," / ",DataSheet!S76)</f>
        <v>0.4 V / 50 Hz</v>
      </c>
      <c r="J123" s="214"/>
      <c r="K123" s="214"/>
      <c r="L123" s="214"/>
      <c r="M123" s="214" t="e">
        <f>CONCATENATE(TEXT(DataSheet!AM76,"0.000")," ",DataSheet!P76)</f>
        <v>#DIV/0!</v>
      </c>
      <c r="N123" s="214"/>
      <c r="O123" s="214"/>
      <c r="P123" s="214"/>
      <c r="Q123" s="214" t="e">
        <f>CONCATENATE(TEXT(DataSheet!AR76,"0.000")," ",DataSheet!P76)</f>
        <v>#DIV/0!</v>
      </c>
      <c r="R123" s="214"/>
      <c r="S123" s="214"/>
      <c r="T123" s="214"/>
      <c r="U123" s="214" t="e">
        <f>CONCATENATE(" ",TEXT(DataSheet!DD76,"0.000 0")," ",DataSheet!CZ76)</f>
        <v>#DIV/0!</v>
      </c>
      <c r="V123" s="214"/>
      <c r="W123" s="214"/>
      <c r="X123" s="214"/>
    </row>
    <row r="124" spans="3:24" ht="15" customHeight="1">
      <c r="C124" s="19"/>
      <c r="E124" s="214"/>
      <c r="F124" s="214"/>
      <c r="G124" s="214"/>
      <c r="H124" s="214"/>
      <c r="I124" s="214" t="str">
        <f>CONCATENATE(DataSheet!L77," ",DataSheet!P77," / ",DataSheet!S77)</f>
        <v>0.4 V / 400 Hz</v>
      </c>
      <c r="J124" s="214"/>
      <c r="K124" s="214"/>
      <c r="L124" s="214"/>
      <c r="M124" s="214" t="e">
        <f>CONCATENATE(TEXT(DataSheet!AM77,"0.000")," ",DataSheet!P77)</f>
        <v>#DIV/0!</v>
      </c>
      <c r="N124" s="214"/>
      <c r="O124" s="214"/>
      <c r="P124" s="214"/>
      <c r="Q124" s="214" t="e">
        <f>CONCATENATE(TEXT(DataSheet!AR77,"0.000")," ",DataSheet!P77)</f>
        <v>#DIV/0!</v>
      </c>
      <c r="R124" s="214"/>
      <c r="S124" s="214"/>
      <c r="T124" s="214"/>
      <c r="U124" s="214" t="e">
        <f>CONCATENATE(" ",TEXT(DataSheet!DD77,"0.000 0")," ",DataSheet!CZ77)</f>
        <v>#DIV/0!</v>
      </c>
      <c r="V124" s="214"/>
      <c r="W124" s="214"/>
      <c r="X124" s="214"/>
    </row>
    <row r="125" spans="3:24" ht="15" customHeight="1">
      <c r="C125" s="19"/>
      <c r="E125" s="214"/>
      <c r="F125" s="214"/>
      <c r="G125" s="214"/>
      <c r="H125" s="214"/>
      <c r="I125" s="214" t="str">
        <f>CONCATENATE(DataSheet!L78," ",DataSheet!P78," / ",DataSheet!S78)</f>
        <v>3.6 V / 50 Hz</v>
      </c>
      <c r="J125" s="214"/>
      <c r="K125" s="214"/>
      <c r="L125" s="214"/>
      <c r="M125" s="214" t="e">
        <f>CONCATENATE(TEXT(DataSheet!AM78,"0.000")," ",DataSheet!P78)</f>
        <v>#DIV/0!</v>
      </c>
      <c r="N125" s="214"/>
      <c r="O125" s="214"/>
      <c r="P125" s="214"/>
      <c r="Q125" s="214" t="e">
        <f>CONCATENATE(TEXT(DataSheet!AR78,"0.000")," ",DataSheet!P78)</f>
        <v>#DIV/0!</v>
      </c>
      <c r="R125" s="214"/>
      <c r="S125" s="214"/>
      <c r="T125" s="214"/>
      <c r="U125" s="214" t="e">
        <f>CONCATENATE(" ",TEXT(DataSheet!DD78,"0.000 0")," ",DataSheet!CZ78)</f>
        <v>#DIV/0!</v>
      </c>
      <c r="V125" s="214"/>
      <c r="W125" s="214"/>
      <c r="X125" s="214"/>
    </row>
    <row r="126" spans="3:24" ht="15" customHeight="1">
      <c r="C126" s="19"/>
      <c r="E126" s="214"/>
      <c r="F126" s="214"/>
      <c r="G126" s="214"/>
      <c r="H126" s="214"/>
      <c r="I126" s="214" t="str">
        <f>CONCATENATE(DataSheet!L79," ",DataSheet!P79," / ",DataSheet!S79)</f>
        <v>3.6 V / 400 Hz</v>
      </c>
      <c r="J126" s="214"/>
      <c r="K126" s="214"/>
      <c r="L126" s="214"/>
      <c r="M126" s="214" t="e">
        <f>CONCATENATE(TEXT(DataSheet!AM79,"0.000")," ",DataSheet!P79)</f>
        <v>#DIV/0!</v>
      </c>
      <c r="N126" s="214"/>
      <c r="O126" s="214"/>
      <c r="P126" s="214"/>
      <c r="Q126" s="214" t="e">
        <f>CONCATENATE(TEXT(DataSheet!AR79,"0.000")," ",DataSheet!P79)</f>
        <v>#DIV/0!</v>
      </c>
      <c r="R126" s="214"/>
      <c r="S126" s="214"/>
      <c r="T126" s="214"/>
      <c r="U126" s="214" t="e">
        <f>CONCATENATE(" ",TEXT(DataSheet!DD79,"0.000 0")," ",DataSheet!CZ79)</f>
        <v>#DIV/0!</v>
      </c>
      <c r="V126" s="214"/>
      <c r="W126" s="214"/>
      <c r="X126" s="214"/>
    </row>
    <row r="127" spans="3:24" ht="15" customHeight="1">
      <c r="C127" s="19"/>
      <c r="E127" s="214" t="str">
        <f>DataSheet!F80</f>
        <v>40 V</v>
      </c>
      <c r="F127" s="214"/>
      <c r="G127" s="214"/>
      <c r="H127" s="214"/>
      <c r="I127" s="214" t="str">
        <f>CONCATENATE(DataSheet!L80," ",DataSheet!P80," / ",DataSheet!S80)</f>
        <v>4 V / 50 Hz</v>
      </c>
      <c r="J127" s="214"/>
      <c r="K127" s="214"/>
      <c r="L127" s="214"/>
      <c r="M127" s="214" t="e">
        <f>CONCATENATE(TEXT(DataSheet!AM80,"0.00")," ",DataSheet!P80)</f>
        <v>#DIV/0!</v>
      </c>
      <c r="N127" s="214"/>
      <c r="O127" s="214"/>
      <c r="P127" s="214"/>
      <c r="Q127" s="214" t="e">
        <f>CONCATENATE(TEXT(DataSheet!AR80,"0.00")," ",DataSheet!P80)</f>
        <v>#DIV/0!</v>
      </c>
      <c r="R127" s="214"/>
      <c r="S127" s="214"/>
      <c r="T127" s="214"/>
      <c r="U127" s="214" t="e">
        <f>CONCATENATE(" ",TEXT(DataSheet!DD80,"0.000 0")," ",DataSheet!CZ80)</f>
        <v>#DIV/0!</v>
      </c>
      <c r="V127" s="214"/>
      <c r="W127" s="214"/>
      <c r="X127" s="214"/>
    </row>
    <row r="128" spans="3:24" ht="15" customHeight="1">
      <c r="C128" s="19"/>
      <c r="E128" s="214"/>
      <c r="F128" s="214"/>
      <c r="G128" s="214"/>
      <c r="H128" s="214"/>
      <c r="I128" s="214" t="str">
        <f>CONCATENATE(DataSheet!L81," ",DataSheet!P81," / ",DataSheet!S81)</f>
        <v>4 V / 400 Hz</v>
      </c>
      <c r="J128" s="214"/>
      <c r="K128" s="214"/>
      <c r="L128" s="214"/>
      <c r="M128" s="214" t="e">
        <f>CONCATENATE(TEXT(DataSheet!AM81,"0.00")," ",DataSheet!P81)</f>
        <v>#DIV/0!</v>
      </c>
      <c r="N128" s="214"/>
      <c r="O128" s="214"/>
      <c r="P128" s="214"/>
      <c r="Q128" s="214" t="e">
        <f>CONCATENATE(TEXT(DataSheet!AR81,"0.00")," ",DataSheet!P81)</f>
        <v>#DIV/0!</v>
      </c>
      <c r="R128" s="214"/>
      <c r="S128" s="214"/>
      <c r="T128" s="214"/>
      <c r="U128" s="214" t="e">
        <f>CONCATENATE(" ",TEXT(DataSheet!DD81,"0.000 0")," ",DataSheet!CZ81)</f>
        <v>#DIV/0!</v>
      </c>
      <c r="V128" s="214"/>
      <c r="W128" s="214"/>
      <c r="X128" s="214"/>
    </row>
    <row r="129" spans="1:26" ht="15" customHeight="1">
      <c r="C129" s="19"/>
      <c r="E129" s="214"/>
      <c r="F129" s="214"/>
      <c r="G129" s="214"/>
      <c r="H129" s="214"/>
      <c r="I129" s="214" t="str">
        <f>CONCATENATE(DataSheet!L82," ",DataSheet!P82," / ",DataSheet!S82)</f>
        <v>20 V / 50 Hz</v>
      </c>
      <c r="J129" s="214"/>
      <c r="K129" s="214"/>
      <c r="L129" s="214"/>
      <c r="M129" s="214" t="e">
        <f>CONCATENATE(TEXT(DataSheet!AM82,"0.00")," ",DataSheet!P82)</f>
        <v>#DIV/0!</v>
      </c>
      <c r="N129" s="214"/>
      <c r="O129" s="214"/>
      <c r="P129" s="214"/>
      <c r="Q129" s="214" t="e">
        <f>CONCATENATE(TEXT(DataSheet!AR82,"0.00")," ",DataSheet!P82)</f>
        <v>#DIV/0!</v>
      </c>
      <c r="R129" s="214"/>
      <c r="S129" s="214"/>
      <c r="T129" s="214"/>
      <c r="U129" s="214" t="e">
        <f>CONCATENATE(" ",TEXT(DataSheet!DD82,"0.000 0")," ",DataSheet!CZ82)</f>
        <v>#DIV/0!</v>
      </c>
      <c r="V129" s="214"/>
      <c r="W129" s="214"/>
      <c r="X129" s="214"/>
    </row>
    <row r="130" spans="1:26" ht="15" customHeight="1">
      <c r="C130" s="19"/>
      <c r="E130" s="214"/>
      <c r="F130" s="214"/>
      <c r="G130" s="214"/>
      <c r="H130" s="214"/>
      <c r="I130" s="214" t="str">
        <f>CONCATENATE(DataSheet!L83," ",DataSheet!P83," / ",DataSheet!S83)</f>
        <v>20 V / 400 Hz</v>
      </c>
      <c r="J130" s="214"/>
      <c r="K130" s="214"/>
      <c r="L130" s="214"/>
      <c r="M130" s="214" t="e">
        <f>CONCATENATE(TEXT(DataSheet!AM83,"0.00")," ",DataSheet!P83)</f>
        <v>#DIV/0!</v>
      </c>
      <c r="N130" s="214"/>
      <c r="O130" s="214"/>
      <c r="P130" s="214"/>
      <c r="Q130" s="214" t="e">
        <f>CONCATENATE(TEXT(DataSheet!AR83,"0.00")," ",DataSheet!P83)</f>
        <v>#DIV/0!</v>
      </c>
      <c r="R130" s="214"/>
      <c r="S130" s="214"/>
      <c r="T130" s="214"/>
      <c r="U130" s="214" t="e">
        <f>CONCATENATE(" ",TEXT(DataSheet!DD83,"0.000 0")," ",DataSheet!CZ83)</f>
        <v>#DIV/0!</v>
      </c>
      <c r="V130" s="214"/>
      <c r="W130" s="214"/>
      <c r="X130" s="214"/>
    </row>
    <row r="131" spans="1:26" ht="15" customHeight="1">
      <c r="C131" s="19"/>
      <c r="E131" s="214"/>
      <c r="F131" s="214"/>
      <c r="G131" s="214"/>
      <c r="H131" s="214"/>
      <c r="I131" s="214" t="str">
        <f>CONCATENATE(DataSheet!L84," ",DataSheet!P84," / ",DataSheet!S84)</f>
        <v>36 V / 50 Hz</v>
      </c>
      <c r="J131" s="214"/>
      <c r="K131" s="214"/>
      <c r="L131" s="214"/>
      <c r="M131" s="214" t="e">
        <f>CONCATENATE(TEXT(DataSheet!AM84,"0.00")," ",DataSheet!P84)</f>
        <v>#DIV/0!</v>
      </c>
      <c r="N131" s="214"/>
      <c r="O131" s="214"/>
      <c r="P131" s="214"/>
      <c r="Q131" s="214" t="e">
        <f>CONCATENATE(TEXT(DataSheet!AR84,"0.00")," ",DataSheet!P84)</f>
        <v>#DIV/0!</v>
      </c>
      <c r="R131" s="214"/>
      <c r="S131" s="214"/>
      <c r="T131" s="214"/>
      <c r="U131" s="214" t="e">
        <f>CONCATENATE(" ",TEXT(DataSheet!DD84,"0.000")," ",DataSheet!CZ84)</f>
        <v>#DIV/0!</v>
      </c>
      <c r="V131" s="214"/>
      <c r="W131" s="214"/>
      <c r="X131" s="214"/>
    </row>
    <row r="132" spans="1:26" ht="15" customHeight="1">
      <c r="C132" s="19"/>
      <c r="E132" s="214"/>
      <c r="F132" s="214"/>
      <c r="G132" s="214"/>
      <c r="H132" s="214"/>
      <c r="I132" s="214" t="str">
        <f>CONCATENATE(DataSheet!L85," ",DataSheet!P85," / ",DataSheet!S85)</f>
        <v>36 V / 400 Hz</v>
      </c>
      <c r="J132" s="214"/>
      <c r="K132" s="214"/>
      <c r="L132" s="214"/>
      <c r="M132" s="214" t="e">
        <f>CONCATENATE(TEXT(DataSheet!AM85,"0.00")," ",DataSheet!P85)</f>
        <v>#DIV/0!</v>
      </c>
      <c r="N132" s="214"/>
      <c r="O132" s="214"/>
      <c r="P132" s="214"/>
      <c r="Q132" s="214" t="e">
        <f>CONCATENATE(TEXT(DataSheet!AR85,"0.00")," ",DataSheet!P85)</f>
        <v>#DIV/0!</v>
      </c>
      <c r="R132" s="214"/>
      <c r="S132" s="214"/>
      <c r="T132" s="214"/>
      <c r="U132" s="214" t="e">
        <f>CONCATENATE(" ",TEXT(DataSheet!DD85,"0.000")," ",DataSheet!CZ85)</f>
        <v>#DIV/0!</v>
      </c>
      <c r="V132" s="214"/>
      <c r="W132" s="214"/>
      <c r="X132" s="214"/>
    </row>
    <row r="133" spans="1:26" ht="15" customHeight="1">
      <c r="C133" s="19"/>
      <c r="E133" s="214" t="str">
        <f>DataSheet!F86</f>
        <v>400 V</v>
      </c>
      <c r="F133" s="214"/>
      <c r="G133" s="214"/>
      <c r="H133" s="214"/>
      <c r="I133" s="214" t="str">
        <f>CONCATENATE(DataSheet!L86," ",DataSheet!P86," / ",DataSheet!S86)</f>
        <v>40 V / 50 Hz</v>
      </c>
      <c r="J133" s="214"/>
      <c r="K133" s="214"/>
      <c r="L133" s="214"/>
      <c r="M133" s="214" t="e">
        <f>CONCATENATE(TEXT(DataSheet!AM86,"0.0")," ",DataSheet!P86)</f>
        <v>#DIV/0!</v>
      </c>
      <c r="N133" s="214"/>
      <c r="O133" s="214"/>
      <c r="P133" s="214"/>
      <c r="Q133" s="214" t="e">
        <f>CONCATENATE(TEXT(DataSheet!AR86,"0.0")," ",DataSheet!P86)</f>
        <v>#DIV/0!</v>
      </c>
      <c r="R133" s="214"/>
      <c r="S133" s="214"/>
      <c r="T133" s="214"/>
      <c r="U133" s="214" t="e">
        <f>CONCATENATE(" ",TEXT(DataSheet!DD86,"0.000")," ",DataSheet!CZ86)</f>
        <v>#DIV/0!</v>
      </c>
      <c r="V133" s="214"/>
      <c r="W133" s="214"/>
      <c r="X133" s="214"/>
    </row>
    <row r="134" spans="1:26" ht="15" customHeight="1">
      <c r="C134" s="19"/>
      <c r="E134" s="214"/>
      <c r="F134" s="214"/>
      <c r="G134" s="214"/>
      <c r="H134" s="214"/>
      <c r="I134" s="214" t="str">
        <f>CONCATENATE(DataSheet!L87," ",DataSheet!P87," / ",DataSheet!S87)</f>
        <v>40 V / 400 Hz</v>
      </c>
      <c r="J134" s="214"/>
      <c r="K134" s="214"/>
      <c r="L134" s="214"/>
      <c r="M134" s="214" t="e">
        <f>CONCATENATE(TEXT(DataSheet!AM87,"0.0")," ",DataSheet!P87)</f>
        <v>#DIV/0!</v>
      </c>
      <c r="N134" s="214"/>
      <c r="O134" s="214"/>
      <c r="P134" s="214"/>
      <c r="Q134" s="214" t="e">
        <f>CONCATENATE(TEXT(DataSheet!AR87,"0.0")," ",DataSheet!P87)</f>
        <v>#DIV/0!</v>
      </c>
      <c r="R134" s="214"/>
      <c r="S134" s="214"/>
      <c r="T134" s="214"/>
      <c r="U134" s="214" t="e">
        <f>CONCATENATE(" ",TEXT(DataSheet!DD87,"0.000")," ",DataSheet!CZ87)</f>
        <v>#DIV/0!</v>
      </c>
      <c r="V134" s="214"/>
      <c r="W134" s="214"/>
      <c r="X134" s="214"/>
    </row>
    <row r="135" spans="1:26" ht="15" customHeight="1">
      <c r="C135" s="19"/>
      <c r="E135" s="214"/>
      <c r="F135" s="214"/>
      <c r="G135" s="214"/>
      <c r="H135" s="214"/>
      <c r="I135" s="214" t="str">
        <f>CONCATENATE(DataSheet!L88," ",DataSheet!P88," / ",DataSheet!S88)</f>
        <v>360 V / 50 Hz</v>
      </c>
      <c r="J135" s="214"/>
      <c r="K135" s="214"/>
      <c r="L135" s="214"/>
      <c r="M135" s="214" t="e">
        <f>CONCATENATE(TEXT(DataSheet!AM88,"0.0")," ",DataSheet!P88)</f>
        <v>#DIV/0!</v>
      </c>
      <c r="N135" s="214"/>
      <c r="O135" s="214"/>
      <c r="P135" s="214"/>
      <c r="Q135" s="214" t="e">
        <f>CONCATENATE(TEXT(DataSheet!AR88,"0.0")," ",DataSheet!P88)</f>
        <v>#DIV/0!</v>
      </c>
      <c r="R135" s="214"/>
      <c r="S135" s="214"/>
      <c r="T135" s="214"/>
      <c r="U135" s="214" t="e">
        <f>CONCATENATE(" ",TEXT(DataSheet!DD88,"0.000")," ",DataSheet!CZ88)</f>
        <v>#DIV/0!</v>
      </c>
      <c r="V135" s="214"/>
      <c r="W135" s="214"/>
      <c r="X135" s="214"/>
    </row>
    <row r="136" spans="1:26" ht="15" customHeight="1">
      <c r="C136" s="19"/>
      <c r="E136" s="214"/>
      <c r="F136" s="214"/>
      <c r="G136" s="214"/>
      <c r="H136" s="214"/>
      <c r="I136" s="214" t="str">
        <f>CONCATENATE(DataSheet!L89," ",DataSheet!P89," / ",DataSheet!S89)</f>
        <v>360 V / 400 Hz</v>
      </c>
      <c r="J136" s="214"/>
      <c r="K136" s="214"/>
      <c r="L136" s="214"/>
      <c r="M136" s="214" t="e">
        <f>CONCATENATE(TEXT(DataSheet!AM89,"0.0")," ",DataSheet!P89)</f>
        <v>#DIV/0!</v>
      </c>
      <c r="N136" s="214"/>
      <c r="O136" s="214"/>
      <c r="P136" s="214"/>
      <c r="Q136" s="214" t="e">
        <f>CONCATENATE(TEXT(DataSheet!AR89,"0.0")," ",DataSheet!P89)</f>
        <v>#DIV/0!</v>
      </c>
      <c r="R136" s="214"/>
      <c r="S136" s="214"/>
      <c r="T136" s="214"/>
      <c r="U136" s="214" t="e">
        <f>CONCATENATE(" ",TEXT(DataSheet!DD89,"0.000")," ",DataSheet!CZ89)</f>
        <v>#DIV/0!</v>
      </c>
      <c r="V136" s="214"/>
      <c r="W136" s="214"/>
      <c r="X136" s="214"/>
    </row>
    <row r="137" spans="1:26" ht="15" customHeight="1">
      <c r="C137" s="19"/>
      <c r="E137" s="214" t="str">
        <f>DataSheet!F90</f>
        <v>600 V</v>
      </c>
      <c r="F137" s="214"/>
      <c r="G137" s="214"/>
      <c r="H137" s="214"/>
      <c r="I137" s="214" t="str">
        <f>CONCATENATE(DataSheet!L90," ",DataSheet!P90," / ",DataSheet!S90)</f>
        <v>60 V / 50 Hz</v>
      </c>
      <c r="J137" s="214"/>
      <c r="K137" s="214"/>
      <c r="L137" s="214"/>
      <c r="M137" s="214" t="e">
        <f>CONCATENATE(TEXT(DataSheet!AM90,"0")," ",DataSheet!P90)</f>
        <v>#DIV/0!</v>
      </c>
      <c r="N137" s="214"/>
      <c r="O137" s="214"/>
      <c r="P137" s="214"/>
      <c r="Q137" s="214" t="e">
        <f>CONCATENATE(TEXT(DataSheet!AR90,"0")," ",DataSheet!P90)</f>
        <v>#DIV/0!</v>
      </c>
      <c r="R137" s="214"/>
      <c r="S137" s="214"/>
      <c r="T137" s="214"/>
      <c r="U137" s="214" t="e">
        <f>CONCATENATE(" ",TEXT(DataSheet!DD90,"0.00")," ",DataSheet!CZ90)</f>
        <v>#DIV/0!</v>
      </c>
      <c r="V137" s="214"/>
      <c r="W137" s="214"/>
      <c r="X137" s="214"/>
    </row>
    <row r="138" spans="1:26" ht="15" customHeight="1">
      <c r="C138" s="19"/>
      <c r="E138" s="214"/>
      <c r="F138" s="214"/>
      <c r="G138" s="214"/>
      <c r="H138" s="214"/>
      <c r="I138" s="214" t="str">
        <f>CONCATENATE(DataSheet!L91," ",DataSheet!P91," / ",DataSheet!S91)</f>
        <v>60 V / 400 Hz</v>
      </c>
      <c r="J138" s="214"/>
      <c r="K138" s="214"/>
      <c r="L138" s="214"/>
      <c r="M138" s="214" t="e">
        <f>CONCATENATE(TEXT(DataSheet!AM91,"0")," ",DataSheet!P91)</f>
        <v>#DIV/0!</v>
      </c>
      <c r="N138" s="214"/>
      <c r="O138" s="214"/>
      <c r="P138" s="214"/>
      <c r="Q138" s="214" t="e">
        <f>CONCATENATE(TEXT(DataSheet!AR91,"0")," ",DataSheet!P91)</f>
        <v>#DIV/0!</v>
      </c>
      <c r="R138" s="214"/>
      <c r="S138" s="214"/>
      <c r="T138" s="214"/>
      <c r="U138" s="214" t="e">
        <f>CONCATENATE(" ",TEXT(DataSheet!DD91,"0.00")," ",DataSheet!CZ91)</f>
        <v>#DIV/0!</v>
      </c>
      <c r="V138" s="214"/>
      <c r="W138" s="214"/>
      <c r="X138" s="214"/>
    </row>
    <row r="139" spans="1:26" ht="15" customHeight="1">
      <c r="C139" s="29"/>
      <c r="D139" s="29"/>
      <c r="E139" s="214"/>
      <c r="F139" s="214"/>
      <c r="G139" s="214"/>
      <c r="H139" s="214"/>
      <c r="I139" s="214" t="str">
        <f>CONCATENATE(DataSheet!L92," ",DataSheet!P92," / ",DataSheet!S92)</f>
        <v>540 V / 50 Hz</v>
      </c>
      <c r="J139" s="214"/>
      <c r="K139" s="214"/>
      <c r="L139" s="214"/>
      <c r="M139" s="214" t="e">
        <f>CONCATENATE(TEXT(DataSheet!AM92,"0")," ",DataSheet!P92)</f>
        <v>#DIV/0!</v>
      </c>
      <c r="N139" s="214"/>
      <c r="O139" s="214"/>
      <c r="P139" s="214"/>
      <c r="Q139" s="214" t="e">
        <f>CONCATENATE(TEXT(DataSheet!AR92,"0")," ",DataSheet!P92)</f>
        <v>#DIV/0!</v>
      </c>
      <c r="R139" s="214"/>
      <c r="S139" s="214"/>
      <c r="T139" s="214"/>
      <c r="U139" s="214" t="e">
        <f>CONCATENATE(" ",TEXT(DataSheet!DD92,"0.00")," ",DataSheet!CZ92)</f>
        <v>#DIV/0!</v>
      </c>
      <c r="V139" s="214"/>
      <c r="W139" s="214"/>
      <c r="X139" s="214"/>
      <c r="Y139" s="29"/>
      <c r="Z139" s="29"/>
    </row>
    <row r="140" spans="1:26" ht="15" customHeight="1">
      <c r="C140" s="29"/>
      <c r="D140" s="29"/>
      <c r="E140" s="214"/>
      <c r="F140" s="214"/>
      <c r="G140" s="214"/>
      <c r="H140" s="214"/>
      <c r="I140" s="214" t="str">
        <f>CONCATENATE(DataSheet!L93," ",DataSheet!P93," / ",DataSheet!S93)</f>
        <v>540 V / 400 Hz</v>
      </c>
      <c r="J140" s="214"/>
      <c r="K140" s="214"/>
      <c r="L140" s="214"/>
      <c r="M140" s="214" t="e">
        <f>CONCATENATE(TEXT(DataSheet!AM93,"0")," ",DataSheet!P93)</f>
        <v>#DIV/0!</v>
      </c>
      <c r="N140" s="214"/>
      <c r="O140" s="214"/>
      <c r="P140" s="214"/>
      <c r="Q140" s="214" t="e">
        <f>CONCATENATE(TEXT(DataSheet!AR93,"0")," ",DataSheet!P93)</f>
        <v>#DIV/0!</v>
      </c>
      <c r="R140" s="214"/>
      <c r="S140" s="214"/>
      <c r="T140" s="214"/>
      <c r="U140" s="214" t="e">
        <f>CONCATENATE(" ",TEXT(DataSheet!DD93,"0.00")," ",DataSheet!CZ93)</f>
        <v>#DIV/0!</v>
      </c>
      <c r="V140" s="214"/>
      <c r="W140" s="214"/>
      <c r="X140" s="214"/>
    </row>
    <row r="141" spans="1:26" ht="15" customHeight="1"/>
    <row r="142" spans="1:26" s="61" customFormat="1" ht="15" customHeight="1">
      <c r="A142" s="60"/>
      <c r="E142" s="62" t="str">
        <f>DataSheet!F106</f>
        <v>DC Current Test</v>
      </c>
      <c r="F142" s="63"/>
      <c r="G142" s="63"/>
      <c r="H142" s="63"/>
      <c r="I142" s="62"/>
      <c r="J142" s="63"/>
      <c r="K142" s="63"/>
      <c r="L142" s="63"/>
      <c r="M142" s="63"/>
      <c r="N142" s="63"/>
      <c r="O142" s="63"/>
      <c r="P142" s="63"/>
      <c r="Q142" s="63"/>
      <c r="R142" s="63"/>
      <c r="S142" s="63"/>
      <c r="T142" s="63"/>
      <c r="U142" s="63"/>
      <c r="V142" s="63"/>
      <c r="W142" s="63"/>
      <c r="X142" s="63"/>
    </row>
    <row r="143" spans="1:26" s="61" customFormat="1" ht="15" customHeight="1">
      <c r="A143" s="60"/>
      <c r="E143" s="234" t="s">
        <v>27</v>
      </c>
      <c r="F143" s="234"/>
      <c r="G143" s="234"/>
      <c r="H143" s="234"/>
      <c r="I143" s="234" t="s">
        <v>28</v>
      </c>
      <c r="J143" s="234"/>
      <c r="K143" s="234"/>
      <c r="L143" s="234"/>
      <c r="M143" s="235" t="s">
        <v>77</v>
      </c>
      <c r="N143" s="234"/>
      <c r="O143" s="234"/>
      <c r="P143" s="234"/>
      <c r="Q143" s="234" t="s">
        <v>29</v>
      </c>
      <c r="R143" s="234"/>
      <c r="S143" s="234"/>
      <c r="T143" s="234"/>
      <c r="U143" s="235" t="s">
        <v>132</v>
      </c>
      <c r="V143" s="234"/>
      <c r="W143" s="234"/>
      <c r="X143" s="234"/>
    </row>
    <row r="144" spans="1:26" s="61" customFormat="1" ht="15" customHeight="1">
      <c r="A144" s="60"/>
      <c r="E144" s="234"/>
      <c r="F144" s="234"/>
      <c r="G144" s="234"/>
      <c r="H144" s="234"/>
      <c r="I144" s="234"/>
      <c r="J144" s="234"/>
      <c r="K144" s="234"/>
      <c r="L144" s="234"/>
      <c r="M144" s="234"/>
      <c r="N144" s="234"/>
      <c r="O144" s="234"/>
      <c r="P144" s="234"/>
      <c r="Q144" s="234"/>
      <c r="R144" s="234"/>
      <c r="S144" s="234"/>
      <c r="T144" s="234"/>
      <c r="U144" s="234"/>
      <c r="V144" s="234"/>
      <c r="W144" s="234"/>
      <c r="X144" s="234"/>
    </row>
    <row r="145" spans="1:26" s="61" customFormat="1" ht="15" customHeight="1">
      <c r="A145" s="60"/>
      <c r="E145" s="232" t="str">
        <f>DataSheet!F109</f>
        <v>40 mA</v>
      </c>
      <c r="F145" s="232"/>
      <c r="G145" s="232"/>
      <c r="H145" s="232"/>
      <c r="I145" s="232" t="str">
        <f>CONCATENATE(DataSheet!L109," ",DataSheet!P109)</f>
        <v>36 mA</v>
      </c>
      <c r="J145" s="232"/>
      <c r="K145" s="232"/>
      <c r="L145" s="232"/>
      <c r="M145" s="232" t="e">
        <f>CONCATENATE(TEXT(DataSheet!AM109,"0.00")," ",DataSheet!P109)</f>
        <v>#DIV/0!</v>
      </c>
      <c r="N145" s="232"/>
      <c r="O145" s="232"/>
      <c r="P145" s="232"/>
      <c r="Q145" s="232" t="e">
        <f>CONCATENATE(TEXT(DataSheet!AR109,"0.00")," ",DataSheet!P109)</f>
        <v>#DIV/0!</v>
      </c>
      <c r="R145" s="232"/>
      <c r="S145" s="232"/>
      <c r="T145" s="232"/>
      <c r="U145" s="232" t="e">
        <f>CONCATENATE(" ",TEXT(DataSheet!DD109,"0.000 0")," ",DataSheet!CZ109)</f>
        <v>#DIV/0!</v>
      </c>
      <c r="V145" s="232"/>
      <c r="W145" s="232"/>
      <c r="X145" s="232"/>
    </row>
    <row r="146" spans="1:26" s="61" customFormat="1" ht="15" customHeight="1">
      <c r="A146" s="60"/>
      <c r="E146" s="232"/>
      <c r="F146" s="232"/>
      <c r="G146" s="232"/>
      <c r="H146" s="232"/>
      <c r="I146" s="232" t="str">
        <f>CONCATENATE(DataSheet!L110," ",DataSheet!P110)</f>
        <v>-36 mA</v>
      </c>
      <c r="J146" s="232"/>
      <c r="K146" s="232"/>
      <c r="L146" s="232"/>
      <c r="M146" s="232" t="e">
        <f>CONCATENATE(TEXT(DataSheet!AM110,"0.00")," ",DataSheet!P110)</f>
        <v>#DIV/0!</v>
      </c>
      <c r="N146" s="232"/>
      <c r="O146" s="232"/>
      <c r="P146" s="232"/>
      <c r="Q146" s="232" t="e">
        <f>CONCATENATE(TEXT(DataSheet!AR110,"0.00")," ",DataSheet!P110)</f>
        <v>#DIV/0!</v>
      </c>
      <c r="R146" s="232"/>
      <c r="S146" s="232"/>
      <c r="T146" s="232"/>
      <c r="U146" s="232" t="e">
        <f>CONCATENATE(" ",TEXT(DataSheet!DD110,"0.000 0")," ",DataSheet!CZ110)</f>
        <v>#DIV/0!</v>
      </c>
      <c r="V146" s="232"/>
      <c r="W146" s="232"/>
      <c r="X146" s="232"/>
    </row>
    <row r="147" spans="1:26" s="61" customFormat="1" ht="15" customHeight="1">
      <c r="A147" s="60"/>
      <c r="E147" s="233" t="str">
        <f>DataSheet!F111</f>
        <v>400 mA</v>
      </c>
      <c r="F147" s="233"/>
      <c r="G147" s="233"/>
      <c r="H147" s="233"/>
      <c r="I147" s="232" t="str">
        <f>CONCATENATE(DataSheet!L111," ",DataSheet!P111)</f>
        <v>360 mA</v>
      </c>
      <c r="J147" s="232"/>
      <c r="K147" s="232"/>
      <c r="L147" s="232"/>
      <c r="M147" s="232" t="e">
        <f>CONCATENATE(TEXT(DataSheet!AM111,"0.0")," ",DataSheet!P111)</f>
        <v>#DIV/0!</v>
      </c>
      <c r="N147" s="232"/>
      <c r="O147" s="232"/>
      <c r="P147" s="232"/>
      <c r="Q147" s="232" t="e">
        <f>CONCATENATE(TEXT(DataSheet!AR111,"0.0")," ",DataSheet!P111)</f>
        <v>#DIV/0!</v>
      </c>
      <c r="R147" s="232"/>
      <c r="S147" s="232"/>
      <c r="T147" s="232"/>
      <c r="U147" s="232" t="e">
        <f>CONCATENATE(" ",TEXT(DataSheet!DD111,"0.000")," ",DataSheet!CZ111)</f>
        <v>#DIV/0!</v>
      </c>
      <c r="V147" s="232"/>
      <c r="W147" s="232"/>
      <c r="X147" s="232"/>
    </row>
    <row r="148" spans="1:26" ht="15" customHeight="1">
      <c r="C148" s="29"/>
      <c r="D148" s="29"/>
      <c r="E148" s="22"/>
      <c r="F148" s="22"/>
      <c r="G148" s="22"/>
      <c r="H148" s="22"/>
      <c r="I148" s="22"/>
      <c r="J148" s="22"/>
      <c r="K148" s="22"/>
      <c r="L148" s="22"/>
      <c r="M148" s="22"/>
      <c r="N148" s="22"/>
      <c r="O148" s="22"/>
      <c r="P148" s="22"/>
      <c r="Q148" s="22"/>
      <c r="R148" s="22"/>
      <c r="S148" s="22"/>
      <c r="T148" s="22"/>
      <c r="U148" s="22"/>
      <c r="V148" s="22"/>
      <c r="W148" s="22"/>
      <c r="X148" s="22"/>
    </row>
    <row r="149" spans="1:26" ht="15" customHeight="1">
      <c r="D149" s="61"/>
      <c r="E149" s="62" t="str">
        <f>DataSheet!F113</f>
        <v>AC Current Test</v>
      </c>
      <c r="F149" s="63"/>
      <c r="G149" s="63"/>
      <c r="H149" s="63"/>
      <c r="I149" s="62"/>
      <c r="J149" s="63"/>
      <c r="K149" s="63"/>
      <c r="L149" s="63"/>
      <c r="M149" s="63"/>
      <c r="N149" s="63"/>
      <c r="O149" s="63"/>
      <c r="P149" s="63"/>
      <c r="Q149" s="63"/>
      <c r="R149" s="63"/>
      <c r="S149" s="63"/>
      <c r="T149" s="63"/>
      <c r="U149" s="63"/>
      <c r="V149" s="63"/>
      <c r="W149" s="63"/>
      <c r="X149" s="63"/>
    </row>
    <row r="150" spans="1:26" ht="15" customHeight="1">
      <c r="D150" s="61"/>
      <c r="E150" s="234" t="s">
        <v>27</v>
      </c>
      <c r="F150" s="234"/>
      <c r="G150" s="234"/>
      <c r="H150" s="234"/>
      <c r="I150" s="234" t="s">
        <v>28</v>
      </c>
      <c r="J150" s="234"/>
      <c r="K150" s="234"/>
      <c r="L150" s="234"/>
      <c r="M150" s="235" t="s">
        <v>77</v>
      </c>
      <c r="N150" s="234"/>
      <c r="O150" s="234"/>
      <c r="P150" s="234"/>
      <c r="Q150" s="234" t="s">
        <v>29</v>
      </c>
      <c r="R150" s="234"/>
      <c r="S150" s="234"/>
      <c r="T150" s="234"/>
      <c r="U150" s="235" t="s">
        <v>132</v>
      </c>
      <c r="V150" s="234"/>
      <c r="W150" s="234"/>
      <c r="X150" s="234"/>
    </row>
    <row r="151" spans="1:26" ht="15" customHeight="1">
      <c r="D151" s="61"/>
      <c r="E151" s="234"/>
      <c r="F151" s="234"/>
      <c r="G151" s="234"/>
      <c r="H151" s="234"/>
      <c r="I151" s="234"/>
      <c r="J151" s="234"/>
      <c r="K151" s="234"/>
      <c r="L151" s="234"/>
      <c r="M151" s="234"/>
      <c r="N151" s="234"/>
      <c r="O151" s="234"/>
      <c r="P151" s="234"/>
      <c r="Q151" s="234"/>
      <c r="R151" s="234"/>
      <c r="S151" s="234"/>
      <c r="T151" s="234"/>
      <c r="U151" s="234"/>
      <c r="V151" s="234"/>
      <c r="W151" s="234"/>
      <c r="X151" s="234"/>
    </row>
    <row r="152" spans="1:26" ht="15" customHeight="1">
      <c r="D152" s="61"/>
      <c r="E152" s="232" t="str">
        <f>DataSheet!F116</f>
        <v>40 mA</v>
      </c>
      <c r="F152" s="232"/>
      <c r="G152" s="232"/>
      <c r="H152" s="232"/>
      <c r="I152" s="232" t="str">
        <f>CONCATENATE(DataSheet!L116," ",DataSheet!P116," / ",DataSheet!S116)</f>
        <v>36 mA / 50 Hz</v>
      </c>
      <c r="J152" s="232"/>
      <c r="K152" s="232"/>
      <c r="L152" s="232"/>
      <c r="M152" s="232" t="e">
        <f>CONCATENATE(TEXT(DataSheet!AM116,"0.00")," ",DataSheet!P116)</f>
        <v>#DIV/0!</v>
      </c>
      <c r="N152" s="232"/>
      <c r="O152" s="232"/>
      <c r="P152" s="232"/>
      <c r="Q152" s="232" t="e">
        <f>CONCATENATE(TEXT(DataSheet!AR116,"0.00")," ",DataSheet!P116)</f>
        <v>#DIV/0!</v>
      </c>
      <c r="R152" s="232"/>
      <c r="S152" s="232"/>
      <c r="T152" s="232"/>
      <c r="U152" s="232" t="e">
        <f>CONCATENATE(" ",TEXT(DataSheet!DD116,"0.00")," ",DataSheet!CZ116)</f>
        <v>#DIV/0!</v>
      </c>
      <c r="V152" s="232"/>
      <c r="W152" s="232"/>
      <c r="X152" s="232"/>
    </row>
    <row r="153" spans="1:26" ht="15" customHeight="1">
      <c r="D153" s="61"/>
      <c r="E153" s="232"/>
      <c r="F153" s="232"/>
      <c r="G153" s="232"/>
      <c r="H153" s="232"/>
      <c r="I153" s="232" t="str">
        <f>CONCATENATE(DataSheet!L117," ",DataSheet!P117," / ",DataSheet!S117)</f>
        <v>36 mA / 400 Hz</v>
      </c>
      <c r="J153" s="232"/>
      <c r="K153" s="232"/>
      <c r="L153" s="232"/>
      <c r="M153" s="232" t="e">
        <f>CONCATENATE(TEXT(DataSheet!AM117,"0.00")," ",DataSheet!P117)</f>
        <v>#DIV/0!</v>
      </c>
      <c r="N153" s="232"/>
      <c r="O153" s="232"/>
      <c r="P153" s="232"/>
      <c r="Q153" s="232" t="e">
        <f>CONCATENATE(TEXT(DataSheet!AR117,"0.00")," ",DataSheet!P117)</f>
        <v>#DIV/0!</v>
      </c>
      <c r="R153" s="232"/>
      <c r="S153" s="232"/>
      <c r="T153" s="232"/>
      <c r="U153" s="232" t="e">
        <f>CONCATENATE(" ",TEXT(DataSheet!DD117,"0.00")," ",DataSheet!CZ117)</f>
        <v>#DIV/0!</v>
      </c>
      <c r="V153" s="232"/>
      <c r="W153" s="232"/>
      <c r="X153" s="232"/>
    </row>
    <row r="154" spans="1:26" ht="15" customHeight="1">
      <c r="D154" s="61"/>
      <c r="E154" s="232" t="str">
        <f>DataSheet!F118</f>
        <v>400 mA</v>
      </c>
      <c r="F154" s="232"/>
      <c r="G154" s="232"/>
      <c r="H154" s="232"/>
      <c r="I154" s="232" t="str">
        <f>CONCATENATE(DataSheet!L118," ",DataSheet!P118," / ",DataSheet!S118)</f>
        <v>360 mA / 50 Hz</v>
      </c>
      <c r="J154" s="232"/>
      <c r="K154" s="232"/>
      <c r="L154" s="232"/>
      <c r="M154" s="232" t="e">
        <f>CONCATENATE(TEXT(DataSheet!AM118,"0.0")," ",DataSheet!P118)</f>
        <v>#DIV/0!</v>
      </c>
      <c r="N154" s="232"/>
      <c r="O154" s="232"/>
      <c r="P154" s="232"/>
      <c r="Q154" s="232" t="e">
        <f>CONCATENATE(TEXT(DataSheet!AR118,"0.0")," ",DataSheet!P118)</f>
        <v>#DIV/0!</v>
      </c>
      <c r="R154" s="232"/>
      <c r="S154" s="232"/>
      <c r="T154" s="232"/>
      <c r="U154" s="232" t="e">
        <f>CONCATENATE(" ",TEXT(DataSheet!DD118,"0.0")," ",DataSheet!CZ118)</f>
        <v>#DIV/0!</v>
      </c>
      <c r="V154" s="232"/>
      <c r="W154" s="232"/>
      <c r="X154" s="232"/>
    </row>
    <row r="155" spans="1:26" ht="15" customHeight="1">
      <c r="D155" s="61"/>
      <c r="E155" s="232"/>
      <c r="F155" s="232"/>
      <c r="G155" s="232"/>
      <c r="H155" s="232"/>
      <c r="I155" s="232" t="str">
        <f>CONCATENATE(DataSheet!L119," ",DataSheet!P119," / ",DataSheet!S119)</f>
        <v>360 mA / 400 Hz</v>
      </c>
      <c r="J155" s="232"/>
      <c r="K155" s="232"/>
      <c r="L155" s="232"/>
      <c r="M155" s="232" t="e">
        <f>CONCATENATE(TEXT(DataSheet!AM119,"0.0")," ",DataSheet!P119)</f>
        <v>#DIV/0!</v>
      </c>
      <c r="N155" s="232"/>
      <c r="O155" s="232"/>
      <c r="P155" s="232"/>
      <c r="Q155" s="232" t="e">
        <f>CONCATENATE(TEXT(DataSheet!AR119,"0.0")," ",DataSheet!P119)</f>
        <v>#DIV/0!</v>
      </c>
      <c r="R155" s="232"/>
      <c r="S155" s="232"/>
      <c r="T155" s="232"/>
      <c r="U155" s="232" t="e">
        <f>CONCATENATE(" ",TEXT(DataSheet!DD119,"0.0")," ",DataSheet!CZ119)</f>
        <v>#DIV/0!</v>
      </c>
      <c r="V155" s="232"/>
      <c r="W155" s="232"/>
      <c r="X155" s="232"/>
    </row>
    <row r="156" spans="1:26" ht="15" customHeight="1"/>
    <row r="157" spans="1:26" ht="15" customHeight="1">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spans="1:26" ht="15" customHeight="1"/>
    <row r="159" spans="1:26" ht="15" customHeight="1"/>
    <row r="160" spans="1:26" ht="15" customHeight="1">
      <c r="C160" s="231">
        <f>DataSheet!B122</f>
        <v>0</v>
      </c>
      <c r="D160" s="231"/>
      <c r="E160" s="231"/>
      <c r="F160" s="231"/>
      <c r="G160" s="231"/>
      <c r="H160" s="231"/>
      <c r="I160" s="231"/>
      <c r="J160" s="231"/>
      <c r="K160" s="231"/>
      <c r="L160" s="231"/>
      <c r="M160" s="231"/>
      <c r="N160" s="231"/>
      <c r="O160" s="231"/>
      <c r="P160" s="231"/>
      <c r="Q160" s="231"/>
      <c r="R160" s="231"/>
      <c r="S160" s="231"/>
      <c r="T160" s="231"/>
      <c r="U160" s="231"/>
      <c r="V160" s="231"/>
      <c r="W160" s="231"/>
      <c r="X160" s="231"/>
      <c r="Y160" s="231"/>
      <c r="Z160" s="231"/>
    </row>
    <row r="161" spans="3:26" ht="15" customHeight="1">
      <c r="C161" s="228" t="s">
        <v>24</v>
      </c>
      <c r="D161" s="228"/>
      <c r="E161" s="228"/>
      <c r="F161" s="228"/>
      <c r="G161" s="228"/>
      <c r="H161" s="228"/>
      <c r="I161" s="228"/>
      <c r="J161" s="228"/>
      <c r="K161" s="228"/>
      <c r="L161" s="228"/>
      <c r="M161" s="228"/>
      <c r="N161" s="228"/>
      <c r="O161" s="228"/>
      <c r="P161" s="228"/>
      <c r="Q161" s="228"/>
      <c r="R161" s="228"/>
      <c r="S161" s="228"/>
      <c r="T161" s="228"/>
      <c r="U161" s="228"/>
      <c r="V161" s="228"/>
      <c r="W161" s="228"/>
      <c r="X161" s="228"/>
      <c r="Y161" s="228"/>
      <c r="Z161" s="228"/>
    </row>
    <row r="162" spans="3:26" ht="15" customHeight="1"/>
    <row r="163" spans="3:26" ht="15" customHeight="1">
      <c r="C163" s="20" t="s">
        <v>129</v>
      </c>
    </row>
    <row r="164" spans="3:26" ht="15" customHeight="1"/>
    <row r="165" spans="3:26" ht="15" customHeight="1"/>
    <row r="166" spans="3:26" ht="15" customHeight="1"/>
    <row r="167" spans="3:26" ht="15" customHeight="1"/>
    <row r="168" spans="3:26" ht="15" customHeight="1"/>
    <row r="169" spans="3:26" ht="15" customHeight="1"/>
    <row r="172" spans="3:26" ht="12.75" customHeight="1"/>
    <row r="174" spans="3:26" ht="15" customHeight="1"/>
    <row r="179" ht="12.75" customHeight="1"/>
    <row r="181" ht="12.95" customHeight="1"/>
    <row r="182" ht="12.95" customHeight="1"/>
    <row r="183" ht="12.95" customHeight="1"/>
    <row r="184" ht="12.95" customHeight="1"/>
    <row r="185" ht="15" customHeight="1"/>
    <row r="186" ht="15" customHeight="1"/>
    <row r="190" ht="12.95" customHeight="1"/>
    <row r="191" ht="12.95" customHeight="1"/>
    <row r="192" ht="12.95" customHeight="1"/>
    <row r="193" ht="15" customHeight="1"/>
    <row r="194" ht="15" customHeight="1"/>
    <row r="195" ht="15" customHeight="1"/>
    <row r="199" ht="12.95" customHeight="1"/>
    <row r="200" ht="12.95" customHeight="1"/>
    <row r="201" ht="15" customHeight="1"/>
    <row r="202" ht="15" customHeight="1"/>
    <row r="224" ht="15" customHeight="1"/>
    <row r="225" ht="15" customHeight="1"/>
    <row r="226" ht="15" customHeight="1"/>
  </sheetData>
  <mergeCells count="279">
    <mergeCell ref="T20:Z20"/>
    <mergeCell ref="C26:Z27"/>
    <mergeCell ref="C35:Z36"/>
    <mergeCell ref="E121:H122"/>
    <mergeCell ref="I121:L122"/>
    <mergeCell ref="M121:P122"/>
    <mergeCell ref="Q121:T122"/>
    <mergeCell ref="U121:X122"/>
    <mergeCell ref="E84:H86"/>
    <mergeCell ref="I86:L86"/>
    <mergeCell ref="M86:P86"/>
    <mergeCell ref="Q86:T86"/>
    <mergeCell ref="U86:X86"/>
    <mergeCell ref="E89:H90"/>
    <mergeCell ref="I89:L90"/>
    <mergeCell ref="M89:P90"/>
    <mergeCell ref="Q89:T90"/>
    <mergeCell ref="U89:X90"/>
    <mergeCell ref="E91:H92"/>
    <mergeCell ref="I92:L92"/>
    <mergeCell ref="M92:P92"/>
    <mergeCell ref="Q92:T92"/>
    <mergeCell ref="U92:X92"/>
    <mergeCell ref="E93:H93"/>
    <mergeCell ref="C5:Z6"/>
    <mergeCell ref="E68:H69"/>
    <mergeCell ref="I68:L69"/>
    <mergeCell ref="M68:P69"/>
    <mergeCell ref="Q68:T69"/>
    <mergeCell ref="U68:X69"/>
    <mergeCell ref="E76:H80"/>
    <mergeCell ref="E81:H83"/>
    <mergeCell ref="C45:Z47"/>
    <mergeCell ref="E70:H72"/>
    <mergeCell ref="E73:H75"/>
    <mergeCell ref="I80:L80"/>
    <mergeCell ref="M80:P80"/>
    <mergeCell ref="Q80:T80"/>
    <mergeCell ref="U80:X80"/>
    <mergeCell ref="I81:L81"/>
    <mergeCell ref="M81:P81"/>
    <mergeCell ref="Q81:T81"/>
    <mergeCell ref="U81:X81"/>
    <mergeCell ref="I82:L82"/>
    <mergeCell ref="M82:P82"/>
    <mergeCell ref="Q82:T82"/>
    <mergeCell ref="U82:X82"/>
    <mergeCell ref="I77:L77"/>
    <mergeCell ref="I155:L155"/>
    <mergeCell ref="M155:P155"/>
    <mergeCell ref="Q155:T155"/>
    <mergeCell ref="U155:X155"/>
    <mergeCell ref="I153:L153"/>
    <mergeCell ref="M153:P153"/>
    <mergeCell ref="Q153:T153"/>
    <mergeCell ref="U153:X153"/>
    <mergeCell ref="I154:L154"/>
    <mergeCell ref="M154:P154"/>
    <mergeCell ref="Q154:T154"/>
    <mergeCell ref="U154:X154"/>
    <mergeCell ref="M150:P151"/>
    <mergeCell ref="Q150:T151"/>
    <mergeCell ref="U150:X151"/>
    <mergeCell ref="E154:H155"/>
    <mergeCell ref="E152:H153"/>
    <mergeCell ref="C160:Z160"/>
    <mergeCell ref="C161:Z161"/>
    <mergeCell ref="E123:H126"/>
    <mergeCell ref="E127:H132"/>
    <mergeCell ref="E133:H136"/>
    <mergeCell ref="E137:H140"/>
    <mergeCell ref="E150:H151"/>
    <mergeCell ref="I150:L151"/>
    <mergeCell ref="I152:L152"/>
    <mergeCell ref="M152:P152"/>
    <mergeCell ref="Q152:T152"/>
    <mergeCell ref="U152:X152"/>
    <mergeCell ref="Q133:T133"/>
    <mergeCell ref="U133:X133"/>
    <mergeCell ref="I128:L128"/>
    <mergeCell ref="M128:P128"/>
    <mergeCell ref="Q128:T128"/>
    <mergeCell ref="U128:X128"/>
    <mergeCell ref="I129:L129"/>
    <mergeCell ref="E143:H144"/>
    <mergeCell ref="I143:L144"/>
    <mergeCell ref="M143:P144"/>
    <mergeCell ref="Q143:T144"/>
    <mergeCell ref="U143:X144"/>
    <mergeCell ref="E94:H94"/>
    <mergeCell ref="I94:L94"/>
    <mergeCell ref="M94:P94"/>
    <mergeCell ref="Q94:T94"/>
    <mergeCell ref="U94:X94"/>
    <mergeCell ref="E95:H95"/>
    <mergeCell ref="I95:L95"/>
    <mergeCell ref="M95:P95"/>
    <mergeCell ref="Q95:T95"/>
    <mergeCell ref="U95:X95"/>
    <mergeCell ref="I133:L133"/>
    <mergeCell ref="M133:P133"/>
    <mergeCell ref="I137:L137"/>
    <mergeCell ref="M137:P137"/>
    <mergeCell ref="Q137:T137"/>
    <mergeCell ref="U137:X137"/>
    <mergeCell ref="I138:L138"/>
    <mergeCell ref="M138:P138"/>
    <mergeCell ref="Q138:T138"/>
    <mergeCell ref="Q146:T146"/>
    <mergeCell ref="U146:X146"/>
    <mergeCell ref="E147:H147"/>
    <mergeCell ref="I147:L147"/>
    <mergeCell ref="M147:P147"/>
    <mergeCell ref="Q147:T147"/>
    <mergeCell ref="U147:X147"/>
    <mergeCell ref="E96:H96"/>
    <mergeCell ref="I96:L96"/>
    <mergeCell ref="M96:P96"/>
    <mergeCell ref="Q96:T96"/>
    <mergeCell ref="U96:X96"/>
    <mergeCell ref="E97:H97"/>
    <mergeCell ref="I97:L97"/>
    <mergeCell ref="M97:P97"/>
    <mergeCell ref="Q97:T97"/>
    <mergeCell ref="U97:X97"/>
    <mergeCell ref="I145:L145"/>
    <mergeCell ref="M145:P145"/>
    <mergeCell ref="Q145:T145"/>
    <mergeCell ref="U145:X145"/>
    <mergeCell ref="I146:L146"/>
    <mergeCell ref="M146:P146"/>
    <mergeCell ref="E145:H146"/>
    <mergeCell ref="I93:L93"/>
    <mergeCell ref="M93:P93"/>
    <mergeCell ref="Q93:T93"/>
    <mergeCell ref="U93:X93"/>
    <mergeCell ref="I140:L140"/>
    <mergeCell ref="M140:P140"/>
    <mergeCell ref="Q140:T140"/>
    <mergeCell ref="U140:X140"/>
    <mergeCell ref="C107:Z107"/>
    <mergeCell ref="C108:Z108"/>
    <mergeCell ref="I139:L139"/>
    <mergeCell ref="M139:P139"/>
    <mergeCell ref="Q139:T139"/>
    <mergeCell ref="U139:X139"/>
    <mergeCell ref="I131:L131"/>
    <mergeCell ref="M131:P131"/>
    <mergeCell ref="Q131:T131"/>
    <mergeCell ref="U131:X131"/>
    <mergeCell ref="I132:L132"/>
    <mergeCell ref="M132:P132"/>
    <mergeCell ref="Q132:T132"/>
    <mergeCell ref="U132:X132"/>
    <mergeCell ref="U138:X138"/>
    <mergeCell ref="I134:L134"/>
    <mergeCell ref="M134:P134"/>
    <mergeCell ref="Q134:T134"/>
    <mergeCell ref="U134:X134"/>
    <mergeCell ref="I135:L135"/>
    <mergeCell ref="M135:P135"/>
    <mergeCell ref="Q135:T135"/>
    <mergeCell ref="U135:X135"/>
    <mergeCell ref="I136:L136"/>
    <mergeCell ref="M136:P136"/>
    <mergeCell ref="Q136:T136"/>
    <mergeCell ref="U136:X136"/>
    <mergeCell ref="M129:P129"/>
    <mergeCell ref="Q129:T129"/>
    <mergeCell ref="U129:X129"/>
    <mergeCell ref="I130:L130"/>
    <mergeCell ref="M130:P130"/>
    <mergeCell ref="Q130:T130"/>
    <mergeCell ref="U130:X130"/>
    <mergeCell ref="I125:L125"/>
    <mergeCell ref="M125:P125"/>
    <mergeCell ref="Q125:T125"/>
    <mergeCell ref="U125:X125"/>
    <mergeCell ref="I126:L126"/>
    <mergeCell ref="M126:P126"/>
    <mergeCell ref="Q126:T126"/>
    <mergeCell ref="U126:X126"/>
    <mergeCell ref="I127:L127"/>
    <mergeCell ref="M127:P127"/>
    <mergeCell ref="Q127:T127"/>
    <mergeCell ref="U127:X127"/>
    <mergeCell ref="I123:L123"/>
    <mergeCell ref="M123:P123"/>
    <mergeCell ref="Q123:T123"/>
    <mergeCell ref="U123:X123"/>
    <mergeCell ref="I124:L124"/>
    <mergeCell ref="M124:P124"/>
    <mergeCell ref="Q124:T124"/>
    <mergeCell ref="U124:X124"/>
    <mergeCell ref="I83:L83"/>
    <mergeCell ref="M83:P83"/>
    <mergeCell ref="Q83:T83"/>
    <mergeCell ref="U83:X83"/>
    <mergeCell ref="I84:L84"/>
    <mergeCell ref="M84:P84"/>
    <mergeCell ref="Q84:T84"/>
    <mergeCell ref="U84:X84"/>
    <mergeCell ref="I85:L85"/>
    <mergeCell ref="M85:P85"/>
    <mergeCell ref="Q85:T85"/>
    <mergeCell ref="U85:X85"/>
    <mergeCell ref="I91:L91"/>
    <mergeCell ref="M91:P91"/>
    <mergeCell ref="Q91:T91"/>
    <mergeCell ref="U91:X91"/>
    <mergeCell ref="M77:P77"/>
    <mergeCell ref="Q77:T77"/>
    <mergeCell ref="U77:X77"/>
    <mergeCell ref="I78:L78"/>
    <mergeCell ref="M78:P78"/>
    <mergeCell ref="Q78:T78"/>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P10:Y10"/>
    <mergeCell ref="H15:M15"/>
    <mergeCell ref="H16:M16"/>
    <mergeCell ref="T16:Z16"/>
    <mergeCell ref="H17:M17"/>
    <mergeCell ref="T17:Z17"/>
    <mergeCell ref="H18:M18"/>
    <mergeCell ref="P11:Y12"/>
    <mergeCell ref="T18:Z18"/>
    <mergeCell ref="D11:M13"/>
    <mergeCell ref="C30:Z32"/>
    <mergeCell ref="H19:N19"/>
    <mergeCell ref="T19:Z19"/>
    <mergeCell ref="H20:M20"/>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ax="26" man="1"/>
    <brk id="116"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E169"/>
  <sheetViews>
    <sheetView tabSelected="1" topLeftCell="A2" zoomScaleNormal="100" workbookViewId="0">
      <selection activeCell="AK125" sqref="AK125:AZ125"/>
    </sheetView>
  </sheetViews>
  <sheetFormatPr defaultColWidth="9.28515625" defaultRowHeight="0" customHeight="1" zeroHeight="1"/>
  <cols>
    <col min="1" max="1" width="10.28515625" style="124" customWidth="1"/>
    <col min="2" max="52" width="2" style="128" customWidth="1"/>
    <col min="53" max="74" width="2" style="124" customWidth="1"/>
    <col min="75" max="75" width="2" style="128" customWidth="1"/>
    <col min="76" max="80" width="10.7109375" style="128" customWidth="1"/>
    <col min="81" max="81" width="2" style="128" customWidth="1"/>
    <col min="82" max="86" width="10.7109375" style="128" customWidth="1"/>
    <col min="87" max="87" width="2" style="128" customWidth="1"/>
    <col min="88" max="92" width="10.7109375" style="128" customWidth="1"/>
    <col min="93" max="93" width="2" style="128" customWidth="1"/>
    <col min="94" max="98" width="10.7109375" style="128" customWidth="1"/>
    <col min="99" max="99" width="2" style="128" customWidth="1"/>
    <col min="100" max="102" width="20.7109375" style="128" customWidth="1"/>
    <col min="103" max="103" width="15.7109375" style="128" customWidth="1"/>
    <col min="104" max="104" width="5.7109375" style="128" customWidth="1"/>
    <col min="105" max="105" width="2" style="128" customWidth="1"/>
    <col min="106" max="109" width="10.7109375" style="128" customWidth="1"/>
    <col min="110" max="16384" width="9.28515625" style="128"/>
  </cols>
  <sheetData>
    <row r="2" spans="1:74" ht="15">
      <c r="B2" s="125"/>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7"/>
    </row>
    <row r="3" spans="1:74" ht="15">
      <c r="B3" s="129"/>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1"/>
    </row>
    <row r="4" spans="1:74" ht="15">
      <c r="B4" s="129"/>
      <c r="C4" s="130"/>
      <c r="D4" s="130"/>
      <c r="E4" s="130"/>
      <c r="F4" s="130"/>
      <c r="G4" s="130"/>
      <c r="H4" s="130"/>
      <c r="I4" s="130"/>
      <c r="J4" s="130"/>
      <c r="K4" s="130"/>
      <c r="L4" s="130"/>
      <c r="M4" s="130"/>
      <c r="N4" s="130"/>
      <c r="O4" s="130"/>
      <c r="P4" s="130"/>
      <c r="Q4" s="130"/>
      <c r="R4" s="130"/>
      <c r="S4" s="130"/>
      <c r="T4" s="130"/>
      <c r="U4" s="130"/>
      <c r="V4" s="130"/>
      <c r="W4" s="130"/>
      <c r="X4" s="130"/>
      <c r="Y4" s="130"/>
      <c r="Z4" s="132"/>
      <c r="AA4" s="132"/>
      <c r="AB4" s="132"/>
      <c r="AC4" s="132"/>
      <c r="AD4" s="132"/>
      <c r="AE4" s="132"/>
      <c r="AF4" s="132"/>
      <c r="AG4" s="130"/>
      <c r="AH4" s="130"/>
      <c r="AI4" s="130"/>
      <c r="AJ4" s="130"/>
      <c r="AK4" s="130"/>
      <c r="AL4" s="130"/>
      <c r="AM4" s="130"/>
      <c r="AN4" s="130"/>
      <c r="AO4" s="130"/>
      <c r="AP4" s="130"/>
      <c r="AQ4" s="130"/>
      <c r="AR4" s="130"/>
      <c r="AS4" s="130"/>
      <c r="AT4" s="130"/>
      <c r="AU4" s="130"/>
      <c r="AV4" s="130"/>
      <c r="AW4" s="130"/>
      <c r="AX4" s="130"/>
      <c r="AY4" s="130"/>
      <c r="AZ4" s="131"/>
    </row>
    <row r="5" spans="1:74" ht="18.75">
      <c r="B5" s="133" t="s">
        <v>30</v>
      </c>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1"/>
    </row>
    <row r="6" spans="1:74" ht="6" customHeight="1">
      <c r="B6" s="134"/>
      <c r="C6" s="135"/>
      <c r="D6" s="135"/>
      <c r="E6" s="135"/>
      <c r="F6" s="135" t="s">
        <v>131</v>
      </c>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6"/>
    </row>
    <row r="7" spans="1:74" s="144" customFormat="1" ht="17.25" customHeight="1" thickBot="1">
      <c r="A7" s="137"/>
      <c r="B7" s="138"/>
      <c r="C7" s="139"/>
      <c r="D7" s="139"/>
      <c r="E7" s="139"/>
      <c r="F7" s="140" t="s">
        <v>11</v>
      </c>
      <c r="G7" s="140"/>
      <c r="H7" s="140"/>
      <c r="I7" s="140"/>
      <c r="J7" s="140"/>
      <c r="K7" s="140"/>
      <c r="L7" s="293"/>
      <c r="M7" s="293"/>
      <c r="N7" s="293"/>
      <c r="O7" s="141"/>
      <c r="P7" s="141"/>
      <c r="Q7" s="139"/>
      <c r="R7" s="139"/>
      <c r="S7" s="139"/>
      <c r="T7" s="139"/>
      <c r="U7" s="139"/>
      <c r="V7" s="139"/>
      <c r="W7" s="139"/>
      <c r="X7" s="139"/>
      <c r="Y7" s="139"/>
      <c r="Z7" s="139"/>
      <c r="AA7" s="139"/>
      <c r="AB7" s="139"/>
      <c r="AC7" s="139"/>
      <c r="AD7" s="139"/>
      <c r="AE7" s="139"/>
      <c r="AF7" s="139"/>
      <c r="AG7" s="139"/>
      <c r="AH7" s="139"/>
      <c r="AI7" s="140" t="s">
        <v>31</v>
      </c>
      <c r="AJ7" s="140"/>
      <c r="AK7" s="140"/>
      <c r="AL7" s="140"/>
      <c r="AM7" s="140"/>
      <c r="AN7" s="294"/>
      <c r="AO7" s="294"/>
      <c r="AP7" s="294"/>
      <c r="AQ7" s="141"/>
      <c r="AR7" s="139"/>
      <c r="AS7" s="139"/>
      <c r="AT7" s="139"/>
      <c r="AU7" s="139"/>
      <c r="AV7" s="139"/>
      <c r="AW7" s="139"/>
      <c r="AX7" s="139"/>
      <c r="AY7" s="139"/>
      <c r="AZ7" s="142"/>
      <c r="BA7" s="143"/>
      <c r="BB7" s="143"/>
      <c r="BC7" s="143"/>
      <c r="BD7" s="143"/>
      <c r="BE7" s="143"/>
      <c r="BF7" s="143"/>
      <c r="BG7" s="137"/>
      <c r="BH7" s="137"/>
      <c r="BI7" s="137"/>
      <c r="BJ7" s="137"/>
      <c r="BK7" s="137"/>
      <c r="BL7" s="137"/>
      <c r="BM7" s="137"/>
      <c r="BN7" s="137"/>
      <c r="BO7" s="137"/>
      <c r="BP7" s="137"/>
      <c r="BQ7" s="137"/>
      <c r="BR7" s="137"/>
      <c r="BS7" s="137"/>
      <c r="BT7" s="137"/>
      <c r="BU7" s="137"/>
      <c r="BV7" s="137"/>
    </row>
    <row r="8" spans="1:74" s="144" customFormat="1" ht="15" customHeight="1" thickBot="1">
      <c r="A8" s="137"/>
      <c r="B8" s="271" t="s">
        <v>32</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3"/>
      <c r="BA8" s="137"/>
      <c r="BB8" s="137"/>
      <c r="BC8" s="137"/>
      <c r="BD8" s="137"/>
      <c r="BE8" s="137"/>
      <c r="BF8" s="137"/>
      <c r="BG8" s="137"/>
      <c r="BH8" s="137"/>
      <c r="BI8" s="137"/>
      <c r="BJ8" s="137"/>
      <c r="BK8" s="137"/>
      <c r="BL8" s="137"/>
      <c r="BM8" s="137"/>
      <c r="BN8" s="137"/>
      <c r="BO8" s="137"/>
      <c r="BP8" s="137"/>
      <c r="BQ8" s="137"/>
      <c r="BR8" s="137"/>
      <c r="BS8" s="137"/>
      <c r="BT8" s="137"/>
      <c r="BU8" s="137"/>
      <c r="BV8" s="137"/>
    </row>
    <row r="9" spans="1:74" s="144" customFormat="1" ht="8.25" customHeight="1">
      <c r="A9" s="137"/>
      <c r="B9" s="299" t="s">
        <v>18</v>
      </c>
      <c r="C9" s="300"/>
      <c r="D9" s="300"/>
      <c r="E9" s="300"/>
      <c r="F9" s="300"/>
      <c r="G9" s="300"/>
      <c r="H9" s="300"/>
      <c r="I9" s="300"/>
      <c r="J9" s="310" t="s">
        <v>33</v>
      </c>
      <c r="K9" s="301" t="s">
        <v>34</v>
      </c>
      <c r="L9" s="301"/>
      <c r="M9" s="301"/>
      <c r="N9" s="301"/>
      <c r="O9" s="301"/>
      <c r="P9" s="301"/>
      <c r="Q9" s="301"/>
      <c r="R9" s="301"/>
      <c r="S9" s="301"/>
      <c r="T9" s="301"/>
      <c r="U9" s="301"/>
      <c r="V9" s="301"/>
      <c r="W9" s="301"/>
      <c r="X9" s="301"/>
      <c r="Y9" s="301"/>
      <c r="Z9" s="301"/>
      <c r="AA9" s="301"/>
      <c r="AB9" s="300" t="s">
        <v>35</v>
      </c>
      <c r="AC9" s="300"/>
      <c r="AD9" s="300"/>
      <c r="AE9" s="300"/>
      <c r="AF9" s="300"/>
      <c r="AG9" s="300"/>
      <c r="AH9" s="300"/>
      <c r="AI9" s="300"/>
      <c r="AJ9" s="300"/>
      <c r="AK9" s="310" t="s">
        <v>33</v>
      </c>
      <c r="AL9" s="303"/>
      <c r="AM9" s="303"/>
      <c r="AN9" s="303"/>
      <c r="AO9" s="303"/>
      <c r="AP9" s="303"/>
      <c r="AQ9" s="303"/>
      <c r="AR9" s="303"/>
      <c r="AS9" s="303"/>
      <c r="AT9" s="303"/>
      <c r="AU9" s="303"/>
      <c r="AV9" s="303"/>
      <c r="AW9" s="303"/>
      <c r="AX9" s="303"/>
      <c r="AY9" s="303"/>
      <c r="AZ9" s="304"/>
      <c r="BA9" s="137"/>
      <c r="BB9" s="137"/>
      <c r="BC9" s="137"/>
      <c r="BD9" s="137"/>
      <c r="BE9" s="137"/>
      <c r="BF9" s="137"/>
      <c r="BG9" s="137"/>
      <c r="BH9" s="137"/>
      <c r="BI9" s="137"/>
      <c r="BJ9" s="137"/>
      <c r="BK9" s="137"/>
      <c r="BL9" s="137"/>
      <c r="BM9" s="137"/>
      <c r="BN9" s="137"/>
      <c r="BO9" s="137"/>
      <c r="BP9" s="137"/>
      <c r="BQ9" s="137"/>
      <c r="BR9" s="137"/>
      <c r="BS9" s="137"/>
      <c r="BT9" s="137"/>
      <c r="BU9" s="137"/>
      <c r="BV9" s="137"/>
    </row>
    <row r="10" spans="1:74" s="144" customFormat="1" ht="8.25" customHeight="1">
      <c r="A10" s="137"/>
      <c r="B10" s="299"/>
      <c r="C10" s="300"/>
      <c r="D10" s="300"/>
      <c r="E10" s="300"/>
      <c r="F10" s="300"/>
      <c r="G10" s="300"/>
      <c r="H10" s="300"/>
      <c r="I10" s="300"/>
      <c r="J10" s="310"/>
      <c r="K10" s="302"/>
      <c r="L10" s="302"/>
      <c r="M10" s="302"/>
      <c r="N10" s="302"/>
      <c r="O10" s="302"/>
      <c r="P10" s="302"/>
      <c r="Q10" s="302"/>
      <c r="R10" s="302"/>
      <c r="S10" s="302"/>
      <c r="T10" s="302"/>
      <c r="U10" s="302"/>
      <c r="V10" s="302"/>
      <c r="W10" s="302"/>
      <c r="X10" s="302"/>
      <c r="Y10" s="302"/>
      <c r="Z10" s="302"/>
      <c r="AA10" s="302"/>
      <c r="AB10" s="300"/>
      <c r="AC10" s="300"/>
      <c r="AD10" s="300"/>
      <c r="AE10" s="300"/>
      <c r="AF10" s="300"/>
      <c r="AG10" s="300"/>
      <c r="AH10" s="300"/>
      <c r="AI10" s="300"/>
      <c r="AJ10" s="300"/>
      <c r="AK10" s="310"/>
      <c r="AL10" s="305"/>
      <c r="AM10" s="305"/>
      <c r="AN10" s="305"/>
      <c r="AO10" s="305"/>
      <c r="AP10" s="305"/>
      <c r="AQ10" s="305"/>
      <c r="AR10" s="305"/>
      <c r="AS10" s="305"/>
      <c r="AT10" s="305"/>
      <c r="AU10" s="305"/>
      <c r="AV10" s="305"/>
      <c r="AW10" s="305"/>
      <c r="AX10" s="305"/>
      <c r="AY10" s="305"/>
      <c r="AZ10" s="306"/>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row>
    <row r="11" spans="1:74" s="144" customFormat="1" ht="8.25" customHeight="1">
      <c r="A11" s="137"/>
      <c r="B11" s="299" t="s">
        <v>36</v>
      </c>
      <c r="C11" s="300"/>
      <c r="D11" s="300"/>
      <c r="E11" s="300"/>
      <c r="F11" s="300"/>
      <c r="G11" s="300"/>
      <c r="H11" s="300"/>
      <c r="I11" s="300"/>
      <c r="J11" s="310" t="s">
        <v>33</v>
      </c>
      <c r="K11" s="307" t="s">
        <v>37</v>
      </c>
      <c r="L11" s="307"/>
      <c r="M11" s="307"/>
      <c r="N11" s="307"/>
      <c r="O11" s="307"/>
      <c r="P11" s="307"/>
      <c r="Q11" s="307"/>
      <c r="R11" s="307"/>
      <c r="S11" s="307"/>
      <c r="T11" s="307"/>
      <c r="U11" s="307"/>
      <c r="V11" s="307"/>
      <c r="W11" s="307"/>
      <c r="X11" s="307"/>
      <c r="Y11" s="307"/>
      <c r="Z11" s="307"/>
      <c r="AA11" s="307"/>
      <c r="AB11" s="300" t="s">
        <v>38</v>
      </c>
      <c r="AC11" s="300"/>
      <c r="AD11" s="300"/>
      <c r="AE11" s="300"/>
      <c r="AF11" s="300"/>
      <c r="AG11" s="300"/>
      <c r="AH11" s="300"/>
      <c r="AI11" s="300"/>
      <c r="AJ11" s="300"/>
      <c r="AK11" s="310" t="s">
        <v>33</v>
      </c>
      <c r="AL11" s="303"/>
      <c r="AM11" s="303"/>
      <c r="AN11" s="303"/>
      <c r="AO11" s="303"/>
      <c r="AP11" s="303"/>
      <c r="AQ11" s="303"/>
      <c r="AR11" s="303"/>
      <c r="AS11" s="303"/>
      <c r="AT11" s="303"/>
      <c r="AU11" s="303"/>
      <c r="AV11" s="303"/>
      <c r="AW11" s="303"/>
      <c r="AX11" s="303"/>
      <c r="AY11" s="303"/>
      <c r="AZ11" s="304"/>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row>
    <row r="12" spans="1:74" s="144" customFormat="1" ht="8.25" customHeight="1">
      <c r="A12" s="137"/>
      <c r="B12" s="299"/>
      <c r="C12" s="300"/>
      <c r="D12" s="300"/>
      <c r="E12" s="300"/>
      <c r="F12" s="300"/>
      <c r="G12" s="300"/>
      <c r="H12" s="300"/>
      <c r="I12" s="300"/>
      <c r="J12" s="310"/>
      <c r="K12" s="298"/>
      <c r="L12" s="298"/>
      <c r="M12" s="298"/>
      <c r="N12" s="298"/>
      <c r="O12" s="298"/>
      <c r="P12" s="298"/>
      <c r="Q12" s="298"/>
      <c r="R12" s="298"/>
      <c r="S12" s="298"/>
      <c r="T12" s="298"/>
      <c r="U12" s="298"/>
      <c r="V12" s="298"/>
      <c r="W12" s="298"/>
      <c r="X12" s="298"/>
      <c r="Y12" s="298"/>
      <c r="Z12" s="298"/>
      <c r="AA12" s="298"/>
      <c r="AB12" s="300"/>
      <c r="AC12" s="300"/>
      <c r="AD12" s="300"/>
      <c r="AE12" s="300"/>
      <c r="AF12" s="300"/>
      <c r="AG12" s="300"/>
      <c r="AH12" s="300"/>
      <c r="AI12" s="300"/>
      <c r="AJ12" s="300"/>
      <c r="AK12" s="310"/>
      <c r="AL12" s="305"/>
      <c r="AM12" s="305"/>
      <c r="AN12" s="305"/>
      <c r="AO12" s="305"/>
      <c r="AP12" s="305"/>
      <c r="AQ12" s="305"/>
      <c r="AR12" s="305"/>
      <c r="AS12" s="305"/>
      <c r="AT12" s="305"/>
      <c r="AU12" s="305"/>
      <c r="AV12" s="305"/>
      <c r="AW12" s="305"/>
      <c r="AX12" s="305"/>
      <c r="AY12" s="305"/>
      <c r="AZ12" s="306"/>
      <c r="BA12" s="137"/>
      <c r="BB12" s="137"/>
      <c r="BC12" s="137"/>
      <c r="BD12" s="137"/>
      <c r="BE12" s="137"/>
      <c r="BF12" s="137"/>
      <c r="BG12" s="137"/>
      <c r="BH12" s="137"/>
      <c r="BI12" s="137"/>
      <c r="BJ12" s="137"/>
      <c r="BK12" s="137"/>
      <c r="BL12" s="137"/>
      <c r="BM12" s="137"/>
      <c r="BN12" s="137"/>
      <c r="BO12" s="137"/>
      <c r="BP12" s="137"/>
      <c r="BQ12" s="137"/>
      <c r="BR12" s="137"/>
      <c r="BS12" s="137"/>
      <c r="BT12" s="137"/>
      <c r="BU12" s="137"/>
      <c r="BV12" s="137"/>
    </row>
    <row r="13" spans="1:74" s="144" customFormat="1" ht="8.25" customHeight="1">
      <c r="A13" s="137"/>
      <c r="B13" s="299" t="s">
        <v>39</v>
      </c>
      <c r="C13" s="300"/>
      <c r="D13" s="300"/>
      <c r="E13" s="300"/>
      <c r="F13" s="300"/>
      <c r="G13" s="300"/>
      <c r="H13" s="300"/>
      <c r="I13" s="300"/>
      <c r="J13" s="310" t="s">
        <v>33</v>
      </c>
      <c r="K13" s="307" t="s">
        <v>40</v>
      </c>
      <c r="L13" s="307"/>
      <c r="M13" s="307"/>
      <c r="N13" s="307"/>
      <c r="O13" s="307"/>
      <c r="P13" s="307"/>
      <c r="Q13" s="307"/>
      <c r="R13" s="307"/>
      <c r="S13" s="307"/>
      <c r="T13" s="307"/>
      <c r="U13" s="307"/>
      <c r="V13" s="307"/>
      <c r="W13" s="307"/>
      <c r="X13" s="307"/>
      <c r="Y13" s="307"/>
      <c r="Z13" s="307"/>
      <c r="AA13" s="307"/>
      <c r="AB13" s="300" t="s">
        <v>41</v>
      </c>
      <c r="AC13" s="300"/>
      <c r="AD13" s="300"/>
      <c r="AE13" s="300"/>
      <c r="AF13" s="300"/>
      <c r="AG13" s="300"/>
      <c r="AH13" s="300"/>
      <c r="AI13" s="300"/>
      <c r="AJ13" s="300"/>
      <c r="AK13" s="310" t="s">
        <v>33</v>
      </c>
      <c r="AL13" s="307" t="s">
        <v>130</v>
      </c>
      <c r="AM13" s="307"/>
      <c r="AN13" s="307"/>
      <c r="AO13" s="307"/>
      <c r="AP13" s="307"/>
      <c r="AQ13" s="307"/>
      <c r="AR13" s="307"/>
      <c r="AS13" s="307"/>
      <c r="AT13" s="307"/>
      <c r="AU13" s="307"/>
      <c r="AV13" s="307"/>
      <c r="AW13" s="307"/>
      <c r="AX13" s="307"/>
      <c r="AY13" s="307"/>
      <c r="AZ13" s="308"/>
      <c r="BA13" s="137"/>
      <c r="BB13" s="137"/>
      <c r="BC13" s="137"/>
      <c r="BD13" s="137"/>
      <c r="BE13" s="137"/>
      <c r="BF13" s="137"/>
      <c r="BG13" s="137"/>
      <c r="BH13" s="137"/>
      <c r="BI13" s="137"/>
      <c r="BJ13" s="137"/>
      <c r="BK13" s="137"/>
      <c r="BL13" s="137"/>
      <c r="BM13" s="137"/>
      <c r="BN13" s="137"/>
      <c r="BO13" s="137"/>
      <c r="BP13" s="137"/>
      <c r="BQ13" s="137"/>
      <c r="BR13" s="137"/>
      <c r="BS13" s="137"/>
      <c r="BT13" s="137"/>
      <c r="BU13" s="137"/>
      <c r="BV13" s="137"/>
    </row>
    <row r="14" spans="1:74" s="144" customFormat="1" ht="8.25" customHeight="1">
      <c r="A14" s="137"/>
      <c r="B14" s="299"/>
      <c r="C14" s="300"/>
      <c r="D14" s="300"/>
      <c r="E14" s="300"/>
      <c r="F14" s="300"/>
      <c r="G14" s="300"/>
      <c r="H14" s="300"/>
      <c r="I14" s="300"/>
      <c r="J14" s="310"/>
      <c r="K14" s="298"/>
      <c r="L14" s="298"/>
      <c r="M14" s="298"/>
      <c r="N14" s="298"/>
      <c r="O14" s="298"/>
      <c r="P14" s="298"/>
      <c r="Q14" s="298"/>
      <c r="R14" s="298"/>
      <c r="S14" s="298"/>
      <c r="T14" s="298"/>
      <c r="U14" s="298"/>
      <c r="V14" s="298"/>
      <c r="W14" s="298"/>
      <c r="X14" s="298"/>
      <c r="Y14" s="298"/>
      <c r="Z14" s="298"/>
      <c r="AA14" s="298"/>
      <c r="AB14" s="300"/>
      <c r="AC14" s="300"/>
      <c r="AD14" s="300"/>
      <c r="AE14" s="300"/>
      <c r="AF14" s="300"/>
      <c r="AG14" s="300"/>
      <c r="AH14" s="300"/>
      <c r="AI14" s="300"/>
      <c r="AJ14" s="300"/>
      <c r="AK14" s="310"/>
      <c r="AL14" s="298"/>
      <c r="AM14" s="298"/>
      <c r="AN14" s="298"/>
      <c r="AO14" s="298"/>
      <c r="AP14" s="298"/>
      <c r="AQ14" s="298"/>
      <c r="AR14" s="298"/>
      <c r="AS14" s="298"/>
      <c r="AT14" s="298"/>
      <c r="AU14" s="298"/>
      <c r="AV14" s="298"/>
      <c r="AW14" s="298"/>
      <c r="AX14" s="298"/>
      <c r="AY14" s="298"/>
      <c r="AZ14" s="309"/>
      <c r="BA14" s="137"/>
      <c r="BB14" s="137"/>
      <c r="BC14" s="137"/>
      <c r="BD14" s="137"/>
      <c r="BE14" s="137"/>
      <c r="BF14" s="137"/>
      <c r="BG14" s="137"/>
      <c r="BH14" s="137"/>
      <c r="BI14" s="137"/>
      <c r="BJ14" s="137"/>
      <c r="BK14" s="137"/>
      <c r="BL14" s="137"/>
      <c r="BM14" s="137"/>
      <c r="BN14" s="137"/>
      <c r="BO14" s="137"/>
      <c r="BP14" s="137"/>
      <c r="BQ14" s="137"/>
      <c r="BR14" s="137"/>
      <c r="BS14" s="137"/>
      <c r="BT14" s="137"/>
      <c r="BU14" s="137"/>
      <c r="BV14" s="137"/>
    </row>
    <row r="15" spans="1:74" s="144" customFormat="1" ht="8.25" customHeight="1">
      <c r="A15" s="137"/>
      <c r="B15" s="299" t="s">
        <v>42</v>
      </c>
      <c r="C15" s="300"/>
      <c r="D15" s="300"/>
      <c r="E15" s="300"/>
      <c r="F15" s="300"/>
      <c r="G15" s="300"/>
      <c r="H15" s="300"/>
      <c r="I15" s="300"/>
      <c r="J15" s="310" t="s">
        <v>33</v>
      </c>
      <c r="K15" s="317"/>
      <c r="L15" s="307"/>
      <c r="M15" s="307"/>
      <c r="N15" s="307"/>
      <c r="O15" s="307"/>
      <c r="P15" s="307"/>
      <c r="Q15" s="307"/>
      <c r="R15" s="307"/>
      <c r="S15" s="307"/>
      <c r="T15" s="307"/>
      <c r="U15" s="307"/>
      <c r="V15" s="307"/>
      <c r="W15" s="307"/>
      <c r="X15" s="307"/>
      <c r="Y15" s="307"/>
      <c r="Z15" s="307"/>
      <c r="AA15" s="307"/>
      <c r="AB15" s="300" t="s">
        <v>43</v>
      </c>
      <c r="AC15" s="300"/>
      <c r="AD15" s="300"/>
      <c r="AE15" s="300"/>
      <c r="AF15" s="300"/>
      <c r="AG15" s="300"/>
      <c r="AH15" s="300"/>
      <c r="AI15" s="300"/>
      <c r="AJ15" s="300"/>
      <c r="AK15" s="310" t="s">
        <v>33</v>
      </c>
      <c r="AL15" s="307" t="s">
        <v>130</v>
      </c>
      <c r="AM15" s="307"/>
      <c r="AN15" s="307"/>
      <c r="AO15" s="307"/>
      <c r="AP15" s="307"/>
      <c r="AQ15" s="307"/>
      <c r="AR15" s="307"/>
      <c r="AS15" s="307"/>
      <c r="AT15" s="307"/>
      <c r="AU15" s="307"/>
      <c r="AV15" s="307"/>
      <c r="AW15" s="307"/>
      <c r="AX15" s="307"/>
      <c r="AY15" s="307"/>
      <c r="AZ15" s="308"/>
      <c r="BA15" s="137"/>
      <c r="BB15" s="137"/>
      <c r="BC15" s="137"/>
      <c r="BD15" s="137"/>
      <c r="BE15" s="137"/>
      <c r="BF15" s="137"/>
      <c r="BG15" s="137"/>
      <c r="BH15" s="137"/>
      <c r="BI15" s="137"/>
      <c r="BJ15" s="137"/>
      <c r="BK15" s="137"/>
      <c r="BL15" s="137"/>
      <c r="BM15" s="137"/>
      <c r="BN15" s="137"/>
      <c r="BO15" s="137"/>
      <c r="BP15" s="137"/>
      <c r="BQ15" s="137"/>
      <c r="BR15" s="137"/>
      <c r="BS15" s="137"/>
      <c r="BT15" s="137"/>
      <c r="BU15" s="137"/>
      <c r="BV15" s="137"/>
    </row>
    <row r="16" spans="1:74" s="144" customFormat="1" ht="8.25" customHeight="1">
      <c r="A16" s="137"/>
      <c r="B16" s="299"/>
      <c r="C16" s="300"/>
      <c r="D16" s="300"/>
      <c r="E16" s="300"/>
      <c r="F16" s="300"/>
      <c r="G16" s="300"/>
      <c r="H16" s="300"/>
      <c r="I16" s="300"/>
      <c r="J16" s="310"/>
      <c r="K16" s="298"/>
      <c r="L16" s="298"/>
      <c r="M16" s="298"/>
      <c r="N16" s="298"/>
      <c r="O16" s="298"/>
      <c r="P16" s="298"/>
      <c r="Q16" s="298"/>
      <c r="R16" s="298"/>
      <c r="S16" s="298"/>
      <c r="T16" s="298"/>
      <c r="U16" s="298"/>
      <c r="V16" s="298"/>
      <c r="W16" s="298"/>
      <c r="X16" s="298"/>
      <c r="Y16" s="298"/>
      <c r="Z16" s="298"/>
      <c r="AA16" s="298"/>
      <c r="AB16" s="300"/>
      <c r="AC16" s="300"/>
      <c r="AD16" s="300"/>
      <c r="AE16" s="300"/>
      <c r="AF16" s="300"/>
      <c r="AG16" s="300"/>
      <c r="AH16" s="300"/>
      <c r="AI16" s="300"/>
      <c r="AJ16" s="300"/>
      <c r="AK16" s="310"/>
      <c r="AL16" s="298"/>
      <c r="AM16" s="298"/>
      <c r="AN16" s="298"/>
      <c r="AO16" s="298"/>
      <c r="AP16" s="298"/>
      <c r="AQ16" s="298"/>
      <c r="AR16" s="298"/>
      <c r="AS16" s="298"/>
      <c r="AT16" s="298"/>
      <c r="AU16" s="298"/>
      <c r="AV16" s="298"/>
      <c r="AW16" s="298"/>
      <c r="AX16" s="298"/>
      <c r="AY16" s="298"/>
      <c r="AZ16" s="309"/>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row>
    <row r="17" spans="1:74" s="144" customFormat="1" ht="8.25" customHeight="1">
      <c r="A17" s="137"/>
      <c r="B17" s="299" t="s">
        <v>27</v>
      </c>
      <c r="C17" s="300"/>
      <c r="D17" s="300"/>
      <c r="E17" s="300"/>
      <c r="F17" s="300"/>
      <c r="G17" s="300"/>
      <c r="H17" s="300"/>
      <c r="I17" s="300"/>
      <c r="J17" s="310" t="s">
        <v>33</v>
      </c>
      <c r="K17" s="307" t="s">
        <v>146</v>
      </c>
      <c r="L17" s="307"/>
      <c r="M17" s="307"/>
      <c r="N17" s="307"/>
      <c r="O17" s="307"/>
      <c r="P17" s="307"/>
      <c r="Q17" s="307"/>
      <c r="R17" s="307"/>
      <c r="S17" s="307"/>
      <c r="T17" s="307"/>
      <c r="U17" s="307"/>
      <c r="V17" s="307"/>
      <c r="W17" s="307"/>
      <c r="X17" s="307"/>
      <c r="Y17" s="307"/>
      <c r="Z17" s="307"/>
      <c r="AA17" s="307"/>
      <c r="AB17" s="300" t="s">
        <v>44</v>
      </c>
      <c r="AC17" s="300"/>
      <c r="AD17" s="300"/>
      <c r="AE17" s="300"/>
      <c r="AF17" s="300"/>
      <c r="AG17" s="300"/>
      <c r="AH17" s="300"/>
      <c r="AI17" s="300"/>
      <c r="AJ17" s="139"/>
      <c r="AK17" s="310" t="s">
        <v>33</v>
      </c>
      <c r="AL17" s="307"/>
      <c r="AM17" s="307"/>
      <c r="AN17" s="307"/>
      <c r="AO17" s="307"/>
      <c r="AP17" s="307"/>
      <c r="AQ17" s="307"/>
      <c r="AR17" s="307"/>
      <c r="AS17" s="307"/>
      <c r="AT17" s="307"/>
      <c r="AU17" s="307"/>
      <c r="AV17" s="307"/>
      <c r="AW17" s="307"/>
      <c r="AX17" s="307"/>
      <c r="AY17" s="307"/>
      <c r="AZ17" s="308"/>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row>
    <row r="18" spans="1:74" s="144" customFormat="1" ht="8.25" customHeight="1">
      <c r="A18" s="137"/>
      <c r="B18" s="299"/>
      <c r="C18" s="300"/>
      <c r="D18" s="300"/>
      <c r="E18" s="300"/>
      <c r="F18" s="300"/>
      <c r="G18" s="300"/>
      <c r="H18" s="300"/>
      <c r="I18" s="300"/>
      <c r="J18" s="310"/>
      <c r="K18" s="298"/>
      <c r="L18" s="298"/>
      <c r="M18" s="298"/>
      <c r="N18" s="298"/>
      <c r="O18" s="298"/>
      <c r="P18" s="298"/>
      <c r="Q18" s="298"/>
      <c r="R18" s="298"/>
      <c r="S18" s="298"/>
      <c r="T18" s="298"/>
      <c r="U18" s="298"/>
      <c r="V18" s="298"/>
      <c r="W18" s="298"/>
      <c r="X18" s="298"/>
      <c r="Y18" s="298"/>
      <c r="Z18" s="298"/>
      <c r="AA18" s="298"/>
      <c r="AB18" s="300"/>
      <c r="AC18" s="300"/>
      <c r="AD18" s="300"/>
      <c r="AE18" s="300"/>
      <c r="AF18" s="300"/>
      <c r="AG18" s="300"/>
      <c r="AH18" s="300"/>
      <c r="AI18" s="300"/>
      <c r="AJ18" s="139"/>
      <c r="AK18" s="310"/>
      <c r="AL18" s="298"/>
      <c r="AM18" s="298"/>
      <c r="AN18" s="298"/>
      <c r="AO18" s="298"/>
      <c r="AP18" s="298"/>
      <c r="AQ18" s="298"/>
      <c r="AR18" s="298"/>
      <c r="AS18" s="298"/>
      <c r="AT18" s="298"/>
      <c r="AU18" s="298"/>
      <c r="AV18" s="298"/>
      <c r="AW18" s="298"/>
      <c r="AX18" s="298"/>
      <c r="AY18" s="298"/>
      <c r="AZ18" s="309"/>
      <c r="BA18" s="137"/>
      <c r="BB18" s="137"/>
      <c r="BC18" s="137"/>
      <c r="BD18" s="137"/>
      <c r="BE18" s="137"/>
      <c r="BF18" s="137"/>
      <c r="BG18" s="137"/>
      <c r="BH18" s="137"/>
      <c r="BI18" s="137"/>
      <c r="BJ18" s="137"/>
      <c r="BK18" s="137"/>
      <c r="BL18" s="137"/>
      <c r="BM18" s="137"/>
      <c r="BN18" s="137"/>
      <c r="BO18" s="137"/>
      <c r="BP18" s="137"/>
      <c r="BQ18" s="137"/>
      <c r="BR18" s="137"/>
      <c r="BS18" s="137"/>
      <c r="BT18" s="137"/>
      <c r="BU18" s="137"/>
      <c r="BV18" s="137"/>
    </row>
    <row r="19" spans="1:74" s="144" customFormat="1" ht="8.25" customHeight="1">
      <c r="A19" s="137"/>
      <c r="B19" s="299" t="s">
        <v>45</v>
      </c>
      <c r="C19" s="300"/>
      <c r="D19" s="300"/>
      <c r="E19" s="300"/>
      <c r="F19" s="300"/>
      <c r="G19" s="300"/>
      <c r="H19" s="300"/>
      <c r="I19" s="300"/>
      <c r="J19" s="310" t="s">
        <v>33</v>
      </c>
      <c r="K19" s="316" t="s">
        <v>134</v>
      </c>
      <c r="L19" s="307"/>
      <c r="M19" s="307"/>
      <c r="N19" s="307"/>
      <c r="O19" s="307"/>
      <c r="P19" s="307"/>
      <c r="Q19" s="307"/>
      <c r="R19" s="307"/>
      <c r="S19" s="307"/>
      <c r="T19" s="307"/>
      <c r="U19" s="307"/>
      <c r="V19" s="307"/>
      <c r="W19" s="307"/>
      <c r="X19" s="307"/>
      <c r="Y19" s="307"/>
      <c r="Z19" s="307"/>
      <c r="AA19" s="307"/>
      <c r="AB19" s="300" t="s">
        <v>46</v>
      </c>
      <c r="AC19" s="300"/>
      <c r="AD19" s="300"/>
      <c r="AE19" s="300"/>
      <c r="AF19" s="300"/>
      <c r="AG19" s="300"/>
      <c r="AH19" s="300"/>
      <c r="AI19" s="300"/>
      <c r="AJ19" s="300"/>
      <c r="AK19" s="310" t="s">
        <v>33</v>
      </c>
      <c r="AL19" s="307" t="s">
        <v>146</v>
      </c>
      <c r="AM19" s="307"/>
      <c r="AN19" s="307"/>
      <c r="AO19" s="307"/>
      <c r="AP19" s="307"/>
      <c r="AQ19" s="307"/>
      <c r="AR19" s="307"/>
      <c r="AS19" s="307"/>
      <c r="AT19" s="307"/>
      <c r="AU19" s="307"/>
      <c r="AV19" s="307"/>
      <c r="AW19" s="307"/>
      <c r="AX19" s="307"/>
      <c r="AY19" s="307"/>
      <c r="AZ19" s="308"/>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row>
    <row r="20" spans="1:74" s="144" customFormat="1" ht="8.25" customHeight="1">
      <c r="A20" s="137"/>
      <c r="B20" s="299"/>
      <c r="C20" s="300"/>
      <c r="D20" s="300"/>
      <c r="E20" s="300"/>
      <c r="F20" s="300"/>
      <c r="G20" s="300"/>
      <c r="H20" s="300"/>
      <c r="I20" s="300"/>
      <c r="J20" s="310"/>
      <c r="K20" s="298"/>
      <c r="L20" s="298"/>
      <c r="M20" s="298"/>
      <c r="N20" s="298"/>
      <c r="O20" s="298"/>
      <c r="P20" s="298"/>
      <c r="Q20" s="298"/>
      <c r="R20" s="298"/>
      <c r="S20" s="298"/>
      <c r="T20" s="298"/>
      <c r="U20" s="298"/>
      <c r="V20" s="298"/>
      <c r="W20" s="298"/>
      <c r="X20" s="298"/>
      <c r="Y20" s="298"/>
      <c r="Z20" s="298"/>
      <c r="AA20" s="298"/>
      <c r="AB20" s="300"/>
      <c r="AC20" s="300"/>
      <c r="AD20" s="300"/>
      <c r="AE20" s="300"/>
      <c r="AF20" s="300"/>
      <c r="AG20" s="300"/>
      <c r="AH20" s="300"/>
      <c r="AI20" s="300"/>
      <c r="AJ20" s="300"/>
      <c r="AK20" s="310"/>
      <c r="AL20" s="298"/>
      <c r="AM20" s="298"/>
      <c r="AN20" s="298"/>
      <c r="AO20" s="298"/>
      <c r="AP20" s="298"/>
      <c r="AQ20" s="298"/>
      <c r="AR20" s="298"/>
      <c r="AS20" s="298"/>
      <c r="AT20" s="298"/>
      <c r="AU20" s="298"/>
      <c r="AV20" s="298"/>
      <c r="AW20" s="298"/>
      <c r="AX20" s="298"/>
      <c r="AY20" s="298"/>
      <c r="AZ20" s="309"/>
      <c r="BA20" s="137"/>
      <c r="BB20" s="137"/>
      <c r="BC20" s="137"/>
      <c r="BD20" s="137"/>
      <c r="BE20" s="137"/>
      <c r="BF20" s="137"/>
      <c r="BG20" s="137"/>
      <c r="BH20" s="137"/>
      <c r="BI20" s="137"/>
      <c r="BJ20" s="137"/>
      <c r="BK20" s="137"/>
      <c r="BL20" s="137"/>
      <c r="BM20" s="137"/>
      <c r="BN20" s="137"/>
      <c r="BO20" s="137"/>
      <c r="BP20" s="137"/>
      <c r="BQ20" s="137"/>
      <c r="BR20" s="137"/>
      <c r="BS20" s="137"/>
      <c r="BT20" s="137"/>
      <c r="BU20" s="137"/>
      <c r="BV20" s="137"/>
    </row>
    <row r="21" spans="1:74" s="144" customFormat="1" ht="8.25" customHeight="1">
      <c r="A21" s="137"/>
      <c r="B21" s="299" t="s">
        <v>47</v>
      </c>
      <c r="C21" s="300"/>
      <c r="D21" s="300"/>
      <c r="E21" s="300"/>
      <c r="F21" s="300"/>
      <c r="G21" s="300"/>
      <c r="H21" s="300"/>
      <c r="I21" s="300"/>
      <c r="J21" s="310" t="s">
        <v>33</v>
      </c>
      <c r="K21" s="307"/>
      <c r="L21" s="307"/>
      <c r="M21" s="307"/>
      <c r="N21" s="307"/>
      <c r="O21" s="307"/>
      <c r="P21" s="307"/>
      <c r="Q21" s="307"/>
      <c r="R21" s="307"/>
      <c r="S21" s="307"/>
      <c r="T21" s="307"/>
      <c r="U21" s="307"/>
      <c r="V21" s="307"/>
      <c r="W21" s="307"/>
      <c r="X21" s="307"/>
      <c r="Y21" s="307"/>
      <c r="Z21" s="307"/>
      <c r="AA21" s="307"/>
      <c r="AB21" s="300" t="s">
        <v>49</v>
      </c>
      <c r="AC21" s="300"/>
      <c r="AD21" s="300"/>
      <c r="AE21" s="300"/>
      <c r="AF21" s="300"/>
      <c r="AG21" s="300"/>
      <c r="AH21" s="300"/>
      <c r="AI21" s="300"/>
      <c r="AJ21" s="300"/>
      <c r="AK21" s="310" t="s">
        <v>33</v>
      </c>
      <c r="AL21" s="307"/>
      <c r="AM21" s="307"/>
      <c r="AN21" s="307"/>
      <c r="AO21" s="307"/>
      <c r="AP21" s="307"/>
      <c r="AQ21" s="307"/>
      <c r="AR21" s="307"/>
      <c r="AS21" s="307"/>
      <c r="AT21" s="307"/>
      <c r="AU21" s="307"/>
      <c r="AV21" s="307"/>
      <c r="AW21" s="307"/>
      <c r="AX21" s="307"/>
      <c r="AY21" s="307"/>
      <c r="AZ21" s="308"/>
      <c r="BA21" s="137"/>
      <c r="BB21" s="137"/>
      <c r="BC21" s="137"/>
      <c r="BD21" s="137"/>
      <c r="BE21" s="137"/>
      <c r="BF21" s="137"/>
      <c r="BG21" s="137"/>
      <c r="BH21" s="137"/>
      <c r="BI21" s="137"/>
      <c r="BJ21" s="137"/>
      <c r="BK21" s="137"/>
      <c r="BL21" s="137"/>
      <c r="BM21" s="137"/>
      <c r="BN21" s="137"/>
      <c r="BO21" s="137"/>
      <c r="BP21" s="137"/>
      <c r="BQ21" s="137"/>
      <c r="BR21" s="137"/>
      <c r="BS21" s="137"/>
      <c r="BT21" s="137"/>
      <c r="BU21" s="137"/>
      <c r="BV21" s="137"/>
    </row>
    <row r="22" spans="1:74" s="144" customFormat="1" ht="7.5" customHeight="1">
      <c r="A22" s="137"/>
      <c r="B22" s="299"/>
      <c r="C22" s="300"/>
      <c r="D22" s="300"/>
      <c r="E22" s="300"/>
      <c r="F22" s="300"/>
      <c r="G22" s="300"/>
      <c r="H22" s="300"/>
      <c r="I22" s="300"/>
      <c r="J22" s="310"/>
      <c r="K22" s="298"/>
      <c r="L22" s="298"/>
      <c r="M22" s="298"/>
      <c r="N22" s="298"/>
      <c r="O22" s="298"/>
      <c r="P22" s="298"/>
      <c r="Q22" s="298"/>
      <c r="R22" s="298"/>
      <c r="S22" s="298"/>
      <c r="T22" s="298"/>
      <c r="U22" s="298"/>
      <c r="V22" s="298"/>
      <c r="W22" s="298"/>
      <c r="X22" s="298"/>
      <c r="Y22" s="298"/>
      <c r="Z22" s="298"/>
      <c r="AA22" s="298"/>
      <c r="AB22" s="300"/>
      <c r="AC22" s="300"/>
      <c r="AD22" s="300"/>
      <c r="AE22" s="300"/>
      <c r="AF22" s="300"/>
      <c r="AG22" s="300"/>
      <c r="AH22" s="300"/>
      <c r="AI22" s="300"/>
      <c r="AJ22" s="300"/>
      <c r="AK22" s="310"/>
      <c r="AL22" s="298"/>
      <c r="AM22" s="298"/>
      <c r="AN22" s="298"/>
      <c r="AO22" s="298"/>
      <c r="AP22" s="298"/>
      <c r="AQ22" s="298"/>
      <c r="AR22" s="298"/>
      <c r="AS22" s="298"/>
      <c r="AT22" s="298"/>
      <c r="AU22" s="298"/>
      <c r="AV22" s="298"/>
      <c r="AW22" s="298"/>
      <c r="AX22" s="298"/>
      <c r="AY22" s="298"/>
      <c r="AZ22" s="309"/>
      <c r="BA22" s="137"/>
      <c r="BB22" s="137"/>
      <c r="BC22" s="137"/>
      <c r="BD22" s="137"/>
      <c r="BE22" s="137"/>
      <c r="BF22" s="137"/>
      <c r="BG22" s="137"/>
      <c r="BH22" s="137"/>
      <c r="BI22" s="137"/>
      <c r="BJ22" s="137"/>
      <c r="BK22" s="137"/>
      <c r="BL22" s="137"/>
      <c r="BM22" s="137"/>
      <c r="BN22" s="137"/>
      <c r="BO22" s="137"/>
      <c r="BP22" s="137"/>
      <c r="BQ22" s="137"/>
      <c r="BR22" s="137"/>
      <c r="BS22" s="137"/>
      <c r="BT22" s="137"/>
      <c r="BU22" s="137"/>
      <c r="BV22" s="137"/>
    </row>
    <row r="23" spans="1:74" s="144" customFormat="1" ht="3" customHeight="1" thickBot="1">
      <c r="A23" s="137"/>
      <c r="B23" s="145"/>
      <c r="C23" s="146"/>
      <c r="D23" s="146"/>
      <c r="E23" s="146"/>
      <c r="F23" s="146"/>
      <c r="G23" s="146"/>
      <c r="H23" s="146"/>
      <c r="I23" s="146"/>
      <c r="J23" s="147"/>
      <c r="K23" s="146"/>
      <c r="L23" s="146"/>
      <c r="M23" s="146"/>
      <c r="N23" s="146"/>
      <c r="O23" s="146"/>
      <c r="P23" s="146"/>
      <c r="Q23" s="146"/>
      <c r="R23" s="146"/>
      <c r="S23" s="146"/>
      <c r="T23" s="146"/>
      <c r="U23" s="146"/>
      <c r="V23" s="146"/>
      <c r="W23" s="146"/>
      <c r="X23" s="146"/>
      <c r="Y23" s="146"/>
      <c r="Z23" s="146"/>
      <c r="AA23" s="146"/>
      <c r="AB23" s="146"/>
      <c r="AC23" s="146"/>
      <c r="AD23" s="146"/>
      <c r="AE23" s="146"/>
      <c r="AF23" s="146"/>
      <c r="AG23" s="146"/>
      <c r="AH23" s="146"/>
      <c r="AI23" s="146"/>
      <c r="AJ23" s="146"/>
      <c r="AK23" s="147"/>
      <c r="AL23" s="146"/>
      <c r="AM23" s="146"/>
      <c r="AN23" s="146"/>
      <c r="AO23" s="146"/>
      <c r="AP23" s="146"/>
      <c r="AQ23" s="146"/>
      <c r="AR23" s="146"/>
      <c r="AS23" s="146"/>
      <c r="AT23" s="146"/>
      <c r="AU23" s="146"/>
      <c r="AV23" s="146"/>
      <c r="AW23" s="146"/>
      <c r="AX23" s="146"/>
      <c r="AY23" s="146"/>
      <c r="AZ23" s="148"/>
      <c r="BA23" s="137"/>
      <c r="BB23" s="137"/>
      <c r="BC23" s="137"/>
      <c r="BD23" s="137"/>
      <c r="BE23" s="137"/>
      <c r="BF23" s="137"/>
      <c r="BG23" s="137"/>
      <c r="BH23" s="137"/>
      <c r="BI23" s="137"/>
      <c r="BJ23" s="137"/>
      <c r="BK23" s="137"/>
      <c r="BL23" s="137"/>
      <c r="BM23" s="137"/>
      <c r="BN23" s="137"/>
      <c r="BO23" s="137"/>
      <c r="BP23" s="137"/>
      <c r="BQ23" s="137"/>
      <c r="BR23" s="137"/>
      <c r="BS23" s="137"/>
      <c r="BT23" s="137"/>
      <c r="BU23" s="137"/>
      <c r="BV23" s="137"/>
    </row>
    <row r="24" spans="1:74" s="144" customFormat="1" ht="13.5" thickBot="1">
      <c r="A24" s="137"/>
      <c r="B24" s="295" t="s">
        <v>50</v>
      </c>
      <c r="C24" s="296"/>
      <c r="D24" s="296"/>
      <c r="E24" s="296"/>
      <c r="F24" s="296"/>
      <c r="G24" s="296"/>
      <c r="H24" s="296"/>
      <c r="I24" s="296"/>
      <c r="J24" s="296"/>
      <c r="K24" s="296"/>
      <c r="L24" s="296"/>
      <c r="M24" s="296"/>
      <c r="N24" s="296"/>
      <c r="O24" s="296"/>
      <c r="P24" s="296"/>
      <c r="Q24" s="296"/>
      <c r="R24" s="296"/>
      <c r="S24" s="296"/>
      <c r="T24" s="296"/>
      <c r="U24" s="296"/>
      <c r="V24" s="296"/>
      <c r="W24" s="296"/>
      <c r="X24" s="296"/>
      <c r="Y24" s="296"/>
      <c r="Z24" s="296"/>
      <c r="AA24" s="296"/>
      <c r="AB24" s="296" t="s">
        <v>51</v>
      </c>
      <c r="AC24" s="296"/>
      <c r="AD24" s="296"/>
      <c r="AE24" s="296"/>
      <c r="AF24" s="296"/>
      <c r="AG24" s="296"/>
      <c r="AH24" s="296"/>
      <c r="AI24" s="296"/>
      <c r="AJ24" s="296"/>
      <c r="AK24" s="296"/>
      <c r="AL24" s="296"/>
      <c r="AM24" s="296"/>
      <c r="AN24" s="296"/>
      <c r="AO24" s="296"/>
      <c r="AP24" s="296"/>
      <c r="AQ24" s="296"/>
      <c r="AR24" s="296"/>
      <c r="AS24" s="296"/>
      <c r="AT24" s="296"/>
      <c r="AU24" s="296"/>
      <c r="AV24" s="296"/>
      <c r="AW24" s="296"/>
      <c r="AX24" s="296"/>
      <c r="AY24" s="296"/>
      <c r="AZ24" s="297"/>
      <c r="BA24" s="137"/>
      <c r="BB24" s="137"/>
      <c r="BC24" s="137"/>
      <c r="BD24" s="137"/>
      <c r="BE24" s="137"/>
      <c r="BF24" s="137"/>
      <c r="BG24" s="137"/>
      <c r="BH24" s="137"/>
      <c r="BI24" s="137"/>
      <c r="BJ24" s="137"/>
      <c r="BK24" s="137"/>
      <c r="BL24" s="137"/>
      <c r="BM24" s="137"/>
      <c r="BN24" s="137"/>
      <c r="BO24" s="137"/>
      <c r="BP24" s="137"/>
      <c r="BQ24" s="137"/>
      <c r="BR24" s="137"/>
      <c r="BS24" s="137"/>
      <c r="BT24" s="137"/>
      <c r="BU24" s="137"/>
      <c r="BV24" s="137"/>
    </row>
    <row r="25" spans="1:74" s="144" customFormat="1" ht="7.5" customHeight="1">
      <c r="A25" s="137"/>
      <c r="B25" s="299" t="s">
        <v>52</v>
      </c>
      <c r="C25" s="300"/>
      <c r="D25" s="300"/>
      <c r="E25" s="300"/>
      <c r="F25" s="300"/>
      <c r="G25" s="310" t="s">
        <v>33</v>
      </c>
      <c r="H25" s="321"/>
      <c r="I25" s="321"/>
      <c r="J25" s="321"/>
      <c r="K25" s="321"/>
      <c r="L25" s="321"/>
      <c r="M25" s="321"/>
      <c r="N25" s="321"/>
      <c r="O25" s="321"/>
      <c r="P25" s="321"/>
      <c r="Q25" s="321"/>
      <c r="R25" s="321"/>
      <c r="S25" s="321"/>
      <c r="T25" s="321"/>
      <c r="U25" s="321"/>
      <c r="V25" s="321"/>
      <c r="W25" s="321"/>
      <c r="X25" s="321"/>
      <c r="Y25" s="321"/>
      <c r="Z25" s="321"/>
      <c r="AA25" s="149"/>
      <c r="AB25" s="150"/>
      <c r="AC25" s="139"/>
      <c r="AD25" s="139"/>
      <c r="AE25" s="311" t="s">
        <v>53</v>
      </c>
      <c r="AF25" s="139"/>
      <c r="AG25" s="300" t="s">
        <v>54</v>
      </c>
      <c r="AH25" s="300"/>
      <c r="AI25" s="300"/>
      <c r="AJ25" s="300"/>
      <c r="AK25" s="300"/>
      <c r="AL25" s="300"/>
      <c r="AM25" s="300"/>
      <c r="AN25" s="300"/>
      <c r="AO25" s="300"/>
      <c r="AP25" s="300"/>
      <c r="AQ25" s="300"/>
      <c r="AR25" s="300"/>
      <c r="AS25" s="300"/>
      <c r="AT25" s="300"/>
      <c r="AU25" s="300"/>
      <c r="AV25" s="300"/>
      <c r="AW25" s="300"/>
      <c r="AX25" s="300"/>
      <c r="AY25" s="300"/>
      <c r="AZ25" s="377"/>
      <c r="BA25" s="137"/>
      <c r="BB25" s="137"/>
      <c r="BC25" s="137"/>
      <c r="BD25" s="137"/>
      <c r="BE25" s="137"/>
      <c r="BF25" s="137"/>
      <c r="BG25" s="137"/>
      <c r="BH25" s="137"/>
      <c r="BI25" s="137"/>
      <c r="BJ25" s="137"/>
      <c r="BK25" s="137"/>
      <c r="BL25" s="137"/>
      <c r="BM25" s="137"/>
      <c r="BN25" s="137"/>
      <c r="BO25" s="137"/>
      <c r="BP25" s="137"/>
      <c r="BQ25" s="137"/>
      <c r="BR25" s="137"/>
      <c r="BS25" s="137"/>
      <c r="BT25" s="137"/>
      <c r="BU25" s="137"/>
      <c r="BV25" s="137"/>
    </row>
    <row r="26" spans="1:74" s="144" customFormat="1" ht="7.5" customHeight="1">
      <c r="A26" s="137"/>
      <c r="B26" s="299"/>
      <c r="C26" s="300"/>
      <c r="D26" s="300"/>
      <c r="E26" s="300"/>
      <c r="F26" s="300"/>
      <c r="G26" s="310"/>
      <c r="H26" s="322"/>
      <c r="I26" s="322"/>
      <c r="J26" s="322"/>
      <c r="K26" s="322"/>
      <c r="L26" s="322"/>
      <c r="M26" s="322"/>
      <c r="N26" s="322"/>
      <c r="O26" s="322"/>
      <c r="P26" s="322"/>
      <c r="Q26" s="322"/>
      <c r="R26" s="322"/>
      <c r="S26" s="322"/>
      <c r="T26" s="322"/>
      <c r="U26" s="322"/>
      <c r="V26" s="322"/>
      <c r="W26" s="322"/>
      <c r="X26" s="322"/>
      <c r="Y26" s="322"/>
      <c r="Z26" s="322"/>
      <c r="AA26" s="151"/>
      <c r="AB26" s="152"/>
      <c r="AC26" s="139"/>
      <c r="AD26" s="139"/>
      <c r="AE26" s="311"/>
      <c r="AF26" s="139"/>
      <c r="AG26" s="300"/>
      <c r="AH26" s="300"/>
      <c r="AI26" s="300"/>
      <c r="AJ26" s="300"/>
      <c r="AK26" s="300"/>
      <c r="AL26" s="300"/>
      <c r="AM26" s="300"/>
      <c r="AN26" s="300"/>
      <c r="AO26" s="300"/>
      <c r="AP26" s="300"/>
      <c r="AQ26" s="300"/>
      <c r="AR26" s="300"/>
      <c r="AS26" s="300"/>
      <c r="AT26" s="300"/>
      <c r="AU26" s="300"/>
      <c r="AV26" s="300"/>
      <c r="AW26" s="300"/>
      <c r="AX26" s="300"/>
      <c r="AY26" s="300"/>
      <c r="AZ26" s="377"/>
      <c r="BA26" s="137"/>
      <c r="BB26" s="137"/>
      <c r="BC26" s="137"/>
      <c r="BD26" s="137"/>
      <c r="BE26" s="137"/>
      <c r="BF26" s="137"/>
      <c r="BG26" s="137"/>
      <c r="BH26" s="137"/>
      <c r="BI26" s="137"/>
      <c r="BJ26" s="137"/>
      <c r="BK26" s="137"/>
      <c r="BL26" s="137"/>
      <c r="BM26" s="137"/>
      <c r="BN26" s="137"/>
      <c r="BO26" s="137"/>
      <c r="BP26" s="137"/>
      <c r="BQ26" s="137"/>
      <c r="BR26" s="137"/>
      <c r="BS26" s="137"/>
      <c r="BT26" s="137"/>
      <c r="BU26" s="137"/>
      <c r="BV26" s="137"/>
    </row>
    <row r="27" spans="1:74" s="144" customFormat="1" ht="7.5" customHeight="1">
      <c r="A27" s="137"/>
      <c r="B27" s="299" t="s">
        <v>55</v>
      </c>
      <c r="C27" s="300"/>
      <c r="D27" s="300"/>
      <c r="E27" s="300"/>
      <c r="F27" s="300"/>
      <c r="G27" s="310" t="s">
        <v>33</v>
      </c>
      <c r="H27" s="318"/>
      <c r="I27" s="318"/>
      <c r="J27" s="318"/>
      <c r="K27" s="318"/>
      <c r="L27" s="318"/>
      <c r="M27" s="318"/>
      <c r="N27" s="318"/>
      <c r="O27" s="318"/>
      <c r="P27" s="318"/>
      <c r="Q27" s="318"/>
      <c r="R27" s="318"/>
      <c r="S27" s="318"/>
      <c r="T27" s="318"/>
      <c r="U27" s="318"/>
      <c r="V27" s="318"/>
      <c r="W27" s="318"/>
      <c r="X27" s="318"/>
      <c r="Y27" s="318"/>
      <c r="Z27" s="318"/>
      <c r="AA27" s="151"/>
      <c r="AB27" s="152"/>
      <c r="AC27" s="139"/>
      <c r="AD27" s="139"/>
      <c r="AE27" s="311"/>
      <c r="AF27" s="139"/>
      <c r="AG27" s="300" t="s">
        <v>56</v>
      </c>
      <c r="AH27" s="300"/>
      <c r="AI27" s="300"/>
      <c r="AJ27" s="300"/>
      <c r="AK27" s="300"/>
      <c r="AL27" s="300"/>
      <c r="AM27" s="300"/>
      <c r="AN27" s="300"/>
      <c r="AO27" s="300"/>
      <c r="AP27" s="300"/>
      <c r="AQ27" s="300"/>
      <c r="AR27" s="300"/>
      <c r="AS27" s="300"/>
      <c r="AT27" s="300"/>
      <c r="AU27" s="300"/>
      <c r="AV27" s="300"/>
      <c r="AW27" s="300"/>
      <c r="AX27" s="300"/>
      <c r="AY27" s="300"/>
      <c r="AZ27" s="377"/>
      <c r="BA27" s="137"/>
      <c r="BB27" s="137"/>
      <c r="BC27" s="137"/>
      <c r="BD27" s="137"/>
      <c r="BE27" s="137"/>
      <c r="BF27" s="137"/>
      <c r="BG27" s="137"/>
      <c r="BH27" s="137"/>
      <c r="BI27" s="137"/>
      <c r="BJ27" s="137"/>
      <c r="BK27" s="137"/>
      <c r="BL27" s="137"/>
      <c r="BM27" s="137"/>
      <c r="BN27" s="137"/>
      <c r="BO27" s="376"/>
      <c r="BP27" s="376"/>
      <c r="BQ27" s="137"/>
      <c r="BR27" s="137"/>
      <c r="BS27" s="137"/>
      <c r="BT27" s="137"/>
      <c r="BU27" s="137"/>
      <c r="BV27" s="137"/>
    </row>
    <row r="28" spans="1:74" s="144" customFormat="1" ht="7.5" customHeight="1">
      <c r="A28" s="137"/>
      <c r="B28" s="299"/>
      <c r="C28" s="300"/>
      <c r="D28" s="300"/>
      <c r="E28" s="300"/>
      <c r="F28" s="300"/>
      <c r="G28" s="310"/>
      <c r="H28" s="319"/>
      <c r="I28" s="319"/>
      <c r="J28" s="319"/>
      <c r="K28" s="319"/>
      <c r="L28" s="319"/>
      <c r="M28" s="319"/>
      <c r="N28" s="319"/>
      <c r="O28" s="319"/>
      <c r="P28" s="319"/>
      <c r="Q28" s="319"/>
      <c r="R28" s="319"/>
      <c r="S28" s="319"/>
      <c r="T28" s="319"/>
      <c r="U28" s="319"/>
      <c r="V28" s="319"/>
      <c r="W28" s="319"/>
      <c r="X28" s="319"/>
      <c r="Y28" s="319"/>
      <c r="Z28" s="319"/>
      <c r="AA28" s="151"/>
      <c r="AB28" s="152"/>
      <c r="AC28" s="139"/>
      <c r="AD28" s="139"/>
      <c r="AE28" s="311"/>
      <c r="AF28" s="139"/>
      <c r="AG28" s="300"/>
      <c r="AH28" s="300"/>
      <c r="AI28" s="300"/>
      <c r="AJ28" s="300"/>
      <c r="AK28" s="300"/>
      <c r="AL28" s="300"/>
      <c r="AM28" s="300"/>
      <c r="AN28" s="300"/>
      <c r="AO28" s="300"/>
      <c r="AP28" s="300"/>
      <c r="AQ28" s="300"/>
      <c r="AR28" s="300"/>
      <c r="AS28" s="300"/>
      <c r="AT28" s="300"/>
      <c r="AU28" s="300"/>
      <c r="AV28" s="300"/>
      <c r="AW28" s="300"/>
      <c r="AX28" s="300"/>
      <c r="AY28" s="300"/>
      <c r="AZ28" s="377"/>
      <c r="BA28" s="137"/>
      <c r="BB28" s="137"/>
      <c r="BC28" s="137"/>
      <c r="BD28" s="137"/>
      <c r="BE28" s="137"/>
      <c r="BF28" s="137"/>
      <c r="BG28" s="137"/>
      <c r="BH28" s="137"/>
      <c r="BI28" s="137"/>
      <c r="BJ28" s="137"/>
      <c r="BK28" s="137"/>
      <c r="BL28" s="137"/>
      <c r="BM28" s="137"/>
      <c r="BN28" s="137"/>
      <c r="BO28" s="376"/>
      <c r="BP28" s="376"/>
      <c r="BQ28" s="137"/>
      <c r="BR28" s="137"/>
      <c r="BS28" s="137"/>
      <c r="BT28" s="137"/>
      <c r="BU28" s="137"/>
      <c r="BV28" s="137"/>
    </row>
    <row r="29" spans="1:74" s="144" customFormat="1" ht="13.7" customHeight="1">
      <c r="A29" s="137"/>
      <c r="B29" s="138"/>
      <c r="C29" s="139"/>
      <c r="D29" s="139"/>
      <c r="E29" s="139"/>
      <c r="F29" s="139"/>
      <c r="G29" s="139"/>
      <c r="H29" s="319"/>
      <c r="I29" s="319"/>
      <c r="J29" s="319"/>
      <c r="K29" s="319"/>
      <c r="L29" s="319"/>
      <c r="M29" s="319"/>
      <c r="N29" s="319"/>
      <c r="O29" s="319"/>
      <c r="P29" s="319"/>
      <c r="Q29" s="319"/>
      <c r="R29" s="319"/>
      <c r="S29" s="319"/>
      <c r="T29" s="319"/>
      <c r="U29" s="319"/>
      <c r="V29" s="319"/>
      <c r="W29" s="319"/>
      <c r="X29" s="319"/>
      <c r="Y29" s="319"/>
      <c r="Z29" s="319"/>
      <c r="AA29" s="151"/>
      <c r="AB29" s="152"/>
      <c r="AC29" s="139"/>
      <c r="AD29" s="139"/>
      <c r="AE29" s="139"/>
      <c r="AF29" s="139"/>
      <c r="AG29" s="298" t="s">
        <v>153</v>
      </c>
      <c r="AH29" s="298"/>
      <c r="AI29" s="298"/>
      <c r="AJ29" s="298"/>
      <c r="AK29" s="298"/>
      <c r="AL29" s="298"/>
      <c r="AM29" s="298"/>
      <c r="AN29" s="298"/>
      <c r="AO29" s="298"/>
      <c r="AP29" s="298"/>
      <c r="AQ29" s="298"/>
      <c r="AR29" s="298"/>
      <c r="AS29" s="298"/>
      <c r="AT29" s="298"/>
      <c r="AU29" s="298"/>
      <c r="AV29" s="298"/>
      <c r="AW29" s="298"/>
      <c r="AX29" s="298"/>
      <c r="AY29" s="139"/>
      <c r="AZ29" s="142"/>
      <c r="BA29" s="137"/>
      <c r="BB29" s="137"/>
      <c r="BC29" s="137"/>
      <c r="BD29" s="137"/>
      <c r="BE29" s="137"/>
      <c r="BF29" s="137"/>
      <c r="BG29" s="137"/>
      <c r="BH29" s="137"/>
      <c r="BI29" s="137"/>
      <c r="BJ29" s="137"/>
      <c r="BK29" s="137"/>
      <c r="BL29" s="137"/>
      <c r="BM29" s="137"/>
      <c r="BN29" s="137"/>
      <c r="BO29" s="137"/>
      <c r="BP29" s="137"/>
      <c r="BQ29" s="137"/>
      <c r="BR29" s="137"/>
      <c r="BS29" s="137"/>
      <c r="BT29" s="137"/>
      <c r="BU29" s="137"/>
      <c r="BV29" s="137"/>
    </row>
    <row r="30" spans="1:74" s="144" customFormat="1" ht="2.25" customHeight="1" thickBot="1">
      <c r="A30" s="137"/>
      <c r="B30" s="138"/>
      <c r="C30" s="139"/>
      <c r="D30" s="139"/>
      <c r="E30" s="139"/>
      <c r="F30" s="139"/>
      <c r="G30" s="139"/>
      <c r="H30" s="320"/>
      <c r="I30" s="320"/>
      <c r="J30" s="320"/>
      <c r="K30" s="320"/>
      <c r="L30" s="320"/>
      <c r="M30" s="320"/>
      <c r="N30" s="320"/>
      <c r="O30" s="320"/>
      <c r="P30" s="320"/>
      <c r="Q30" s="320"/>
      <c r="R30" s="320"/>
      <c r="S30" s="320"/>
      <c r="T30" s="320"/>
      <c r="U30" s="320"/>
      <c r="V30" s="320"/>
      <c r="W30" s="320"/>
      <c r="X30" s="320"/>
      <c r="Y30" s="320"/>
      <c r="Z30" s="320"/>
      <c r="AA30" s="153"/>
      <c r="AB30" s="154"/>
      <c r="AC30" s="139"/>
      <c r="AD30" s="139"/>
      <c r="AE30" s="139"/>
      <c r="AF30" s="139"/>
      <c r="AG30" s="139"/>
      <c r="AH30" s="139"/>
      <c r="AI30" s="139"/>
      <c r="AJ30" s="139"/>
      <c r="AK30" s="139"/>
      <c r="AL30" s="139"/>
      <c r="AM30" s="139"/>
      <c r="AN30" s="139"/>
      <c r="AO30" s="139"/>
      <c r="AP30" s="139"/>
      <c r="AQ30" s="139"/>
      <c r="AR30" s="139"/>
      <c r="AS30" s="139"/>
      <c r="AT30" s="139"/>
      <c r="AU30" s="139"/>
      <c r="AV30" s="139"/>
      <c r="AW30" s="139"/>
      <c r="AX30" s="139"/>
      <c r="AY30" s="139"/>
      <c r="AZ30" s="142"/>
      <c r="BA30" s="137"/>
      <c r="BB30" s="137"/>
      <c r="BC30" s="137"/>
      <c r="BD30" s="137"/>
      <c r="BE30" s="137"/>
      <c r="BF30" s="137"/>
      <c r="BG30" s="137"/>
      <c r="BH30" s="137"/>
      <c r="BI30" s="137"/>
      <c r="BJ30" s="137"/>
      <c r="BK30" s="137"/>
      <c r="BL30" s="137"/>
      <c r="BM30" s="137"/>
      <c r="BN30" s="137"/>
      <c r="BO30" s="137"/>
      <c r="BP30" s="137"/>
      <c r="BQ30" s="137"/>
      <c r="BR30" s="137"/>
      <c r="BS30" s="137"/>
      <c r="BT30" s="137"/>
      <c r="BU30" s="137"/>
      <c r="BV30" s="137"/>
    </row>
    <row r="31" spans="1:74" s="144" customFormat="1" ht="13.5" thickBot="1">
      <c r="A31" s="137"/>
      <c r="B31" s="295" t="s">
        <v>57</v>
      </c>
      <c r="C31" s="296"/>
      <c r="D31" s="296"/>
      <c r="E31" s="296"/>
      <c r="F31" s="296"/>
      <c r="G31" s="296"/>
      <c r="H31" s="296"/>
      <c r="I31" s="296"/>
      <c r="J31" s="296"/>
      <c r="K31" s="296"/>
      <c r="L31" s="296"/>
      <c r="M31" s="296"/>
      <c r="N31" s="296"/>
      <c r="O31" s="296"/>
      <c r="P31" s="296"/>
      <c r="Q31" s="296"/>
      <c r="R31" s="296"/>
      <c r="S31" s="296"/>
      <c r="T31" s="296"/>
      <c r="U31" s="296"/>
      <c r="V31" s="296"/>
      <c r="W31" s="296"/>
      <c r="X31" s="296"/>
      <c r="Y31" s="296"/>
      <c r="Z31" s="296"/>
      <c r="AA31" s="296"/>
      <c r="AB31" s="296"/>
      <c r="AC31" s="296"/>
      <c r="AD31" s="296"/>
      <c r="AE31" s="296"/>
      <c r="AF31" s="296"/>
      <c r="AG31" s="296"/>
      <c r="AH31" s="296"/>
      <c r="AI31" s="296"/>
      <c r="AJ31" s="296"/>
      <c r="AK31" s="296"/>
      <c r="AL31" s="296"/>
      <c r="AM31" s="296"/>
      <c r="AN31" s="296"/>
      <c r="AO31" s="296"/>
      <c r="AP31" s="296"/>
      <c r="AQ31" s="296"/>
      <c r="AR31" s="296"/>
      <c r="AS31" s="296"/>
      <c r="AT31" s="296"/>
      <c r="AU31" s="296"/>
      <c r="AV31" s="296"/>
      <c r="AW31" s="296"/>
      <c r="AX31" s="296"/>
      <c r="AY31" s="296"/>
      <c r="AZ31" s="297"/>
      <c r="BA31" s="137"/>
      <c r="BB31" s="137"/>
      <c r="BC31" s="137"/>
      <c r="BD31" s="137"/>
      <c r="BE31" s="137"/>
      <c r="BF31" s="137"/>
      <c r="BG31" s="137"/>
      <c r="BH31" s="137"/>
      <c r="BI31" s="137"/>
      <c r="BJ31" s="137"/>
      <c r="BK31" s="137"/>
      <c r="BL31" s="137"/>
      <c r="BM31" s="137"/>
      <c r="BN31" s="137"/>
      <c r="BO31" s="137"/>
      <c r="BP31" s="137"/>
      <c r="BQ31" s="137"/>
      <c r="BR31" s="137"/>
      <c r="BS31" s="137"/>
      <c r="BT31" s="137"/>
      <c r="BU31" s="137"/>
      <c r="BV31" s="137"/>
    </row>
    <row r="32" spans="1:74" s="144" customFormat="1" ht="12.75">
      <c r="A32" s="137"/>
      <c r="B32" s="312" t="s">
        <v>18</v>
      </c>
      <c r="C32" s="311"/>
      <c r="D32" s="311"/>
      <c r="E32" s="311"/>
      <c r="F32" s="311"/>
      <c r="G32" s="311"/>
      <c r="H32" s="311"/>
      <c r="I32" s="311"/>
      <c r="J32" s="311"/>
      <c r="K32" s="311"/>
      <c r="L32" s="311"/>
      <c r="M32" s="311"/>
      <c r="N32" s="311"/>
      <c r="O32" s="311"/>
      <c r="P32" s="311"/>
      <c r="Q32" s="313" t="s">
        <v>19</v>
      </c>
      <c r="R32" s="311"/>
      <c r="S32" s="311"/>
      <c r="T32" s="311"/>
      <c r="U32" s="311"/>
      <c r="V32" s="311"/>
      <c r="W32" s="311"/>
      <c r="X32" s="311"/>
      <c r="Y32" s="311"/>
      <c r="Z32" s="311"/>
      <c r="AA32" s="314"/>
      <c r="AB32" s="311" t="s">
        <v>20</v>
      </c>
      <c r="AC32" s="311"/>
      <c r="AD32" s="311"/>
      <c r="AE32" s="311"/>
      <c r="AF32" s="311"/>
      <c r="AG32" s="311"/>
      <c r="AH32" s="311"/>
      <c r="AI32" s="311"/>
      <c r="AJ32" s="311"/>
      <c r="AK32" s="311"/>
      <c r="AL32" s="311"/>
      <c r="AM32" s="311"/>
      <c r="AN32" s="314"/>
      <c r="AO32" s="311" t="s">
        <v>21</v>
      </c>
      <c r="AP32" s="311"/>
      <c r="AQ32" s="311"/>
      <c r="AR32" s="311"/>
      <c r="AS32" s="311"/>
      <c r="AT32" s="311"/>
      <c r="AU32" s="311"/>
      <c r="AV32" s="311"/>
      <c r="AW32" s="311"/>
      <c r="AX32" s="311"/>
      <c r="AY32" s="311"/>
      <c r="AZ32" s="315"/>
      <c r="BA32" s="137"/>
      <c r="BB32" s="137"/>
      <c r="BC32" s="137"/>
      <c r="BD32" s="137"/>
      <c r="BE32" s="137"/>
      <c r="BF32" s="137"/>
      <c r="BG32" s="137"/>
      <c r="BH32" s="137"/>
      <c r="BI32" s="137"/>
      <c r="BJ32" s="137"/>
      <c r="BK32" s="137"/>
      <c r="BL32" s="137"/>
      <c r="BM32" s="137"/>
      <c r="BN32" s="137"/>
      <c r="BO32" s="137"/>
      <c r="BP32" s="137"/>
      <c r="BQ32" s="137"/>
      <c r="BR32" s="137"/>
      <c r="BS32" s="137"/>
      <c r="BT32" s="137"/>
      <c r="BU32" s="137"/>
      <c r="BV32" s="137"/>
    </row>
    <row r="33" spans="1:74" s="144" customFormat="1" ht="13.5">
      <c r="A33" s="137"/>
      <c r="B33" s="389" t="s">
        <v>161</v>
      </c>
      <c r="C33" s="269"/>
      <c r="D33" s="269"/>
      <c r="E33" s="269"/>
      <c r="F33" s="269"/>
      <c r="G33" s="269"/>
      <c r="H33" s="269"/>
      <c r="I33" s="269"/>
      <c r="J33" s="269"/>
      <c r="K33" s="269"/>
      <c r="L33" s="269"/>
      <c r="M33" s="269"/>
      <c r="N33" s="269"/>
      <c r="O33" s="269"/>
      <c r="P33" s="270"/>
      <c r="Q33" s="268">
        <v>2181901</v>
      </c>
      <c r="R33" s="269"/>
      <c r="S33" s="269"/>
      <c r="T33" s="269"/>
      <c r="U33" s="269"/>
      <c r="V33" s="269"/>
      <c r="W33" s="269"/>
      <c r="X33" s="269"/>
      <c r="Y33" s="269"/>
      <c r="Z33" s="269"/>
      <c r="AA33" s="270"/>
      <c r="AB33" s="248" t="s">
        <v>163</v>
      </c>
      <c r="AC33" s="249"/>
      <c r="AD33" s="249"/>
      <c r="AE33" s="249"/>
      <c r="AF33" s="249"/>
      <c r="AG33" s="249"/>
      <c r="AH33" s="249"/>
      <c r="AI33" s="249"/>
      <c r="AJ33" s="249"/>
      <c r="AK33" s="249"/>
      <c r="AL33" s="249"/>
      <c r="AM33" s="249"/>
      <c r="AN33" s="250"/>
      <c r="AO33" s="251">
        <v>46060</v>
      </c>
      <c r="AP33" s="252"/>
      <c r="AQ33" s="252"/>
      <c r="AR33" s="252"/>
      <c r="AS33" s="252"/>
      <c r="AT33" s="252"/>
      <c r="AU33" s="252"/>
      <c r="AV33" s="252"/>
      <c r="AW33" s="252"/>
      <c r="AX33" s="252"/>
      <c r="AY33" s="252"/>
      <c r="AZ33" s="253"/>
      <c r="BA33" s="137"/>
      <c r="BB33" s="137"/>
      <c r="BC33" s="137"/>
      <c r="BD33" s="137"/>
      <c r="BE33" s="137"/>
      <c r="BF33" s="137"/>
      <c r="BG33" s="137"/>
      <c r="BH33" s="137"/>
      <c r="BI33" s="137"/>
      <c r="BJ33" s="137"/>
      <c r="BK33" s="137"/>
      <c r="BL33" s="137"/>
      <c r="BM33" s="137"/>
      <c r="BN33" s="137"/>
      <c r="BO33" s="137"/>
      <c r="BP33" s="137"/>
      <c r="BQ33" s="137"/>
      <c r="BR33" s="137"/>
      <c r="BS33" s="137"/>
      <c r="BT33" s="137"/>
      <c r="BU33" s="137"/>
      <c r="BV33" s="137"/>
    </row>
    <row r="34" spans="1:74" s="144" customFormat="1" ht="14.25" thickBot="1">
      <c r="A34" s="137"/>
      <c r="B34" s="254"/>
      <c r="C34" s="255"/>
      <c r="D34" s="255"/>
      <c r="E34" s="255"/>
      <c r="F34" s="255"/>
      <c r="G34" s="255"/>
      <c r="H34" s="255"/>
      <c r="I34" s="255"/>
      <c r="J34" s="255"/>
      <c r="K34" s="255"/>
      <c r="L34" s="255"/>
      <c r="M34" s="255"/>
      <c r="N34" s="255"/>
      <c r="O34" s="255"/>
      <c r="P34" s="255"/>
      <c r="Q34" s="263"/>
      <c r="R34" s="255"/>
      <c r="S34" s="255"/>
      <c r="T34" s="255"/>
      <c r="U34" s="255"/>
      <c r="V34" s="255"/>
      <c r="W34" s="255"/>
      <c r="X34" s="255"/>
      <c r="Y34" s="255"/>
      <c r="Z34" s="255"/>
      <c r="AA34" s="264"/>
      <c r="AB34" s="255"/>
      <c r="AC34" s="255"/>
      <c r="AD34" s="255"/>
      <c r="AE34" s="255"/>
      <c r="AF34" s="255"/>
      <c r="AG34" s="255"/>
      <c r="AH34" s="255"/>
      <c r="AI34" s="255"/>
      <c r="AJ34" s="255"/>
      <c r="AK34" s="255"/>
      <c r="AL34" s="255"/>
      <c r="AM34" s="255"/>
      <c r="AN34" s="264"/>
      <c r="AO34" s="265"/>
      <c r="AP34" s="255"/>
      <c r="AQ34" s="255"/>
      <c r="AR34" s="255"/>
      <c r="AS34" s="255"/>
      <c r="AT34" s="255"/>
      <c r="AU34" s="255"/>
      <c r="AV34" s="255"/>
      <c r="AW34" s="255"/>
      <c r="AX34" s="255"/>
      <c r="AY34" s="255"/>
      <c r="AZ34" s="266"/>
      <c r="BA34" s="137"/>
      <c r="BB34" s="137"/>
      <c r="BC34" s="137"/>
      <c r="BD34" s="137"/>
      <c r="BE34" s="137"/>
      <c r="BF34" s="137"/>
      <c r="BG34" s="137"/>
      <c r="BH34" s="137"/>
      <c r="BI34" s="137"/>
      <c r="BJ34" s="137"/>
      <c r="BK34" s="137"/>
      <c r="BL34" s="137"/>
      <c r="BM34" s="137"/>
      <c r="BN34" s="137"/>
      <c r="BO34" s="137"/>
      <c r="BP34" s="137"/>
      <c r="BQ34" s="137"/>
      <c r="BR34" s="137"/>
      <c r="BS34" s="137"/>
      <c r="BT34" s="137"/>
      <c r="BU34" s="137"/>
      <c r="BV34" s="137"/>
    </row>
    <row r="35" spans="1:74" s="144" customFormat="1" ht="13.5" thickBot="1">
      <c r="A35" s="137"/>
      <c r="B35" s="271" t="s">
        <v>58</v>
      </c>
      <c r="C35" s="272"/>
      <c r="D35" s="272"/>
      <c r="E35" s="272"/>
      <c r="F35" s="272"/>
      <c r="G35" s="272"/>
      <c r="H35" s="272"/>
      <c r="I35" s="272"/>
      <c r="J35" s="272"/>
      <c r="K35" s="272"/>
      <c r="L35" s="272"/>
      <c r="M35" s="272"/>
      <c r="N35" s="272"/>
      <c r="O35" s="272"/>
      <c r="P35" s="272"/>
      <c r="Q35" s="272"/>
      <c r="R35" s="272"/>
      <c r="S35" s="272"/>
      <c r="T35" s="272"/>
      <c r="U35" s="272"/>
      <c r="V35" s="272"/>
      <c r="W35" s="272"/>
      <c r="X35" s="272"/>
      <c r="Y35" s="272"/>
      <c r="Z35" s="272"/>
      <c r="AA35" s="272"/>
      <c r="AB35" s="272"/>
      <c r="AC35" s="272"/>
      <c r="AD35" s="272"/>
      <c r="AE35" s="272"/>
      <c r="AF35" s="272"/>
      <c r="AG35" s="272"/>
      <c r="AH35" s="272"/>
      <c r="AI35" s="272"/>
      <c r="AJ35" s="272"/>
      <c r="AK35" s="272"/>
      <c r="AL35" s="272"/>
      <c r="AM35" s="272"/>
      <c r="AN35" s="272"/>
      <c r="AO35" s="272"/>
      <c r="AP35" s="272"/>
      <c r="AQ35" s="272"/>
      <c r="AR35" s="272"/>
      <c r="AS35" s="272"/>
      <c r="AT35" s="272"/>
      <c r="AU35" s="272"/>
      <c r="AV35" s="272"/>
      <c r="AW35" s="272"/>
      <c r="AX35" s="272"/>
      <c r="AY35" s="272"/>
      <c r="AZ35" s="273"/>
      <c r="BA35" s="137"/>
      <c r="BB35" s="137"/>
      <c r="BC35" s="137"/>
      <c r="BD35" s="137"/>
      <c r="BE35" s="137"/>
      <c r="BF35" s="137"/>
      <c r="BG35" s="137"/>
      <c r="BH35" s="137"/>
      <c r="BI35" s="137"/>
      <c r="BJ35" s="137"/>
      <c r="BK35" s="137"/>
      <c r="BL35" s="137"/>
      <c r="BM35" s="137"/>
      <c r="BN35" s="137"/>
      <c r="BO35" s="137"/>
      <c r="BP35" s="137"/>
      <c r="BQ35" s="137"/>
      <c r="BR35" s="137"/>
      <c r="BS35" s="137"/>
      <c r="BT35" s="137"/>
      <c r="BU35" s="137"/>
      <c r="BV35" s="137"/>
    </row>
    <row r="36" spans="1:74" s="144" customFormat="1" ht="12.75">
      <c r="A36" s="137"/>
      <c r="B36" s="312" t="s">
        <v>18</v>
      </c>
      <c r="C36" s="311"/>
      <c r="D36" s="311"/>
      <c r="E36" s="311"/>
      <c r="F36" s="311"/>
      <c r="G36" s="311"/>
      <c r="H36" s="311"/>
      <c r="I36" s="311"/>
      <c r="J36" s="311"/>
      <c r="K36" s="311"/>
      <c r="L36" s="311"/>
      <c r="M36" s="311"/>
      <c r="N36" s="311"/>
      <c r="O36" s="311"/>
      <c r="P36" s="311"/>
      <c r="Q36" s="313" t="s">
        <v>19</v>
      </c>
      <c r="R36" s="311"/>
      <c r="S36" s="311"/>
      <c r="T36" s="311"/>
      <c r="U36" s="311"/>
      <c r="V36" s="311"/>
      <c r="W36" s="311"/>
      <c r="X36" s="311"/>
      <c r="Y36" s="311"/>
      <c r="Z36" s="311"/>
      <c r="AA36" s="314"/>
      <c r="AB36" s="311" t="s">
        <v>59</v>
      </c>
      <c r="AC36" s="311"/>
      <c r="AD36" s="311"/>
      <c r="AE36" s="311"/>
      <c r="AF36" s="311"/>
      <c r="AG36" s="311"/>
      <c r="AH36" s="311"/>
      <c r="AI36" s="311"/>
      <c r="AJ36" s="311"/>
      <c r="AK36" s="311"/>
      <c r="AL36" s="311"/>
      <c r="AM36" s="311"/>
      <c r="AN36" s="314"/>
      <c r="AO36" s="311" t="s">
        <v>39</v>
      </c>
      <c r="AP36" s="311"/>
      <c r="AQ36" s="311"/>
      <c r="AR36" s="311"/>
      <c r="AS36" s="311"/>
      <c r="AT36" s="311"/>
      <c r="AU36" s="311"/>
      <c r="AV36" s="311"/>
      <c r="AW36" s="311"/>
      <c r="AX36" s="311"/>
      <c r="AY36" s="311"/>
      <c r="AZ36" s="315"/>
      <c r="BA36" s="137"/>
      <c r="BB36" s="137"/>
      <c r="BC36" s="137"/>
      <c r="BD36" s="137"/>
      <c r="BE36" s="137"/>
      <c r="BF36" s="137"/>
      <c r="BG36" s="137"/>
      <c r="BH36" s="137"/>
      <c r="BI36" s="137"/>
      <c r="BJ36" s="137"/>
      <c r="BK36" s="137"/>
      <c r="BL36" s="137"/>
      <c r="BM36" s="137"/>
      <c r="BN36" s="137"/>
      <c r="BO36" s="137"/>
      <c r="BP36" s="137"/>
      <c r="BQ36" s="137"/>
      <c r="BR36" s="137"/>
      <c r="BS36" s="137"/>
      <c r="BT36" s="137"/>
      <c r="BU36" s="137"/>
      <c r="BV36" s="137"/>
    </row>
    <row r="37" spans="1:74" s="144" customFormat="1" ht="12.75">
      <c r="A37" s="137"/>
      <c r="B37" s="382" t="s">
        <v>60</v>
      </c>
      <c r="C37" s="246"/>
      <c r="D37" s="246"/>
      <c r="E37" s="246"/>
      <c r="F37" s="246"/>
      <c r="G37" s="246"/>
      <c r="H37" s="246"/>
      <c r="I37" s="246"/>
      <c r="J37" s="246"/>
      <c r="K37" s="246"/>
      <c r="L37" s="246"/>
      <c r="M37" s="246"/>
      <c r="N37" s="246"/>
      <c r="O37" s="246"/>
      <c r="P37" s="246"/>
      <c r="Q37" s="383" t="s">
        <v>60</v>
      </c>
      <c r="R37" s="246"/>
      <c r="S37" s="246"/>
      <c r="T37" s="246"/>
      <c r="U37" s="246"/>
      <c r="V37" s="246"/>
      <c r="W37" s="246"/>
      <c r="X37" s="246"/>
      <c r="Y37" s="246"/>
      <c r="Z37" s="246"/>
      <c r="AA37" s="247"/>
      <c r="AB37" s="384" t="s">
        <v>60</v>
      </c>
      <c r="AC37" s="246"/>
      <c r="AD37" s="246"/>
      <c r="AE37" s="246"/>
      <c r="AF37" s="246"/>
      <c r="AG37" s="246"/>
      <c r="AH37" s="246"/>
      <c r="AI37" s="246"/>
      <c r="AJ37" s="246"/>
      <c r="AK37" s="246"/>
      <c r="AL37" s="246"/>
      <c r="AM37" s="246"/>
      <c r="AN37" s="247"/>
      <c r="AO37" s="384" t="s">
        <v>60</v>
      </c>
      <c r="AP37" s="246"/>
      <c r="AQ37" s="246"/>
      <c r="AR37" s="246"/>
      <c r="AS37" s="246"/>
      <c r="AT37" s="246"/>
      <c r="AU37" s="246"/>
      <c r="AV37" s="246"/>
      <c r="AW37" s="246"/>
      <c r="AX37" s="246"/>
      <c r="AY37" s="246"/>
      <c r="AZ37" s="385"/>
      <c r="BA37" s="137"/>
      <c r="BB37" s="137"/>
      <c r="BC37" s="137"/>
      <c r="BD37" s="137"/>
      <c r="BE37" s="137"/>
      <c r="BF37" s="137"/>
      <c r="BG37" s="137"/>
      <c r="BH37" s="137"/>
      <c r="BI37" s="137"/>
      <c r="BJ37" s="137"/>
      <c r="BK37" s="137"/>
      <c r="BL37" s="137"/>
      <c r="BM37" s="137"/>
      <c r="BN37" s="137"/>
      <c r="BO37" s="137"/>
      <c r="BP37" s="137"/>
      <c r="BQ37" s="137"/>
      <c r="BR37" s="137"/>
      <c r="BS37" s="137"/>
      <c r="BT37" s="137"/>
      <c r="BU37" s="137"/>
      <c r="BV37" s="137"/>
    </row>
    <row r="38" spans="1:74" s="144" customFormat="1" ht="13.5" thickBot="1">
      <c r="A38" s="137"/>
      <c r="B38" s="386"/>
      <c r="C38" s="246"/>
      <c r="D38" s="246"/>
      <c r="E38" s="246"/>
      <c r="F38" s="246"/>
      <c r="G38" s="246"/>
      <c r="H38" s="246"/>
      <c r="I38" s="246"/>
      <c r="J38" s="246"/>
      <c r="K38" s="246"/>
      <c r="L38" s="246"/>
      <c r="M38" s="246"/>
      <c r="N38" s="246"/>
      <c r="O38" s="246"/>
      <c r="P38" s="246"/>
      <c r="Q38" s="387"/>
      <c r="R38" s="246"/>
      <c r="S38" s="246"/>
      <c r="T38" s="246"/>
      <c r="U38" s="246"/>
      <c r="V38" s="246"/>
      <c r="W38" s="246"/>
      <c r="X38" s="246"/>
      <c r="Y38" s="246"/>
      <c r="Z38" s="246"/>
      <c r="AA38" s="247"/>
      <c r="AB38" s="246"/>
      <c r="AC38" s="246"/>
      <c r="AD38" s="246"/>
      <c r="AE38" s="246"/>
      <c r="AF38" s="246"/>
      <c r="AG38" s="246"/>
      <c r="AH38" s="246"/>
      <c r="AI38" s="246"/>
      <c r="AJ38" s="246"/>
      <c r="AK38" s="246"/>
      <c r="AL38" s="246"/>
      <c r="AM38" s="246"/>
      <c r="AN38" s="247"/>
      <c r="AO38" s="246"/>
      <c r="AP38" s="246"/>
      <c r="AQ38" s="246"/>
      <c r="AR38" s="246"/>
      <c r="AS38" s="246"/>
      <c r="AT38" s="246"/>
      <c r="AU38" s="246"/>
      <c r="AV38" s="246"/>
      <c r="AW38" s="246"/>
      <c r="AX38" s="246"/>
      <c r="AY38" s="246"/>
      <c r="AZ38" s="385"/>
      <c r="BA38" s="137"/>
      <c r="BB38" s="137"/>
      <c r="BC38" s="137"/>
      <c r="BD38" s="137"/>
      <c r="BE38" s="137"/>
      <c r="BF38" s="137"/>
      <c r="BG38" s="137"/>
      <c r="BH38" s="137"/>
      <c r="BI38" s="137"/>
      <c r="BJ38" s="137"/>
      <c r="BK38" s="137"/>
      <c r="BL38" s="137"/>
      <c r="BM38" s="137"/>
      <c r="BN38" s="137"/>
      <c r="BO38" s="137"/>
      <c r="BP38" s="137"/>
      <c r="BQ38" s="137"/>
      <c r="BR38" s="137"/>
      <c r="BS38" s="137"/>
      <c r="BT38" s="137"/>
      <c r="BU38" s="137"/>
      <c r="BV38" s="137"/>
    </row>
    <row r="39" spans="1:74" s="144" customFormat="1" ht="15" customHeight="1" thickBot="1">
      <c r="A39" s="137"/>
      <c r="B39" s="295" t="s">
        <v>61</v>
      </c>
      <c r="C39" s="296"/>
      <c r="D39" s="296"/>
      <c r="E39" s="296"/>
      <c r="F39" s="296"/>
      <c r="G39" s="296"/>
      <c r="H39" s="296"/>
      <c r="I39" s="296"/>
      <c r="J39" s="296"/>
      <c r="K39" s="296"/>
      <c r="L39" s="296"/>
      <c r="M39" s="296"/>
      <c r="N39" s="296"/>
      <c r="O39" s="296"/>
      <c r="P39" s="296"/>
      <c r="Q39" s="296"/>
      <c r="R39" s="296"/>
      <c r="S39" s="296"/>
      <c r="T39" s="296"/>
      <c r="U39" s="296"/>
      <c r="V39" s="296"/>
      <c r="W39" s="296"/>
      <c r="X39" s="296"/>
      <c r="Y39" s="296"/>
      <c r="Z39" s="296"/>
      <c r="AA39" s="296"/>
      <c r="AB39" s="296" t="s">
        <v>62</v>
      </c>
      <c r="AC39" s="296"/>
      <c r="AD39" s="296"/>
      <c r="AE39" s="296"/>
      <c r="AF39" s="296"/>
      <c r="AG39" s="296"/>
      <c r="AH39" s="296"/>
      <c r="AI39" s="296"/>
      <c r="AJ39" s="296"/>
      <c r="AK39" s="296"/>
      <c r="AL39" s="296"/>
      <c r="AM39" s="296"/>
      <c r="AN39" s="296"/>
      <c r="AO39" s="296"/>
      <c r="AP39" s="296"/>
      <c r="AQ39" s="296"/>
      <c r="AR39" s="296"/>
      <c r="AS39" s="296"/>
      <c r="AT39" s="296"/>
      <c r="AU39" s="296"/>
      <c r="AV39" s="296"/>
      <c r="AW39" s="296"/>
      <c r="AX39" s="296"/>
      <c r="AY39" s="296"/>
      <c r="AZ39" s="297"/>
      <c r="BA39" s="137"/>
      <c r="BB39" s="137"/>
      <c r="BC39" s="137"/>
      <c r="BD39" s="137"/>
      <c r="BE39" s="137"/>
      <c r="BF39" s="137"/>
      <c r="BG39" s="137"/>
      <c r="BH39" s="137"/>
      <c r="BI39" s="137"/>
      <c r="BJ39" s="137"/>
      <c r="BK39" s="137"/>
      <c r="BL39" s="137"/>
      <c r="BM39" s="137"/>
      <c r="BN39" s="137"/>
      <c r="BO39" s="137"/>
      <c r="BP39" s="137"/>
      <c r="BQ39" s="137"/>
      <c r="BR39" s="137"/>
      <c r="BS39" s="137"/>
      <c r="BT39" s="137"/>
      <c r="BU39" s="137"/>
      <c r="BV39" s="137"/>
    </row>
    <row r="40" spans="1:74" s="144" customFormat="1" ht="13.7" customHeight="1">
      <c r="A40" s="137"/>
      <c r="B40" s="138"/>
      <c r="C40" s="155"/>
      <c r="D40" s="155"/>
      <c r="E40" s="155"/>
      <c r="F40" s="155"/>
      <c r="G40" s="155"/>
      <c r="H40" s="139"/>
      <c r="I40" s="146" t="s">
        <v>63</v>
      </c>
      <c r="J40" s="139"/>
      <c r="K40" s="155"/>
      <c r="L40" s="139"/>
      <c r="M40" s="139"/>
      <c r="N40" s="155"/>
      <c r="O40" s="155"/>
      <c r="P40" s="139"/>
      <c r="Q40" s="139" t="s">
        <v>64</v>
      </c>
      <c r="R40" s="139"/>
      <c r="S40" s="139"/>
      <c r="T40" s="139"/>
      <c r="U40" s="139"/>
      <c r="V40" s="155"/>
      <c r="W40" s="139"/>
      <c r="X40" s="139"/>
      <c r="Y40" s="155"/>
      <c r="Z40" s="139"/>
      <c r="AA40" s="139"/>
      <c r="AB40" s="391" t="s">
        <v>135</v>
      </c>
      <c r="AC40" s="392"/>
      <c r="AD40" s="392"/>
      <c r="AE40" s="392"/>
      <c r="AF40" s="392"/>
      <c r="AG40" s="392"/>
      <c r="AH40" s="392"/>
      <c r="AI40" s="392"/>
      <c r="AJ40" s="392"/>
      <c r="AK40" s="392"/>
      <c r="AL40" s="392"/>
      <c r="AM40" s="392"/>
      <c r="AN40" s="392"/>
      <c r="AO40" s="392"/>
      <c r="AP40" s="392"/>
      <c r="AQ40" s="392"/>
      <c r="AR40" s="392"/>
      <c r="AS40" s="392"/>
      <c r="AT40" s="392"/>
      <c r="AU40" s="392"/>
      <c r="AV40" s="392"/>
      <c r="AW40" s="392"/>
      <c r="AX40" s="392"/>
      <c r="AY40" s="392"/>
      <c r="AZ40" s="393"/>
      <c r="BA40" s="137"/>
      <c r="BB40" s="137"/>
      <c r="BC40" s="137"/>
      <c r="BD40" s="137"/>
      <c r="BE40" s="137"/>
      <c r="BF40" s="137"/>
      <c r="BG40" s="137"/>
      <c r="BH40" s="137"/>
      <c r="BI40" s="137"/>
      <c r="BJ40" s="137"/>
      <c r="BK40" s="137"/>
      <c r="BL40" s="137"/>
      <c r="BM40" s="137"/>
      <c r="BN40" s="137"/>
      <c r="BO40" s="137"/>
      <c r="BP40" s="137"/>
      <c r="BQ40" s="137"/>
      <c r="BR40" s="137"/>
      <c r="BS40" s="137"/>
      <c r="BT40" s="137"/>
      <c r="BU40" s="137"/>
      <c r="BV40" s="137"/>
    </row>
    <row r="41" spans="1:74" s="144" customFormat="1" ht="15">
      <c r="A41" s="137"/>
      <c r="B41" s="138"/>
      <c r="C41" s="155"/>
      <c r="D41" s="155"/>
      <c r="E41" s="155"/>
      <c r="F41" s="155"/>
      <c r="G41" s="155"/>
      <c r="H41" s="155"/>
      <c r="I41" s="139"/>
      <c r="J41" s="156" t="s">
        <v>65</v>
      </c>
      <c r="K41" s="381"/>
      <c r="L41" s="381"/>
      <c r="M41" s="139" t="s">
        <v>152</v>
      </c>
      <c r="N41" s="155"/>
      <c r="O41" s="155"/>
      <c r="P41" s="139"/>
      <c r="Q41" s="155"/>
      <c r="R41" s="155"/>
      <c r="S41" s="156" t="s">
        <v>65</v>
      </c>
      <c r="T41" s="381"/>
      <c r="U41" s="381"/>
      <c r="V41" s="139" t="s">
        <v>127</v>
      </c>
      <c r="W41" s="157"/>
      <c r="X41" s="140"/>
      <c r="Y41" s="139"/>
      <c r="Z41" s="139"/>
      <c r="AA41" s="139"/>
      <c r="AB41" s="391"/>
      <c r="AC41" s="392"/>
      <c r="AD41" s="392"/>
      <c r="AE41" s="392"/>
      <c r="AF41" s="392"/>
      <c r="AG41" s="392"/>
      <c r="AH41" s="392"/>
      <c r="AI41" s="392"/>
      <c r="AJ41" s="392"/>
      <c r="AK41" s="392"/>
      <c r="AL41" s="392"/>
      <c r="AM41" s="392"/>
      <c r="AN41" s="392"/>
      <c r="AO41" s="392"/>
      <c r="AP41" s="392"/>
      <c r="AQ41" s="392"/>
      <c r="AR41" s="392"/>
      <c r="AS41" s="392"/>
      <c r="AT41" s="392"/>
      <c r="AU41" s="392"/>
      <c r="AV41" s="392"/>
      <c r="AW41" s="392"/>
      <c r="AX41" s="392"/>
      <c r="AY41" s="392"/>
      <c r="AZ41" s="393"/>
      <c r="BA41" s="137"/>
      <c r="BB41" s="137"/>
      <c r="BC41" s="137"/>
      <c r="BD41" s="137"/>
      <c r="BE41" s="137"/>
      <c r="BF41" s="137"/>
      <c r="BG41" s="137"/>
      <c r="BH41" s="137"/>
      <c r="BI41" s="137"/>
      <c r="BJ41" s="137"/>
      <c r="BK41" s="137"/>
      <c r="BL41" s="137"/>
      <c r="BM41" s="137"/>
      <c r="BN41" s="137"/>
      <c r="BO41" s="137"/>
      <c r="BP41" s="137"/>
      <c r="BQ41" s="137"/>
      <c r="BR41" s="137"/>
      <c r="BS41" s="137"/>
      <c r="BT41" s="137"/>
      <c r="BU41" s="137"/>
      <c r="BV41" s="137"/>
    </row>
    <row r="42" spans="1:74" s="144" customFormat="1" ht="15.75" customHeight="1">
      <c r="A42" s="137"/>
      <c r="B42" s="138"/>
      <c r="C42" s="155"/>
      <c r="D42" s="155"/>
      <c r="E42" s="155"/>
      <c r="F42" s="155"/>
      <c r="G42" s="155"/>
      <c r="H42" s="155"/>
      <c r="I42" s="139"/>
      <c r="J42" s="156" t="s">
        <v>66</v>
      </c>
      <c r="K42" s="388"/>
      <c r="L42" s="388"/>
      <c r="M42" s="139" t="s">
        <v>152</v>
      </c>
      <c r="N42" s="155"/>
      <c r="O42" s="155"/>
      <c r="P42" s="139"/>
      <c r="Q42" s="155"/>
      <c r="R42" s="155"/>
      <c r="S42" s="156" t="s">
        <v>66</v>
      </c>
      <c r="T42" s="388"/>
      <c r="U42" s="388"/>
      <c r="V42" s="139" t="s">
        <v>127</v>
      </c>
      <c r="W42" s="158"/>
      <c r="X42" s="159"/>
      <c r="Y42" s="139"/>
      <c r="Z42" s="139"/>
      <c r="AA42" s="139"/>
      <c r="AB42" s="391"/>
      <c r="AC42" s="392"/>
      <c r="AD42" s="392"/>
      <c r="AE42" s="392"/>
      <c r="AF42" s="392"/>
      <c r="AG42" s="392"/>
      <c r="AH42" s="392"/>
      <c r="AI42" s="392"/>
      <c r="AJ42" s="392"/>
      <c r="AK42" s="392"/>
      <c r="AL42" s="392"/>
      <c r="AM42" s="392"/>
      <c r="AN42" s="392"/>
      <c r="AO42" s="392"/>
      <c r="AP42" s="392"/>
      <c r="AQ42" s="392"/>
      <c r="AR42" s="392"/>
      <c r="AS42" s="392"/>
      <c r="AT42" s="392"/>
      <c r="AU42" s="392"/>
      <c r="AV42" s="392"/>
      <c r="AW42" s="392"/>
      <c r="AX42" s="392"/>
      <c r="AY42" s="392"/>
      <c r="AZ42" s="393"/>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row>
    <row r="43" spans="1:74" s="144" customFormat="1" ht="3.75" customHeight="1" thickBot="1">
      <c r="A43" s="137"/>
      <c r="B43" s="138"/>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60"/>
      <c r="AB43" s="391"/>
      <c r="AC43" s="392"/>
      <c r="AD43" s="392"/>
      <c r="AE43" s="392"/>
      <c r="AF43" s="392"/>
      <c r="AG43" s="392"/>
      <c r="AH43" s="392"/>
      <c r="AI43" s="392"/>
      <c r="AJ43" s="392"/>
      <c r="AK43" s="392"/>
      <c r="AL43" s="392"/>
      <c r="AM43" s="392"/>
      <c r="AN43" s="392"/>
      <c r="AO43" s="392"/>
      <c r="AP43" s="392"/>
      <c r="AQ43" s="392"/>
      <c r="AR43" s="392"/>
      <c r="AS43" s="392"/>
      <c r="AT43" s="392"/>
      <c r="AU43" s="392"/>
      <c r="AV43" s="392"/>
      <c r="AW43" s="392"/>
      <c r="AX43" s="392"/>
      <c r="AY43" s="392"/>
      <c r="AZ43" s="393"/>
      <c r="BA43" s="137"/>
      <c r="BB43" s="137"/>
      <c r="BC43" s="137"/>
      <c r="BD43" s="137"/>
      <c r="BE43" s="137"/>
      <c r="BF43" s="137"/>
      <c r="BG43" s="137"/>
      <c r="BH43" s="137"/>
      <c r="BI43" s="137"/>
      <c r="BJ43" s="137"/>
      <c r="BK43" s="137"/>
      <c r="BL43" s="137"/>
      <c r="BM43" s="137"/>
      <c r="BN43" s="137"/>
      <c r="BO43" s="137"/>
      <c r="BP43" s="137"/>
      <c r="BQ43" s="137"/>
      <c r="BR43" s="137"/>
      <c r="BS43" s="137"/>
      <c r="BT43" s="137"/>
      <c r="BU43" s="137"/>
      <c r="BV43" s="137"/>
    </row>
    <row r="44" spans="1:74" s="144" customFormat="1" ht="15" customHeight="1" thickBot="1">
      <c r="A44" s="137"/>
      <c r="B44" s="161" t="s">
        <v>67</v>
      </c>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3"/>
      <c r="BA44" s="137"/>
      <c r="BB44" s="137"/>
      <c r="BC44" s="137"/>
      <c r="BD44" s="137"/>
      <c r="BE44" s="137"/>
      <c r="BF44" s="137"/>
      <c r="BG44" s="137"/>
      <c r="BH44" s="137"/>
      <c r="BI44" s="137"/>
      <c r="BJ44" s="137"/>
      <c r="BK44" s="137"/>
      <c r="BL44" s="137"/>
      <c r="BM44" s="137"/>
      <c r="BN44" s="137"/>
      <c r="BO44" s="137"/>
      <c r="BP44" s="137"/>
      <c r="BQ44" s="137"/>
      <c r="BR44" s="137"/>
      <c r="BS44" s="137"/>
      <c r="BT44" s="137"/>
      <c r="BU44" s="137"/>
      <c r="BV44" s="137"/>
    </row>
    <row r="45" spans="1:74" s="144" customFormat="1" ht="15" customHeight="1">
      <c r="A45" s="137"/>
      <c r="B45" s="138"/>
      <c r="C45" s="256"/>
      <c r="D45" s="256"/>
      <c r="E45" s="256"/>
      <c r="F45" s="256"/>
      <c r="G45" s="256"/>
      <c r="H45" s="256"/>
      <c r="I45" s="256"/>
      <c r="J45" s="256"/>
      <c r="K45" s="256"/>
      <c r="L45" s="256"/>
      <c r="M45" s="256"/>
      <c r="N45" s="256"/>
      <c r="O45" s="256"/>
      <c r="P45" s="256"/>
      <c r="Q45" s="256"/>
      <c r="R45" s="256"/>
      <c r="S45" s="256"/>
      <c r="T45" s="256"/>
      <c r="U45" s="256"/>
      <c r="V45" s="256"/>
      <c r="W45" s="256"/>
      <c r="X45" s="256"/>
      <c r="Y45" s="256"/>
      <c r="Z45" s="256"/>
      <c r="AA45" s="256"/>
      <c r="AB45" s="256"/>
      <c r="AC45" s="256"/>
      <c r="AD45" s="256"/>
      <c r="AE45" s="256"/>
      <c r="AF45" s="256"/>
      <c r="AG45" s="256"/>
      <c r="AH45" s="256"/>
      <c r="AI45" s="256"/>
      <c r="AJ45" s="256"/>
      <c r="AK45" s="256"/>
      <c r="AL45" s="256"/>
      <c r="AM45" s="256"/>
      <c r="AN45" s="256"/>
      <c r="AO45" s="256"/>
      <c r="AP45" s="256"/>
      <c r="AQ45" s="256"/>
      <c r="AR45" s="256"/>
      <c r="AS45" s="256"/>
      <c r="AT45" s="139"/>
      <c r="AU45" s="139" t="s">
        <v>68</v>
      </c>
      <c r="AV45" s="139"/>
      <c r="AW45" s="139"/>
      <c r="AX45" s="139"/>
      <c r="AY45" s="139"/>
      <c r="AZ45" s="142"/>
      <c r="BA45" s="137"/>
      <c r="BB45" s="137"/>
      <c r="BC45" s="137"/>
      <c r="BD45" s="137"/>
      <c r="BE45" s="137"/>
      <c r="BF45" s="137"/>
      <c r="BG45" s="137"/>
      <c r="BH45" s="137"/>
      <c r="BI45" s="137"/>
      <c r="BJ45" s="137"/>
      <c r="BK45" s="137"/>
      <c r="BL45" s="137"/>
      <c r="BM45" s="137"/>
      <c r="BN45" s="137"/>
      <c r="BO45" s="137"/>
      <c r="BP45" s="137"/>
      <c r="BQ45" s="137"/>
      <c r="BR45" s="137"/>
      <c r="BS45" s="137"/>
      <c r="BT45" s="137"/>
      <c r="BU45" s="137"/>
      <c r="BV45" s="137"/>
    </row>
    <row r="46" spans="1:74" s="144" customFormat="1" ht="15" customHeight="1">
      <c r="A46" s="137"/>
      <c r="B46" s="138"/>
      <c r="C46" s="274"/>
      <c r="D46" s="274"/>
      <c r="E46" s="274"/>
      <c r="F46" s="274"/>
      <c r="G46" s="274"/>
      <c r="H46" s="274"/>
      <c r="I46" s="274"/>
      <c r="J46" s="274"/>
      <c r="K46" s="274"/>
      <c r="L46" s="274"/>
      <c r="M46" s="274"/>
      <c r="N46" s="274"/>
      <c r="O46" s="274"/>
      <c r="P46" s="274"/>
      <c r="Q46" s="274"/>
      <c r="R46" s="274"/>
      <c r="S46" s="274"/>
      <c r="T46" s="274"/>
      <c r="U46" s="274"/>
      <c r="V46" s="274"/>
      <c r="W46" s="274"/>
      <c r="X46" s="274"/>
      <c r="Y46" s="274"/>
      <c r="Z46" s="274"/>
      <c r="AA46" s="274"/>
      <c r="AB46" s="274"/>
      <c r="AC46" s="274"/>
      <c r="AD46" s="274"/>
      <c r="AE46" s="274"/>
      <c r="AF46" s="274"/>
      <c r="AG46" s="274"/>
      <c r="AH46" s="274"/>
      <c r="AI46" s="274"/>
      <c r="AJ46" s="274"/>
      <c r="AK46" s="274"/>
      <c r="AL46" s="274"/>
      <c r="AM46" s="274"/>
      <c r="AN46" s="274"/>
      <c r="AO46" s="274"/>
      <c r="AP46" s="274"/>
      <c r="AQ46" s="274"/>
      <c r="AR46" s="274"/>
      <c r="AS46" s="274"/>
      <c r="AT46" s="139"/>
      <c r="AU46" s="164" t="s">
        <v>69</v>
      </c>
      <c r="AV46" s="139"/>
      <c r="AW46" s="139"/>
      <c r="AX46" s="139"/>
      <c r="AY46" s="139"/>
      <c r="AZ46" s="142"/>
      <c r="BA46" s="137"/>
      <c r="BB46" s="137"/>
      <c r="BC46" s="137"/>
      <c r="BD46" s="137"/>
      <c r="BE46" s="137"/>
      <c r="BF46" s="137"/>
      <c r="BG46" s="137"/>
      <c r="BH46" s="137"/>
      <c r="BI46" s="137"/>
      <c r="BJ46" s="137"/>
      <c r="BK46" s="137"/>
      <c r="BL46" s="137"/>
      <c r="BM46" s="137"/>
      <c r="BN46" s="137"/>
      <c r="BO46" s="137"/>
      <c r="BP46" s="137"/>
      <c r="BQ46" s="137"/>
      <c r="BR46" s="137"/>
      <c r="BS46" s="137"/>
      <c r="BT46" s="137"/>
      <c r="BU46" s="137"/>
      <c r="BV46" s="137"/>
    </row>
    <row r="47" spans="1:74" s="144" customFormat="1" ht="12.75">
      <c r="A47" s="137"/>
      <c r="B47" s="138"/>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c r="AF47" s="390"/>
      <c r="AG47" s="390"/>
      <c r="AH47" s="390"/>
      <c r="AI47" s="390"/>
      <c r="AJ47" s="390"/>
      <c r="AK47" s="390"/>
      <c r="AL47" s="390"/>
      <c r="AM47" s="390"/>
      <c r="AN47" s="390"/>
      <c r="AO47" s="390"/>
      <c r="AP47" s="390"/>
      <c r="AQ47" s="390"/>
      <c r="AR47" s="390"/>
      <c r="AS47" s="390"/>
      <c r="AT47" s="139"/>
      <c r="AU47" s="139"/>
      <c r="AV47" s="165"/>
      <c r="AW47" s="165"/>
      <c r="AX47" s="139" t="s">
        <v>48</v>
      </c>
      <c r="AY47" s="139"/>
      <c r="AZ47" s="142"/>
      <c r="BA47" s="137"/>
      <c r="BB47" s="137"/>
      <c r="BC47" s="137"/>
      <c r="BD47" s="137"/>
      <c r="BE47" s="137"/>
      <c r="BF47" s="137"/>
      <c r="BG47" s="137"/>
      <c r="BH47" s="137"/>
      <c r="BI47" s="137"/>
      <c r="BJ47" s="137"/>
      <c r="BK47" s="137"/>
      <c r="BL47" s="137"/>
      <c r="BM47" s="137"/>
      <c r="BN47" s="137"/>
      <c r="BO47" s="137"/>
      <c r="BP47" s="137"/>
      <c r="BQ47" s="137"/>
      <c r="BR47" s="137"/>
      <c r="BS47" s="137"/>
      <c r="BT47" s="137"/>
      <c r="BU47" s="137"/>
      <c r="BV47" s="137"/>
    </row>
    <row r="48" spans="1:74" s="144" customFormat="1" ht="15" customHeight="1">
      <c r="A48" s="137"/>
      <c r="B48" s="138"/>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c r="AF48" s="390"/>
      <c r="AG48" s="390"/>
      <c r="AH48" s="390"/>
      <c r="AI48" s="390"/>
      <c r="AJ48" s="390"/>
      <c r="AK48" s="390"/>
      <c r="AL48" s="390"/>
      <c r="AM48" s="390"/>
      <c r="AN48" s="390"/>
      <c r="AO48" s="390"/>
      <c r="AP48" s="390"/>
      <c r="AQ48" s="390"/>
      <c r="AR48" s="390"/>
      <c r="AS48" s="390"/>
      <c r="AT48" s="139"/>
      <c r="AU48" s="139"/>
      <c r="AV48" s="139"/>
      <c r="AW48" s="165" t="s">
        <v>53</v>
      </c>
      <c r="AX48" s="139" t="s">
        <v>70</v>
      </c>
      <c r="AY48" s="139"/>
      <c r="AZ48" s="142"/>
      <c r="BA48" s="137"/>
      <c r="BB48" s="137"/>
      <c r="BC48" s="137"/>
      <c r="BD48" s="137"/>
      <c r="BE48" s="137"/>
      <c r="BF48" s="137"/>
      <c r="BG48" s="137"/>
      <c r="BH48" s="137"/>
      <c r="BI48" s="137"/>
      <c r="BJ48" s="137"/>
      <c r="BK48" s="137"/>
      <c r="BL48" s="137"/>
      <c r="BM48" s="137"/>
      <c r="BN48" s="137"/>
      <c r="BO48" s="137"/>
      <c r="BP48" s="137"/>
      <c r="BQ48" s="137"/>
      <c r="BR48" s="137"/>
      <c r="BS48" s="137"/>
      <c r="BT48" s="137"/>
      <c r="BU48" s="137"/>
      <c r="BV48" s="137"/>
    </row>
    <row r="49" spans="1:109" s="144" customFormat="1" ht="3.75" customHeight="1" thickBot="1">
      <c r="A49" s="137"/>
      <c r="B49" s="138"/>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c r="AP49" s="166"/>
      <c r="AQ49" s="166"/>
      <c r="AR49" s="166"/>
      <c r="AS49" s="166"/>
      <c r="AT49" s="139"/>
      <c r="AU49" s="139"/>
      <c r="AV49" s="139"/>
      <c r="AW49" s="139"/>
      <c r="AX49" s="139"/>
      <c r="AY49" s="139"/>
      <c r="AZ49" s="142"/>
      <c r="BA49" s="137"/>
      <c r="BB49" s="137"/>
      <c r="BC49" s="137"/>
      <c r="BD49" s="137"/>
      <c r="BE49" s="137"/>
      <c r="BF49" s="137"/>
      <c r="BG49" s="137"/>
      <c r="BH49" s="137"/>
      <c r="BI49" s="137"/>
      <c r="BJ49" s="137"/>
      <c r="BK49" s="137"/>
      <c r="BL49" s="137"/>
      <c r="BM49" s="137"/>
      <c r="BN49" s="137"/>
      <c r="BO49" s="137"/>
      <c r="BP49" s="137"/>
      <c r="BQ49" s="137"/>
      <c r="BR49" s="137"/>
      <c r="BS49" s="137"/>
      <c r="BT49" s="137"/>
      <c r="BU49" s="137"/>
      <c r="BV49" s="137"/>
    </row>
    <row r="50" spans="1:109" s="144" customFormat="1" ht="13.5" thickBot="1">
      <c r="A50" s="137"/>
      <c r="B50" s="378" t="s">
        <v>71</v>
      </c>
      <c r="C50" s="379"/>
      <c r="D50" s="379"/>
      <c r="E50" s="379"/>
      <c r="F50" s="379"/>
      <c r="G50" s="379"/>
      <c r="H50" s="379"/>
      <c r="I50" s="379"/>
      <c r="J50" s="379"/>
      <c r="K50" s="379"/>
      <c r="L50" s="379"/>
      <c r="M50" s="379"/>
      <c r="N50" s="379"/>
      <c r="O50" s="379"/>
      <c r="P50" s="379"/>
      <c r="Q50" s="379"/>
      <c r="R50" s="379"/>
      <c r="S50" s="379"/>
      <c r="T50" s="379"/>
      <c r="U50" s="379"/>
      <c r="V50" s="379"/>
      <c r="W50" s="379"/>
      <c r="X50" s="379"/>
      <c r="Y50" s="379"/>
      <c r="Z50" s="379"/>
      <c r="AA50" s="379"/>
      <c r="AB50" s="379"/>
      <c r="AC50" s="379"/>
      <c r="AD50" s="379"/>
      <c r="AE50" s="379"/>
      <c r="AF50" s="379"/>
      <c r="AG50" s="379"/>
      <c r="AH50" s="379"/>
      <c r="AI50" s="379"/>
      <c r="AJ50" s="379"/>
      <c r="AK50" s="379"/>
      <c r="AL50" s="379"/>
      <c r="AM50" s="379"/>
      <c r="AN50" s="379"/>
      <c r="AO50" s="379"/>
      <c r="AP50" s="379"/>
      <c r="AQ50" s="379"/>
      <c r="AR50" s="379"/>
      <c r="AS50" s="379"/>
      <c r="AT50" s="379"/>
      <c r="AU50" s="379"/>
      <c r="AV50" s="379"/>
      <c r="AW50" s="379"/>
      <c r="AX50" s="379"/>
      <c r="AY50" s="379"/>
      <c r="AZ50" s="380"/>
      <c r="BA50" s="137"/>
      <c r="BB50" s="137"/>
      <c r="BC50" s="137"/>
      <c r="BD50" s="137"/>
      <c r="BE50" s="137"/>
      <c r="BF50" s="137"/>
      <c r="BG50" s="137"/>
      <c r="BH50" s="137"/>
      <c r="BI50" s="137"/>
      <c r="BJ50" s="137"/>
      <c r="BK50" s="137"/>
      <c r="BL50" s="137"/>
      <c r="BM50" s="137"/>
      <c r="BN50" s="137"/>
      <c r="BO50" s="137"/>
      <c r="BP50" s="137"/>
      <c r="BQ50" s="137"/>
      <c r="BR50" s="137"/>
      <c r="BS50" s="137"/>
      <c r="BT50" s="137"/>
      <c r="BU50" s="137"/>
      <c r="BV50" s="137"/>
    </row>
    <row r="51" spans="1:109" s="144" customFormat="1" ht="12.75" thickBot="1">
      <c r="A51" s="137"/>
      <c r="B51" s="167"/>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168"/>
      <c r="AT51" s="168"/>
      <c r="AU51" s="168"/>
      <c r="AV51" s="168"/>
      <c r="AW51" s="168"/>
      <c r="AX51" s="168"/>
      <c r="AY51" s="168"/>
      <c r="AZ51" s="169"/>
      <c r="BA51" s="137"/>
      <c r="BB51" s="137"/>
      <c r="BC51" s="137"/>
      <c r="BD51" s="137"/>
      <c r="BE51" s="137"/>
      <c r="BF51" s="137"/>
      <c r="BG51" s="137"/>
      <c r="BH51" s="137"/>
      <c r="BI51" s="137"/>
      <c r="BJ51" s="137"/>
      <c r="BK51" s="137"/>
      <c r="BL51" s="137"/>
      <c r="BM51" s="137"/>
      <c r="BN51" s="137"/>
      <c r="BO51" s="137"/>
      <c r="BP51" s="137"/>
      <c r="BQ51" s="137"/>
      <c r="BR51" s="137"/>
      <c r="BS51" s="137"/>
      <c r="BT51" s="137"/>
      <c r="BU51" s="137"/>
      <c r="BV51" s="137"/>
      <c r="DB51" s="287"/>
      <c r="DC51" s="288"/>
    </row>
    <row r="52" spans="1:109" s="7" customFormat="1" ht="12.75" customHeight="1" thickBot="1">
      <c r="A52" s="170"/>
      <c r="B52" s="171"/>
      <c r="C52" s="140"/>
      <c r="D52" s="139"/>
      <c r="E52" s="140"/>
      <c r="F52" s="172" t="s">
        <v>72</v>
      </c>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73"/>
      <c r="BA52" s="170"/>
      <c r="BB52" s="279" t="s">
        <v>144</v>
      </c>
      <c r="BC52" s="279"/>
      <c r="BD52" s="279"/>
      <c r="BE52" s="279"/>
      <c r="BF52" s="279"/>
      <c r="BG52" s="279"/>
      <c r="BH52" s="279"/>
      <c r="BI52" s="279"/>
      <c r="BJ52" s="279"/>
      <c r="BK52" s="279"/>
      <c r="BL52" s="279"/>
      <c r="BM52" s="279"/>
      <c r="BN52" s="279"/>
      <c r="BO52" s="279"/>
      <c r="BP52" s="279"/>
      <c r="BQ52" s="279"/>
      <c r="BR52" s="279"/>
      <c r="BS52" s="279"/>
      <c r="BT52" s="279"/>
      <c r="BU52" s="279"/>
      <c r="BV52" s="170"/>
      <c r="BX52" s="282" t="s">
        <v>73</v>
      </c>
      <c r="BY52" s="283"/>
      <c r="BZ52" s="283"/>
      <c r="CA52" s="283"/>
      <c r="CB52" s="284"/>
      <c r="CC52" s="2"/>
      <c r="CD52" s="282" t="s">
        <v>73</v>
      </c>
      <c r="CE52" s="283"/>
      <c r="CF52" s="283"/>
      <c r="CG52" s="283"/>
      <c r="CH52" s="284"/>
      <c r="CI52" s="2"/>
      <c r="CJ52" s="282" t="s">
        <v>150</v>
      </c>
      <c r="CK52" s="283"/>
      <c r="CL52" s="283"/>
      <c r="CM52" s="283"/>
      <c r="CN52" s="284"/>
      <c r="CO52" s="2"/>
      <c r="CP52" s="282" t="s">
        <v>150</v>
      </c>
      <c r="CQ52" s="283"/>
      <c r="CR52" s="283"/>
      <c r="CS52" s="283"/>
      <c r="CT52" s="284"/>
      <c r="CV52" s="282" t="s">
        <v>75</v>
      </c>
      <c r="CW52" s="283"/>
      <c r="CX52" s="283"/>
      <c r="CY52" s="283"/>
      <c r="CZ52" s="284"/>
      <c r="DB52" s="289" t="s">
        <v>136</v>
      </c>
      <c r="DC52" s="290"/>
      <c r="DD52" s="277" t="s">
        <v>137</v>
      </c>
      <c r="DE52" s="277"/>
    </row>
    <row r="53" spans="1:109" s="175" customFormat="1" ht="18" customHeight="1">
      <c r="A53" s="174"/>
      <c r="B53" s="171"/>
      <c r="C53" s="140"/>
      <c r="D53" s="140"/>
      <c r="E53" s="140"/>
      <c r="F53" s="267" t="s">
        <v>27</v>
      </c>
      <c r="G53" s="267"/>
      <c r="H53" s="267"/>
      <c r="I53" s="267"/>
      <c r="J53" s="267"/>
      <c r="K53" s="267"/>
      <c r="L53" s="267" t="s">
        <v>28</v>
      </c>
      <c r="M53" s="267"/>
      <c r="N53" s="267"/>
      <c r="O53" s="267"/>
      <c r="P53" s="267"/>
      <c r="Q53" s="267"/>
      <c r="R53" s="267"/>
      <c r="S53" s="267" t="s">
        <v>76</v>
      </c>
      <c r="T53" s="267"/>
      <c r="U53" s="267"/>
      <c r="V53" s="267"/>
      <c r="W53" s="267"/>
      <c r="X53" s="267" t="s">
        <v>77</v>
      </c>
      <c r="Y53" s="267"/>
      <c r="Z53" s="267"/>
      <c r="AA53" s="267"/>
      <c r="AB53" s="267"/>
      <c r="AC53" s="267"/>
      <c r="AD53" s="267"/>
      <c r="AE53" s="267"/>
      <c r="AF53" s="267"/>
      <c r="AG53" s="267"/>
      <c r="AH53" s="267"/>
      <c r="AI53" s="267"/>
      <c r="AJ53" s="267"/>
      <c r="AK53" s="267"/>
      <c r="AL53" s="267"/>
      <c r="AM53" s="267" t="s">
        <v>78</v>
      </c>
      <c r="AN53" s="267"/>
      <c r="AO53" s="267"/>
      <c r="AP53" s="267"/>
      <c r="AQ53" s="267"/>
      <c r="AR53" s="267" t="s">
        <v>29</v>
      </c>
      <c r="AS53" s="267"/>
      <c r="AT53" s="267"/>
      <c r="AU53" s="267"/>
      <c r="AV53" s="267"/>
      <c r="AW53" s="140"/>
      <c r="AX53" s="140"/>
      <c r="AY53" s="140"/>
      <c r="AZ53" s="173"/>
      <c r="BA53" s="174"/>
      <c r="BB53" s="267" t="s">
        <v>79</v>
      </c>
      <c r="BC53" s="267"/>
      <c r="BD53" s="267"/>
      <c r="BE53" s="267"/>
      <c r="BF53" s="267"/>
      <c r="BG53" s="267" t="s">
        <v>80</v>
      </c>
      <c r="BH53" s="267"/>
      <c r="BI53" s="267"/>
      <c r="BJ53" s="267"/>
      <c r="BK53" s="267"/>
      <c r="BL53" s="267" t="s">
        <v>81</v>
      </c>
      <c r="BM53" s="267"/>
      <c r="BN53" s="267"/>
      <c r="BO53" s="267"/>
      <c r="BP53" s="267"/>
      <c r="BQ53" s="267" t="s">
        <v>82</v>
      </c>
      <c r="BR53" s="267"/>
      <c r="BS53" s="267"/>
      <c r="BT53" s="267"/>
      <c r="BU53" s="267"/>
      <c r="BV53" s="174"/>
      <c r="BX53" s="257" t="s">
        <v>83</v>
      </c>
      <c r="BY53" s="259" t="s">
        <v>132</v>
      </c>
      <c r="BZ53" s="259" t="s">
        <v>84</v>
      </c>
      <c r="CA53" s="261" t="s">
        <v>85</v>
      </c>
      <c r="CB53" s="280" t="s">
        <v>86</v>
      </c>
      <c r="CC53" s="3"/>
      <c r="CD53" s="257" t="s">
        <v>83</v>
      </c>
      <c r="CE53" s="259" t="s">
        <v>132</v>
      </c>
      <c r="CF53" s="259" t="s">
        <v>84</v>
      </c>
      <c r="CG53" s="261" t="s">
        <v>85</v>
      </c>
      <c r="CH53" s="280" t="s">
        <v>86</v>
      </c>
      <c r="CI53" s="3"/>
      <c r="CJ53" s="257" t="s">
        <v>83</v>
      </c>
      <c r="CK53" s="259" t="s">
        <v>132</v>
      </c>
      <c r="CL53" s="259" t="s">
        <v>84</v>
      </c>
      <c r="CM53" s="261" t="s">
        <v>85</v>
      </c>
      <c r="CN53" s="280" t="s">
        <v>86</v>
      </c>
      <c r="CO53" s="3"/>
      <c r="CP53" s="257" t="s">
        <v>83</v>
      </c>
      <c r="CQ53" s="259" t="s">
        <v>132</v>
      </c>
      <c r="CR53" s="259" t="s">
        <v>84</v>
      </c>
      <c r="CS53" s="261" t="s">
        <v>85</v>
      </c>
      <c r="CT53" s="280" t="s">
        <v>86</v>
      </c>
      <c r="CU53" s="8"/>
      <c r="CV53" s="120" t="s">
        <v>87</v>
      </c>
      <c r="CW53" s="101" t="s">
        <v>88</v>
      </c>
      <c r="CX53" s="122" t="s">
        <v>89</v>
      </c>
      <c r="CY53" s="257" t="s">
        <v>90</v>
      </c>
      <c r="CZ53" s="291"/>
      <c r="DA53" s="8"/>
      <c r="DB53" s="289"/>
      <c r="DC53" s="290"/>
      <c r="DD53" s="277"/>
      <c r="DE53" s="277"/>
    </row>
    <row r="54" spans="1:109" s="175" customFormat="1" ht="18" customHeight="1" thickBot="1">
      <c r="A54" s="174"/>
      <c r="B54" s="171"/>
      <c r="C54" s="140"/>
      <c r="D54" s="140"/>
      <c r="E54" s="140"/>
      <c r="F54" s="267"/>
      <c r="G54" s="267"/>
      <c r="H54" s="267"/>
      <c r="I54" s="267"/>
      <c r="J54" s="267"/>
      <c r="K54" s="267"/>
      <c r="L54" s="267"/>
      <c r="M54" s="267"/>
      <c r="N54" s="267"/>
      <c r="O54" s="267"/>
      <c r="P54" s="267"/>
      <c r="Q54" s="267"/>
      <c r="R54" s="267"/>
      <c r="S54" s="267"/>
      <c r="T54" s="267"/>
      <c r="U54" s="267"/>
      <c r="V54" s="267"/>
      <c r="W54" s="267"/>
      <c r="X54" s="267">
        <v>1</v>
      </c>
      <c r="Y54" s="267"/>
      <c r="Z54" s="267"/>
      <c r="AA54" s="267"/>
      <c r="AB54" s="267"/>
      <c r="AC54" s="267">
        <v>2</v>
      </c>
      <c r="AD54" s="267"/>
      <c r="AE54" s="267"/>
      <c r="AF54" s="267"/>
      <c r="AG54" s="267"/>
      <c r="AH54" s="267">
        <v>3</v>
      </c>
      <c r="AI54" s="267"/>
      <c r="AJ54" s="267"/>
      <c r="AK54" s="267"/>
      <c r="AL54" s="267"/>
      <c r="AM54" s="267"/>
      <c r="AN54" s="267"/>
      <c r="AO54" s="267"/>
      <c r="AP54" s="267"/>
      <c r="AQ54" s="267"/>
      <c r="AR54" s="267"/>
      <c r="AS54" s="267"/>
      <c r="AT54" s="267"/>
      <c r="AU54" s="267"/>
      <c r="AV54" s="267"/>
      <c r="AW54" s="140"/>
      <c r="AX54" s="140"/>
      <c r="AY54" s="140"/>
      <c r="AZ54" s="173"/>
      <c r="BA54" s="174"/>
      <c r="BB54" s="267"/>
      <c r="BC54" s="267"/>
      <c r="BD54" s="267"/>
      <c r="BE54" s="267"/>
      <c r="BF54" s="267"/>
      <c r="BG54" s="267"/>
      <c r="BH54" s="267"/>
      <c r="BI54" s="267"/>
      <c r="BJ54" s="267"/>
      <c r="BK54" s="267"/>
      <c r="BL54" s="267"/>
      <c r="BM54" s="267"/>
      <c r="BN54" s="267"/>
      <c r="BO54" s="267"/>
      <c r="BP54" s="267"/>
      <c r="BQ54" s="267"/>
      <c r="BR54" s="267"/>
      <c r="BS54" s="267"/>
      <c r="BT54" s="267"/>
      <c r="BU54" s="267"/>
      <c r="BV54" s="174"/>
      <c r="BX54" s="258"/>
      <c r="BY54" s="260"/>
      <c r="BZ54" s="260"/>
      <c r="CA54" s="262"/>
      <c r="CB54" s="281"/>
      <c r="CC54" s="3"/>
      <c r="CD54" s="258"/>
      <c r="CE54" s="260"/>
      <c r="CF54" s="260"/>
      <c r="CG54" s="262"/>
      <c r="CH54" s="281"/>
      <c r="CI54" s="3"/>
      <c r="CJ54" s="258"/>
      <c r="CK54" s="260"/>
      <c r="CL54" s="260"/>
      <c r="CM54" s="262"/>
      <c r="CN54" s="281"/>
      <c r="CO54" s="3"/>
      <c r="CP54" s="258"/>
      <c r="CQ54" s="260"/>
      <c r="CR54" s="260"/>
      <c r="CS54" s="262"/>
      <c r="CT54" s="281"/>
      <c r="CU54" s="8"/>
      <c r="CV54" s="121" t="s">
        <v>91</v>
      </c>
      <c r="CW54" s="102" t="s">
        <v>92</v>
      </c>
      <c r="CX54" s="123" t="s">
        <v>93</v>
      </c>
      <c r="CY54" s="258" t="s">
        <v>94</v>
      </c>
      <c r="CZ54" s="292"/>
      <c r="DA54" s="8"/>
      <c r="DB54" s="289"/>
      <c r="DC54" s="290"/>
      <c r="DD54" s="277"/>
      <c r="DE54" s="277"/>
    </row>
    <row r="55" spans="1:109" s="175" customFormat="1" ht="18" customHeight="1">
      <c r="A55" s="174"/>
      <c r="B55" s="171"/>
      <c r="C55" s="140"/>
      <c r="D55" s="140"/>
      <c r="E55" s="140"/>
      <c r="F55" s="367" t="s">
        <v>95</v>
      </c>
      <c r="G55" s="368"/>
      <c r="H55" s="368"/>
      <c r="I55" s="368"/>
      <c r="J55" s="368"/>
      <c r="K55" s="369"/>
      <c r="L55" s="324">
        <v>40</v>
      </c>
      <c r="M55" s="325"/>
      <c r="N55" s="325"/>
      <c r="O55" s="325"/>
      <c r="P55" s="326" t="s">
        <v>96</v>
      </c>
      <c r="Q55" s="326"/>
      <c r="R55" s="327"/>
      <c r="S55" s="328" t="s">
        <v>60</v>
      </c>
      <c r="T55" s="328"/>
      <c r="U55" s="328"/>
      <c r="V55" s="328"/>
      <c r="W55" s="328"/>
      <c r="X55" s="329"/>
      <c r="Y55" s="330"/>
      <c r="Z55" s="330"/>
      <c r="AA55" s="330"/>
      <c r="AB55" s="331"/>
      <c r="AC55" s="329"/>
      <c r="AD55" s="330"/>
      <c r="AE55" s="330"/>
      <c r="AF55" s="330"/>
      <c r="AG55" s="331"/>
      <c r="AH55" s="329"/>
      <c r="AI55" s="330"/>
      <c r="AJ55" s="330"/>
      <c r="AK55" s="330"/>
      <c r="AL55" s="331"/>
      <c r="AM55" s="323" t="e">
        <f>AVERAGE(X55:AL55)</f>
        <v>#DIV/0!</v>
      </c>
      <c r="AN55" s="323"/>
      <c r="AO55" s="323"/>
      <c r="AP55" s="323"/>
      <c r="AQ55" s="323"/>
      <c r="AR55" s="323" t="e">
        <f t="shared" ref="AR55:AR71" si="0">AM55-L55</f>
        <v>#DIV/0!</v>
      </c>
      <c r="AS55" s="323"/>
      <c r="AT55" s="323"/>
      <c r="AU55" s="323"/>
      <c r="AV55" s="323"/>
      <c r="AW55" s="140"/>
      <c r="AX55" s="140"/>
      <c r="AY55" s="140"/>
      <c r="AZ55" s="173"/>
      <c r="BA55" s="174"/>
      <c r="BB55" s="332" t="e">
        <f>(AM55*0.7%)+(3*CK55)</f>
        <v>#DIV/0!</v>
      </c>
      <c r="BC55" s="332"/>
      <c r="BD55" s="332"/>
      <c r="BE55" s="332"/>
      <c r="BF55" s="332"/>
      <c r="BG55" s="332" t="e">
        <f t="shared" ref="BG55:BG71" si="1">L55+BB55</f>
        <v>#DIV/0!</v>
      </c>
      <c r="BH55" s="332"/>
      <c r="BI55" s="332"/>
      <c r="BJ55" s="332"/>
      <c r="BK55" s="332"/>
      <c r="BL55" s="332" t="e">
        <f t="shared" ref="BL55:BL71" si="2">L55-BB55</f>
        <v>#DIV/0!</v>
      </c>
      <c r="BM55" s="332"/>
      <c r="BN55" s="332"/>
      <c r="BO55" s="332"/>
      <c r="BP55" s="332"/>
      <c r="BQ55" s="285" t="e">
        <f t="shared" ref="BQ55:BQ71" si="3">IF(AND(AM55&lt;=BG55,AM55&gt;=BL55),"PASS","FAIL")</f>
        <v>#DIV/0!</v>
      </c>
      <c r="BR55" s="285"/>
      <c r="BS55" s="285"/>
      <c r="BT55" s="285"/>
      <c r="BU55" s="285"/>
      <c r="BV55" s="174"/>
      <c r="BX55" s="75" t="s">
        <v>149</v>
      </c>
      <c r="BY55" s="207">
        <v>8.1999999999999998E-4</v>
      </c>
      <c r="BZ55" s="76" t="str">
        <f t="shared" ref="BZ55:BZ71" si="4">P55</f>
        <v>mV</v>
      </c>
      <c r="CA55" s="176">
        <v>2</v>
      </c>
      <c r="CB55" s="77">
        <f t="shared" ref="CB55:CB57" si="5">BY55/CA55</f>
        <v>4.0999999999999999E-4</v>
      </c>
      <c r="CC55" s="4"/>
      <c r="CD55" s="70" t="s">
        <v>151</v>
      </c>
      <c r="CE55" s="90">
        <v>0</v>
      </c>
      <c r="CF55" s="91" t="str">
        <f>BZ55</f>
        <v>mV</v>
      </c>
      <c r="CG55" s="80">
        <f t="shared" ref="CG55:CG93" si="6">SQRT(3)</f>
        <v>1.7320508075688772</v>
      </c>
      <c r="CH55" s="77">
        <f t="shared" ref="CH55:CH71" si="7">CE55/CG55</f>
        <v>0</v>
      </c>
      <c r="CI55" s="4"/>
      <c r="CJ55" s="70" t="s">
        <v>97</v>
      </c>
      <c r="CK55" s="177">
        <v>0.1</v>
      </c>
      <c r="CL55" s="71" t="str">
        <f t="shared" ref="CL55:CL71" si="8">P55</f>
        <v>mV</v>
      </c>
      <c r="CM55" s="80">
        <f>SQRT(12)</f>
        <v>3.4641016151377544</v>
      </c>
      <c r="CN55" s="77">
        <f>CK55/CM55</f>
        <v>2.8867513459481291E-2</v>
      </c>
      <c r="CO55" s="4"/>
      <c r="CP55" s="70" t="s">
        <v>74</v>
      </c>
      <c r="CQ55" s="83" t="e">
        <f>STDEV(X55:AL55)</f>
        <v>#DIV/0!</v>
      </c>
      <c r="CR55" s="71" t="str">
        <f t="shared" ref="CR55:CR71" si="9">P55</f>
        <v>mV</v>
      </c>
      <c r="CS55" s="80">
        <f>SQRT(3)</f>
        <v>1.7320508075688772</v>
      </c>
      <c r="CT55" s="85" t="e">
        <f>CQ55/CS55</f>
        <v>#DIV/0!</v>
      </c>
      <c r="CU55" s="8"/>
      <c r="CV55" s="92" t="e">
        <f>SQRT(SUMSQ(CT55,CN55,CH55,CB55))</f>
        <v>#DIV/0!</v>
      </c>
      <c r="CW55" s="88" t="e">
        <f>(CV55^4)/(((CT55^4)/2)+((CN55^4)/200)+((CH55^4)/200)+((CB55^4)/200))</f>
        <v>#DIV/0!</v>
      </c>
      <c r="CX55" s="93" t="e">
        <f t="shared" ref="CX55:CX57" si="10">ROUND(TINV(0.05,CW55),0)</f>
        <v>#DIV/0!</v>
      </c>
      <c r="CY55" s="103" t="e">
        <f>(CV55*CX55)</f>
        <v>#DIV/0!</v>
      </c>
      <c r="CZ55" s="104" t="str">
        <f t="shared" ref="CZ55:CZ71" si="11">P55</f>
        <v>mV</v>
      </c>
      <c r="DA55" s="8"/>
      <c r="DB55" s="178">
        <v>1.6000000000000001E-3</v>
      </c>
      <c r="DC55" s="179" t="str">
        <f>CZ55</f>
        <v>mV</v>
      </c>
      <c r="DD55" s="212" t="e">
        <f t="shared" ref="DD55:DD71" si="12">MAX(DB55,CY55)</f>
        <v>#DIV/0!</v>
      </c>
      <c r="DE55" s="179" t="str">
        <f>DC55</f>
        <v>mV</v>
      </c>
    </row>
    <row r="56" spans="1:109" s="175" customFormat="1" ht="18" customHeight="1">
      <c r="A56" s="174"/>
      <c r="B56" s="171"/>
      <c r="C56" s="140"/>
      <c r="D56" s="140"/>
      <c r="E56" s="140"/>
      <c r="F56" s="370"/>
      <c r="G56" s="371"/>
      <c r="H56" s="371"/>
      <c r="I56" s="371"/>
      <c r="J56" s="371"/>
      <c r="K56" s="372"/>
      <c r="L56" s="324">
        <v>360</v>
      </c>
      <c r="M56" s="325"/>
      <c r="N56" s="325"/>
      <c r="O56" s="325"/>
      <c r="P56" s="326" t="s">
        <v>96</v>
      </c>
      <c r="Q56" s="326"/>
      <c r="R56" s="327"/>
      <c r="S56" s="328" t="s">
        <v>60</v>
      </c>
      <c r="T56" s="328"/>
      <c r="U56" s="328"/>
      <c r="V56" s="328"/>
      <c r="W56" s="328"/>
      <c r="X56" s="329"/>
      <c r="Y56" s="330"/>
      <c r="Z56" s="330"/>
      <c r="AA56" s="330"/>
      <c r="AB56" s="330"/>
      <c r="AC56" s="329"/>
      <c r="AD56" s="330"/>
      <c r="AE56" s="330"/>
      <c r="AF56" s="330"/>
      <c r="AG56" s="330"/>
      <c r="AH56" s="329"/>
      <c r="AI56" s="330"/>
      <c r="AJ56" s="330"/>
      <c r="AK56" s="330"/>
      <c r="AL56" s="330"/>
      <c r="AM56" s="329" t="e">
        <f t="shared" ref="AM56:AM71" si="13">AVERAGE(X56:AL56)</f>
        <v>#DIV/0!</v>
      </c>
      <c r="AN56" s="330"/>
      <c r="AO56" s="330"/>
      <c r="AP56" s="330"/>
      <c r="AQ56" s="331"/>
      <c r="AR56" s="329" t="e">
        <f t="shared" si="0"/>
        <v>#DIV/0!</v>
      </c>
      <c r="AS56" s="330"/>
      <c r="AT56" s="330"/>
      <c r="AU56" s="330"/>
      <c r="AV56" s="331"/>
      <c r="AW56" s="140"/>
      <c r="AX56" s="140"/>
      <c r="AY56" s="140"/>
      <c r="AZ56" s="173"/>
      <c r="BA56" s="174"/>
      <c r="BB56" s="332" t="e">
        <f>(AM56*0.7%)+(3*CK56)</f>
        <v>#DIV/0!</v>
      </c>
      <c r="BC56" s="332"/>
      <c r="BD56" s="332"/>
      <c r="BE56" s="332"/>
      <c r="BF56" s="332"/>
      <c r="BG56" s="323" t="e">
        <f t="shared" si="1"/>
        <v>#DIV/0!</v>
      </c>
      <c r="BH56" s="323"/>
      <c r="BI56" s="323"/>
      <c r="BJ56" s="323"/>
      <c r="BK56" s="323"/>
      <c r="BL56" s="323" t="e">
        <f t="shared" si="2"/>
        <v>#DIV/0!</v>
      </c>
      <c r="BM56" s="323"/>
      <c r="BN56" s="323"/>
      <c r="BO56" s="323"/>
      <c r="BP56" s="323"/>
      <c r="BQ56" s="285" t="e">
        <f t="shared" si="3"/>
        <v>#DIV/0!</v>
      </c>
      <c r="BR56" s="285"/>
      <c r="BS56" s="285"/>
      <c r="BT56" s="285"/>
      <c r="BU56" s="285"/>
      <c r="BV56" s="174"/>
      <c r="BX56" s="72" t="s">
        <v>149</v>
      </c>
      <c r="BY56" s="180">
        <v>2.3999999999999998E-3</v>
      </c>
      <c r="BZ56" s="1" t="str">
        <f t="shared" si="4"/>
        <v>mV</v>
      </c>
      <c r="CA56" s="181">
        <v>2</v>
      </c>
      <c r="CB56" s="78">
        <f t="shared" si="5"/>
        <v>1.1999999999999999E-3</v>
      </c>
      <c r="CC56" s="4"/>
      <c r="CD56" s="72" t="s">
        <v>151</v>
      </c>
      <c r="CE56" s="5">
        <v>0</v>
      </c>
      <c r="CF56" s="1" t="str">
        <f t="shared" ref="CF56:CF71" si="14">BZ56</f>
        <v>mV</v>
      </c>
      <c r="CG56" s="81">
        <f t="shared" si="6"/>
        <v>1.7320508075688772</v>
      </c>
      <c r="CH56" s="78">
        <f t="shared" si="7"/>
        <v>0</v>
      </c>
      <c r="CI56" s="4"/>
      <c r="CJ56" s="72" t="s">
        <v>97</v>
      </c>
      <c r="CK56" s="182">
        <v>0.1</v>
      </c>
      <c r="CL56" s="1" t="str">
        <f t="shared" si="8"/>
        <v>mV</v>
      </c>
      <c r="CM56" s="81">
        <f t="shared" ref="CM56:CM71" si="15">SQRT(12)</f>
        <v>3.4641016151377544</v>
      </c>
      <c r="CN56" s="78">
        <f t="shared" ref="CN56:CN71" si="16">CK56/CM56</f>
        <v>2.8867513459481291E-2</v>
      </c>
      <c r="CO56" s="4"/>
      <c r="CP56" s="72" t="s">
        <v>74</v>
      </c>
      <c r="CQ56" s="6" t="e">
        <f t="shared" ref="CQ56:CQ71" si="17">STDEV(X56:AL56)</f>
        <v>#DIV/0!</v>
      </c>
      <c r="CR56" s="1" t="str">
        <f t="shared" si="9"/>
        <v>mV</v>
      </c>
      <c r="CS56" s="81">
        <f t="shared" ref="CS56:CS71" si="18">SQRT(3)</f>
        <v>1.7320508075688772</v>
      </c>
      <c r="CT56" s="86" t="e">
        <f t="shared" ref="CT56:CT71" si="19">CQ56/CS56</f>
        <v>#DIV/0!</v>
      </c>
      <c r="CU56" s="8"/>
      <c r="CV56" s="94" t="e">
        <f t="shared" ref="CV56:CV71" si="20">SQRT(SUMSQ(CT56,CN56,CH56,CB56))</f>
        <v>#DIV/0!</v>
      </c>
      <c r="CW56" s="5" t="e">
        <f t="shared" ref="CW56:CW71" si="21">(CV56^4)/(((CT56^4)/2)+((CN56^4)/200)+((CH56^4)/200)+((CB56^4)/200))</f>
        <v>#DIV/0!</v>
      </c>
      <c r="CX56" s="95" t="e">
        <f t="shared" si="10"/>
        <v>#DIV/0!</v>
      </c>
      <c r="CY56" s="105" t="e">
        <f t="shared" ref="CY56:CY58" si="22">(CV56*CX56)</f>
        <v>#DIV/0!</v>
      </c>
      <c r="CZ56" s="106" t="str">
        <f t="shared" si="11"/>
        <v>mV</v>
      </c>
      <c r="DA56" s="8"/>
      <c r="DB56" s="178">
        <v>1.8E-3</v>
      </c>
      <c r="DC56" s="179" t="str">
        <f t="shared" ref="DC56:DC71" si="23">CZ56</f>
        <v>mV</v>
      </c>
      <c r="DD56" s="212" t="e">
        <f t="shared" si="12"/>
        <v>#DIV/0!</v>
      </c>
      <c r="DE56" s="179" t="str">
        <f t="shared" ref="DE56:DE71" si="24">DC56</f>
        <v>mV</v>
      </c>
    </row>
    <row r="57" spans="1:109" s="175" customFormat="1" ht="18" customHeight="1">
      <c r="A57" s="174"/>
      <c r="B57" s="171"/>
      <c r="C57" s="140"/>
      <c r="D57" s="140"/>
      <c r="E57" s="140"/>
      <c r="F57" s="373"/>
      <c r="G57" s="374"/>
      <c r="H57" s="374"/>
      <c r="I57" s="374"/>
      <c r="J57" s="374"/>
      <c r="K57" s="375"/>
      <c r="L57" s="324">
        <v>-360</v>
      </c>
      <c r="M57" s="325"/>
      <c r="N57" s="325"/>
      <c r="O57" s="325"/>
      <c r="P57" s="326" t="s">
        <v>96</v>
      </c>
      <c r="Q57" s="326"/>
      <c r="R57" s="327"/>
      <c r="S57" s="328" t="s">
        <v>60</v>
      </c>
      <c r="T57" s="328"/>
      <c r="U57" s="328"/>
      <c r="V57" s="328"/>
      <c r="W57" s="328"/>
      <c r="X57" s="329"/>
      <c r="Y57" s="330"/>
      <c r="Z57" s="330"/>
      <c r="AA57" s="330"/>
      <c r="AB57" s="331"/>
      <c r="AC57" s="329"/>
      <c r="AD57" s="330"/>
      <c r="AE57" s="330"/>
      <c r="AF57" s="330"/>
      <c r="AG57" s="331"/>
      <c r="AH57" s="329"/>
      <c r="AI57" s="330"/>
      <c r="AJ57" s="330"/>
      <c r="AK57" s="330"/>
      <c r="AL57" s="331"/>
      <c r="AM57" s="323" t="e">
        <f t="shared" si="13"/>
        <v>#DIV/0!</v>
      </c>
      <c r="AN57" s="323"/>
      <c r="AO57" s="323"/>
      <c r="AP57" s="323"/>
      <c r="AQ57" s="323"/>
      <c r="AR57" s="323" t="e">
        <f t="shared" si="0"/>
        <v>#DIV/0!</v>
      </c>
      <c r="AS57" s="323"/>
      <c r="AT57" s="323"/>
      <c r="AU57" s="323"/>
      <c r="AV57" s="323"/>
      <c r="AW57" s="140"/>
      <c r="AX57" s="140"/>
      <c r="AY57" s="140"/>
      <c r="AZ57" s="173"/>
      <c r="BA57" s="174"/>
      <c r="BB57" s="332" t="e">
        <f>ABS(AM57*0.7%)+(3*CK57)</f>
        <v>#DIV/0!</v>
      </c>
      <c r="BC57" s="332"/>
      <c r="BD57" s="332"/>
      <c r="BE57" s="332"/>
      <c r="BF57" s="332"/>
      <c r="BG57" s="323" t="e">
        <f t="shared" si="1"/>
        <v>#DIV/0!</v>
      </c>
      <c r="BH57" s="323"/>
      <c r="BI57" s="323"/>
      <c r="BJ57" s="323"/>
      <c r="BK57" s="323"/>
      <c r="BL57" s="323" t="e">
        <f t="shared" si="2"/>
        <v>#DIV/0!</v>
      </c>
      <c r="BM57" s="323"/>
      <c r="BN57" s="323"/>
      <c r="BO57" s="323"/>
      <c r="BP57" s="323"/>
      <c r="BQ57" s="285" t="e">
        <f t="shared" si="3"/>
        <v>#DIV/0!</v>
      </c>
      <c r="BR57" s="285"/>
      <c r="BS57" s="285"/>
      <c r="BT57" s="285"/>
      <c r="BU57" s="285"/>
      <c r="BV57" s="174"/>
      <c r="BX57" s="72" t="s">
        <v>149</v>
      </c>
      <c r="BY57" s="180">
        <v>1.2999999999999999E-2</v>
      </c>
      <c r="BZ57" s="1" t="str">
        <f t="shared" si="4"/>
        <v>mV</v>
      </c>
      <c r="CA57" s="181">
        <v>2</v>
      </c>
      <c r="CB57" s="78">
        <f t="shared" si="5"/>
        <v>6.4999999999999997E-3</v>
      </c>
      <c r="CC57" s="4"/>
      <c r="CD57" s="72" t="s">
        <v>151</v>
      </c>
      <c r="CE57" s="5">
        <v>0</v>
      </c>
      <c r="CF57" s="1" t="str">
        <f>BZ57</f>
        <v>mV</v>
      </c>
      <c r="CG57" s="81">
        <f t="shared" si="6"/>
        <v>1.7320508075688772</v>
      </c>
      <c r="CH57" s="78">
        <f>CE57/CG57</f>
        <v>0</v>
      </c>
      <c r="CI57" s="4"/>
      <c r="CJ57" s="72" t="s">
        <v>97</v>
      </c>
      <c r="CK57" s="182">
        <v>0.1</v>
      </c>
      <c r="CL57" s="1" t="str">
        <f t="shared" si="8"/>
        <v>mV</v>
      </c>
      <c r="CM57" s="81">
        <f t="shared" si="15"/>
        <v>3.4641016151377544</v>
      </c>
      <c r="CN57" s="78">
        <f t="shared" si="16"/>
        <v>2.8867513459481291E-2</v>
      </c>
      <c r="CO57" s="4"/>
      <c r="CP57" s="72" t="s">
        <v>74</v>
      </c>
      <c r="CQ57" s="6" t="e">
        <f t="shared" si="17"/>
        <v>#DIV/0!</v>
      </c>
      <c r="CR57" s="1" t="str">
        <f t="shared" si="9"/>
        <v>mV</v>
      </c>
      <c r="CS57" s="81">
        <f t="shared" si="18"/>
        <v>1.7320508075688772</v>
      </c>
      <c r="CT57" s="86" t="e">
        <f t="shared" si="19"/>
        <v>#DIV/0!</v>
      </c>
      <c r="CU57" s="8"/>
      <c r="CV57" s="94" t="e">
        <f t="shared" si="20"/>
        <v>#DIV/0!</v>
      </c>
      <c r="CW57" s="5" t="e">
        <f t="shared" si="21"/>
        <v>#DIV/0!</v>
      </c>
      <c r="CX57" s="95" t="e">
        <f t="shared" si="10"/>
        <v>#DIV/0!</v>
      </c>
      <c r="CY57" s="105" t="e">
        <f t="shared" si="22"/>
        <v>#DIV/0!</v>
      </c>
      <c r="CZ57" s="106" t="str">
        <f t="shared" si="11"/>
        <v>mV</v>
      </c>
      <c r="DA57" s="8"/>
      <c r="DB57" s="178">
        <v>1.8E-3</v>
      </c>
      <c r="DC57" s="179" t="str">
        <f t="shared" si="23"/>
        <v>mV</v>
      </c>
      <c r="DD57" s="212" t="e">
        <f t="shared" si="12"/>
        <v>#DIV/0!</v>
      </c>
      <c r="DE57" s="179" t="str">
        <f t="shared" si="24"/>
        <v>mV</v>
      </c>
    </row>
    <row r="58" spans="1:109" s="175" customFormat="1" ht="18" customHeight="1">
      <c r="A58" s="174"/>
      <c r="B58" s="171"/>
      <c r="C58" s="140"/>
      <c r="D58" s="140"/>
      <c r="E58" s="140"/>
      <c r="F58" s="367" t="s">
        <v>98</v>
      </c>
      <c r="G58" s="368"/>
      <c r="H58" s="368"/>
      <c r="I58" s="368"/>
      <c r="J58" s="368"/>
      <c r="K58" s="369"/>
      <c r="L58" s="324">
        <v>0.4</v>
      </c>
      <c r="M58" s="325"/>
      <c r="N58" s="325"/>
      <c r="O58" s="325"/>
      <c r="P58" s="326" t="s">
        <v>99</v>
      </c>
      <c r="Q58" s="326"/>
      <c r="R58" s="327"/>
      <c r="S58" s="328" t="s">
        <v>60</v>
      </c>
      <c r="T58" s="328"/>
      <c r="U58" s="328"/>
      <c r="V58" s="328"/>
      <c r="W58" s="328"/>
      <c r="X58" s="286"/>
      <c r="Y58" s="286"/>
      <c r="Z58" s="286"/>
      <c r="AA58" s="286"/>
      <c r="AB58" s="286"/>
      <c r="AC58" s="286"/>
      <c r="AD58" s="286"/>
      <c r="AE58" s="286"/>
      <c r="AF58" s="286"/>
      <c r="AG58" s="286"/>
      <c r="AH58" s="286"/>
      <c r="AI58" s="286"/>
      <c r="AJ58" s="286"/>
      <c r="AK58" s="286"/>
      <c r="AL58" s="286"/>
      <c r="AM58" s="286" t="e">
        <f t="shared" si="13"/>
        <v>#DIV/0!</v>
      </c>
      <c r="AN58" s="286"/>
      <c r="AO58" s="286"/>
      <c r="AP58" s="286"/>
      <c r="AQ58" s="286"/>
      <c r="AR58" s="286" t="e">
        <f t="shared" si="0"/>
        <v>#DIV/0!</v>
      </c>
      <c r="AS58" s="286"/>
      <c r="AT58" s="286"/>
      <c r="AU58" s="286"/>
      <c r="AV58" s="286"/>
      <c r="AW58" s="140"/>
      <c r="AX58" s="140"/>
      <c r="AY58" s="140"/>
      <c r="AZ58" s="173"/>
      <c r="BA58" s="174"/>
      <c r="BB58" s="286" t="e">
        <f t="shared" ref="BB58:BB71" si="25">ABS(AM58*1.1%)+(3*CK58)</f>
        <v>#DIV/0!</v>
      </c>
      <c r="BC58" s="286"/>
      <c r="BD58" s="286"/>
      <c r="BE58" s="286"/>
      <c r="BF58" s="286"/>
      <c r="BG58" s="286" t="e">
        <f t="shared" si="1"/>
        <v>#DIV/0!</v>
      </c>
      <c r="BH58" s="286"/>
      <c r="BI58" s="286"/>
      <c r="BJ58" s="286"/>
      <c r="BK58" s="286"/>
      <c r="BL58" s="286" t="e">
        <f t="shared" si="2"/>
        <v>#DIV/0!</v>
      </c>
      <c r="BM58" s="286"/>
      <c r="BN58" s="286"/>
      <c r="BO58" s="286"/>
      <c r="BP58" s="286"/>
      <c r="BQ58" s="285" t="e">
        <f t="shared" si="3"/>
        <v>#DIV/0!</v>
      </c>
      <c r="BR58" s="285"/>
      <c r="BS58" s="285"/>
      <c r="BT58" s="285"/>
      <c r="BU58" s="285"/>
      <c r="BV58" s="174"/>
      <c r="BX58" s="72" t="s">
        <v>149</v>
      </c>
      <c r="BY58" s="208">
        <v>2.3999999999999999E-6</v>
      </c>
      <c r="BZ58" s="1" t="str">
        <f t="shared" si="4"/>
        <v>V</v>
      </c>
      <c r="CA58" s="181">
        <v>2</v>
      </c>
      <c r="CB58" s="78">
        <f t="shared" ref="CB58:CB60" si="26">BY58/CA58</f>
        <v>1.1999999999999999E-6</v>
      </c>
      <c r="CC58" s="4"/>
      <c r="CD58" s="72" t="s">
        <v>151</v>
      </c>
      <c r="CE58" s="5">
        <v>0</v>
      </c>
      <c r="CF58" s="1" t="str">
        <f t="shared" si="14"/>
        <v>V</v>
      </c>
      <c r="CG58" s="81">
        <f t="shared" si="6"/>
        <v>1.7320508075688772</v>
      </c>
      <c r="CH58" s="78">
        <f t="shared" si="7"/>
        <v>0</v>
      </c>
      <c r="CI58" s="4"/>
      <c r="CJ58" s="72" t="s">
        <v>97</v>
      </c>
      <c r="CK58" s="182">
        <v>1E-3</v>
      </c>
      <c r="CL58" s="1" t="str">
        <f t="shared" si="8"/>
        <v>V</v>
      </c>
      <c r="CM58" s="81">
        <f t="shared" si="15"/>
        <v>3.4641016151377544</v>
      </c>
      <c r="CN58" s="78">
        <f t="shared" si="16"/>
        <v>2.886751345948129E-4</v>
      </c>
      <c r="CO58" s="4"/>
      <c r="CP58" s="72" t="s">
        <v>74</v>
      </c>
      <c r="CQ58" s="6" t="e">
        <f t="shared" si="17"/>
        <v>#DIV/0!</v>
      </c>
      <c r="CR58" s="1" t="str">
        <f t="shared" si="9"/>
        <v>V</v>
      </c>
      <c r="CS58" s="81">
        <f t="shared" si="18"/>
        <v>1.7320508075688772</v>
      </c>
      <c r="CT58" s="86" t="e">
        <f t="shared" si="19"/>
        <v>#DIV/0!</v>
      </c>
      <c r="CU58" s="8"/>
      <c r="CV58" s="94" t="e">
        <f t="shared" si="20"/>
        <v>#DIV/0!</v>
      </c>
      <c r="CW58" s="5" t="e">
        <f t="shared" si="21"/>
        <v>#DIV/0!</v>
      </c>
      <c r="CX58" s="95" t="e">
        <f t="shared" ref="CX58:CX60" si="27">ROUND(TINV(0.05,CW58),0)</f>
        <v>#DIV/0!</v>
      </c>
      <c r="CY58" s="110" t="e">
        <f t="shared" si="22"/>
        <v>#DIV/0!</v>
      </c>
      <c r="CZ58" s="106" t="str">
        <f t="shared" si="11"/>
        <v>V</v>
      </c>
      <c r="DA58" s="8"/>
      <c r="DB58" s="178">
        <v>1.7999999999999999E-6</v>
      </c>
      <c r="DC58" s="179" t="str">
        <f>CZ58</f>
        <v>V</v>
      </c>
      <c r="DD58" s="212" t="e">
        <f t="shared" si="12"/>
        <v>#DIV/0!</v>
      </c>
      <c r="DE58" s="179" t="str">
        <f t="shared" si="24"/>
        <v>V</v>
      </c>
    </row>
    <row r="59" spans="1:109" s="175" customFormat="1" ht="18" customHeight="1">
      <c r="A59" s="174"/>
      <c r="B59" s="171"/>
      <c r="C59" s="140"/>
      <c r="D59" s="140"/>
      <c r="E59" s="140"/>
      <c r="F59" s="370"/>
      <c r="G59" s="371"/>
      <c r="H59" s="371"/>
      <c r="I59" s="371"/>
      <c r="J59" s="371"/>
      <c r="K59" s="372"/>
      <c r="L59" s="324">
        <v>3.6</v>
      </c>
      <c r="M59" s="325"/>
      <c r="N59" s="325"/>
      <c r="O59" s="325"/>
      <c r="P59" s="326" t="s">
        <v>99</v>
      </c>
      <c r="Q59" s="326"/>
      <c r="R59" s="327"/>
      <c r="S59" s="328" t="s">
        <v>60</v>
      </c>
      <c r="T59" s="328"/>
      <c r="U59" s="328"/>
      <c r="V59" s="328"/>
      <c r="W59" s="328"/>
      <c r="X59" s="286"/>
      <c r="Y59" s="286"/>
      <c r="Z59" s="286"/>
      <c r="AA59" s="286"/>
      <c r="AB59" s="286"/>
      <c r="AC59" s="286"/>
      <c r="AD59" s="286"/>
      <c r="AE59" s="286"/>
      <c r="AF59" s="286"/>
      <c r="AG59" s="286"/>
      <c r="AH59" s="286"/>
      <c r="AI59" s="286"/>
      <c r="AJ59" s="286"/>
      <c r="AK59" s="286"/>
      <c r="AL59" s="286"/>
      <c r="AM59" s="286" t="e">
        <f t="shared" si="13"/>
        <v>#DIV/0!</v>
      </c>
      <c r="AN59" s="286"/>
      <c r="AO59" s="286"/>
      <c r="AP59" s="286"/>
      <c r="AQ59" s="286"/>
      <c r="AR59" s="286" t="e">
        <f t="shared" si="0"/>
        <v>#DIV/0!</v>
      </c>
      <c r="AS59" s="286"/>
      <c r="AT59" s="286"/>
      <c r="AU59" s="286"/>
      <c r="AV59" s="286"/>
      <c r="AW59" s="140"/>
      <c r="AX59" s="140"/>
      <c r="AY59" s="140"/>
      <c r="AZ59" s="173"/>
      <c r="BA59" s="174"/>
      <c r="BB59" s="286" t="e">
        <f t="shared" si="25"/>
        <v>#DIV/0!</v>
      </c>
      <c r="BC59" s="286"/>
      <c r="BD59" s="286"/>
      <c r="BE59" s="286"/>
      <c r="BF59" s="286"/>
      <c r="BG59" s="286" t="e">
        <f t="shared" si="1"/>
        <v>#DIV/0!</v>
      </c>
      <c r="BH59" s="286"/>
      <c r="BI59" s="286"/>
      <c r="BJ59" s="286"/>
      <c r="BK59" s="286"/>
      <c r="BL59" s="286" t="e">
        <f t="shared" si="2"/>
        <v>#DIV/0!</v>
      </c>
      <c r="BM59" s="286"/>
      <c r="BN59" s="286"/>
      <c r="BO59" s="286"/>
      <c r="BP59" s="286"/>
      <c r="BQ59" s="285" t="e">
        <f t="shared" si="3"/>
        <v>#DIV/0!</v>
      </c>
      <c r="BR59" s="285"/>
      <c r="BS59" s="285"/>
      <c r="BT59" s="285"/>
      <c r="BU59" s="285"/>
      <c r="BV59" s="174"/>
      <c r="BX59" s="72" t="s">
        <v>149</v>
      </c>
      <c r="BY59" s="5">
        <v>2.0999999999999999E-5</v>
      </c>
      <c r="BZ59" s="1" t="str">
        <f t="shared" si="4"/>
        <v>V</v>
      </c>
      <c r="CA59" s="181">
        <v>2</v>
      </c>
      <c r="CB59" s="78">
        <f t="shared" si="26"/>
        <v>1.0499999999999999E-5</v>
      </c>
      <c r="CC59" s="4"/>
      <c r="CD59" s="72" t="s">
        <v>151</v>
      </c>
      <c r="CE59" s="5">
        <v>0</v>
      </c>
      <c r="CF59" s="1" t="str">
        <f t="shared" si="14"/>
        <v>V</v>
      </c>
      <c r="CG59" s="81">
        <f t="shared" si="6"/>
        <v>1.7320508075688772</v>
      </c>
      <c r="CH59" s="78">
        <f t="shared" si="7"/>
        <v>0</v>
      </c>
      <c r="CI59" s="4"/>
      <c r="CJ59" s="72" t="s">
        <v>97</v>
      </c>
      <c r="CK59" s="182">
        <v>1E-3</v>
      </c>
      <c r="CL59" s="1" t="str">
        <f t="shared" si="8"/>
        <v>V</v>
      </c>
      <c r="CM59" s="81">
        <f t="shared" si="15"/>
        <v>3.4641016151377544</v>
      </c>
      <c r="CN59" s="78">
        <f t="shared" si="16"/>
        <v>2.886751345948129E-4</v>
      </c>
      <c r="CO59" s="4"/>
      <c r="CP59" s="72" t="s">
        <v>74</v>
      </c>
      <c r="CQ59" s="6" t="e">
        <f t="shared" si="17"/>
        <v>#DIV/0!</v>
      </c>
      <c r="CR59" s="1" t="str">
        <f t="shared" si="9"/>
        <v>V</v>
      </c>
      <c r="CS59" s="81">
        <f t="shared" si="18"/>
        <v>1.7320508075688772</v>
      </c>
      <c r="CT59" s="86" t="e">
        <f t="shared" si="19"/>
        <v>#DIV/0!</v>
      </c>
      <c r="CU59" s="8"/>
      <c r="CV59" s="94" t="e">
        <f t="shared" si="20"/>
        <v>#DIV/0!</v>
      </c>
      <c r="CW59" s="5" t="e">
        <f t="shared" si="21"/>
        <v>#DIV/0!</v>
      </c>
      <c r="CX59" s="95" t="e">
        <f t="shared" si="27"/>
        <v>#DIV/0!</v>
      </c>
      <c r="CY59" s="111" t="e">
        <f t="shared" ref="CY59:CY61" si="28">(CV59*CX59)</f>
        <v>#DIV/0!</v>
      </c>
      <c r="CZ59" s="106" t="str">
        <f t="shared" si="11"/>
        <v>V</v>
      </c>
      <c r="DA59" s="8"/>
      <c r="DB59" s="178">
        <v>1.0000000000000001E-5</v>
      </c>
      <c r="DC59" s="179" t="str">
        <f t="shared" si="23"/>
        <v>V</v>
      </c>
      <c r="DD59" s="212" t="e">
        <f t="shared" si="12"/>
        <v>#DIV/0!</v>
      </c>
      <c r="DE59" s="179" t="str">
        <f t="shared" si="24"/>
        <v>V</v>
      </c>
    </row>
    <row r="60" spans="1:109" s="175" customFormat="1" ht="18" customHeight="1">
      <c r="A60" s="174"/>
      <c r="B60" s="171"/>
      <c r="C60" s="140"/>
      <c r="D60" s="140"/>
      <c r="E60" s="140"/>
      <c r="F60" s="373"/>
      <c r="G60" s="374"/>
      <c r="H60" s="374"/>
      <c r="I60" s="374"/>
      <c r="J60" s="374"/>
      <c r="K60" s="375"/>
      <c r="L60" s="324">
        <v>-3.6</v>
      </c>
      <c r="M60" s="325"/>
      <c r="N60" s="325"/>
      <c r="O60" s="325"/>
      <c r="P60" s="326" t="s">
        <v>99</v>
      </c>
      <c r="Q60" s="326"/>
      <c r="R60" s="327"/>
      <c r="S60" s="328" t="s">
        <v>60</v>
      </c>
      <c r="T60" s="328"/>
      <c r="U60" s="328"/>
      <c r="V60" s="328"/>
      <c r="W60" s="328"/>
      <c r="X60" s="286"/>
      <c r="Y60" s="286"/>
      <c r="Z60" s="286"/>
      <c r="AA60" s="286"/>
      <c r="AB60" s="286"/>
      <c r="AC60" s="286"/>
      <c r="AD60" s="286"/>
      <c r="AE60" s="286"/>
      <c r="AF60" s="286"/>
      <c r="AG60" s="286"/>
      <c r="AH60" s="286"/>
      <c r="AI60" s="286"/>
      <c r="AJ60" s="286"/>
      <c r="AK60" s="286"/>
      <c r="AL60" s="286"/>
      <c r="AM60" s="286" t="e">
        <f t="shared" si="13"/>
        <v>#DIV/0!</v>
      </c>
      <c r="AN60" s="286"/>
      <c r="AO60" s="286"/>
      <c r="AP60" s="286"/>
      <c r="AQ60" s="286"/>
      <c r="AR60" s="286" t="e">
        <f t="shared" si="0"/>
        <v>#DIV/0!</v>
      </c>
      <c r="AS60" s="286"/>
      <c r="AT60" s="286"/>
      <c r="AU60" s="286"/>
      <c r="AV60" s="286"/>
      <c r="AW60" s="140"/>
      <c r="AX60" s="140"/>
      <c r="AY60" s="140"/>
      <c r="AZ60" s="173"/>
      <c r="BA60" s="174"/>
      <c r="BB60" s="286" t="e">
        <f t="shared" si="25"/>
        <v>#DIV/0!</v>
      </c>
      <c r="BC60" s="286"/>
      <c r="BD60" s="286"/>
      <c r="BE60" s="286"/>
      <c r="BF60" s="286"/>
      <c r="BG60" s="286" t="e">
        <f t="shared" si="1"/>
        <v>#DIV/0!</v>
      </c>
      <c r="BH60" s="286"/>
      <c r="BI60" s="286"/>
      <c r="BJ60" s="286"/>
      <c r="BK60" s="286"/>
      <c r="BL60" s="286" t="e">
        <f t="shared" si="2"/>
        <v>#DIV/0!</v>
      </c>
      <c r="BM60" s="286"/>
      <c r="BN60" s="286"/>
      <c r="BO60" s="286"/>
      <c r="BP60" s="286"/>
      <c r="BQ60" s="285" t="e">
        <f t="shared" si="3"/>
        <v>#DIV/0!</v>
      </c>
      <c r="BR60" s="285"/>
      <c r="BS60" s="285"/>
      <c r="BT60" s="285"/>
      <c r="BU60" s="285"/>
      <c r="BV60" s="174"/>
      <c r="BX60" s="72" t="s">
        <v>149</v>
      </c>
      <c r="BY60" s="5">
        <v>2.1999999999999999E-5</v>
      </c>
      <c r="BZ60" s="1" t="str">
        <f t="shared" si="4"/>
        <v>V</v>
      </c>
      <c r="CA60" s="181">
        <v>2</v>
      </c>
      <c r="CB60" s="78">
        <f t="shared" si="26"/>
        <v>1.1E-5</v>
      </c>
      <c r="CC60" s="4"/>
      <c r="CD60" s="72" t="s">
        <v>151</v>
      </c>
      <c r="CE60" s="5">
        <v>0</v>
      </c>
      <c r="CF60" s="1" t="str">
        <f t="shared" si="14"/>
        <v>V</v>
      </c>
      <c r="CG60" s="81">
        <f t="shared" si="6"/>
        <v>1.7320508075688772</v>
      </c>
      <c r="CH60" s="78">
        <f t="shared" si="7"/>
        <v>0</v>
      </c>
      <c r="CI60" s="4"/>
      <c r="CJ60" s="72" t="s">
        <v>97</v>
      </c>
      <c r="CK60" s="182">
        <v>1E-3</v>
      </c>
      <c r="CL60" s="1" t="str">
        <f t="shared" si="8"/>
        <v>V</v>
      </c>
      <c r="CM60" s="81">
        <f t="shared" si="15"/>
        <v>3.4641016151377544</v>
      </c>
      <c r="CN60" s="78">
        <f t="shared" si="16"/>
        <v>2.886751345948129E-4</v>
      </c>
      <c r="CO60" s="4"/>
      <c r="CP60" s="72" t="s">
        <v>74</v>
      </c>
      <c r="CQ60" s="6" t="e">
        <f t="shared" si="17"/>
        <v>#DIV/0!</v>
      </c>
      <c r="CR60" s="1" t="str">
        <f t="shared" si="9"/>
        <v>V</v>
      </c>
      <c r="CS60" s="81">
        <f t="shared" si="18"/>
        <v>1.7320508075688772</v>
      </c>
      <c r="CT60" s="86" t="e">
        <f t="shared" si="19"/>
        <v>#DIV/0!</v>
      </c>
      <c r="CU60" s="8"/>
      <c r="CV60" s="94" t="e">
        <f t="shared" si="20"/>
        <v>#DIV/0!</v>
      </c>
      <c r="CW60" s="5" t="e">
        <f t="shared" si="21"/>
        <v>#DIV/0!</v>
      </c>
      <c r="CX60" s="95" t="e">
        <f t="shared" si="27"/>
        <v>#DIV/0!</v>
      </c>
      <c r="CY60" s="111" t="e">
        <f t="shared" si="28"/>
        <v>#DIV/0!</v>
      </c>
      <c r="CZ60" s="106" t="str">
        <f t="shared" si="11"/>
        <v>V</v>
      </c>
      <c r="DA60" s="8"/>
      <c r="DB60" s="178">
        <v>1.0000000000000001E-5</v>
      </c>
      <c r="DC60" s="179" t="str">
        <f t="shared" si="23"/>
        <v>V</v>
      </c>
      <c r="DD60" s="212" t="e">
        <f t="shared" si="12"/>
        <v>#DIV/0!</v>
      </c>
      <c r="DE60" s="179" t="str">
        <f t="shared" si="24"/>
        <v>V</v>
      </c>
    </row>
    <row r="61" spans="1:109" s="175" customFormat="1" ht="18" customHeight="1">
      <c r="A61" s="174"/>
      <c r="B61" s="171"/>
      <c r="C61" s="140"/>
      <c r="D61" s="140"/>
      <c r="E61" s="140"/>
      <c r="F61" s="367" t="s">
        <v>100</v>
      </c>
      <c r="G61" s="368"/>
      <c r="H61" s="368"/>
      <c r="I61" s="368"/>
      <c r="J61" s="368"/>
      <c r="K61" s="369"/>
      <c r="L61" s="324">
        <v>4</v>
      </c>
      <c r="M61" s="325"/>
      <c r="N61" s="325"/>
      <c r="O61" s="325"/>
      <c r="P61" s="326" t="s">
        <v>99</v>
      </c>
      <c r="Q61" s="326"/>
      <c r="R61" s="327"/>
      <c r="S61" s="328" t="s">
        <v>60</v>
      </c>
      <c r="T61" s="328"/>
      <c r="U61" s="328"/>
      <c r="V61" s="328"/>
      <c r="W61" s="328"/>
      <c r="X61" s="332"/>
      <c r="Y61" s="332"/>
      <c r="Z61" s="332"/>
      <c r="AA61" s="332"/>
      <c r="AB61" s="332"/>
      <c r="AC61" s="332"/>
      <c r="AD61" s="332"/>
      <c r="AE61" s="332"/>
      <c r="AF61" s="332"/>
      <c r="AG61" s="332"/>
      <c r="AH61" s="332"/>
      <c r="AI61" s="332"/>
      <c r="AJ61" s="332"/>
      <c r="AK61" s="332"/>
      <c r="AL61" s="332"/>
      <c r="AM61" s="332" t="e">
        <f t="shared" si="13"/>
        <v>#DIV/0!</v>
      </c>
      <c r="AN61" s="332"/>
      <c r="AO61" s="332"/>
      <c r="AP61" s="332"/>
      <c r="AQ61" s="332"/>
      <c r="AR61" s="332" t="e">
        <f t="shared" si="0"/>
        <v>#DIV/0!</v>
      </c>
      <c r="AS61" s="332"/>
      <c r="AT61" s="332"/>
      <c r="AU61" s="332"/>
      <c r="AV61" s="332"/>
      <c r="AW61" s="140"/>
      <c r="AX61" s="140"/>
      <c r="AY61" s="140"/>
      <c r="AZ61" s="173"/>
      <c r="BA61" s="174"/>
      <c r="BB61" s="332" t="e">
        <f t="shared" si="25"/>
        <v>#DIV/0!</v>
      </c>
      <c r="BC61" s="332"/>
      <c r="BD61" s="332"/>
      <c r="BE61" s="332"/>
      <c r="BF61" s="332"/>
      <c r="BG61" s="332" t="e">
        <f t="shared" si="1"/>
        <v>#DIV/0!</v>
      </c>
      <c r="BH61" s="332"/>
      <c r="BI61" s="332"/>
      <c r="BJ61" s="332"/>
      <c r="BK61" s="332"/>
      <c r="BL61" s="332" t="e">
        <f t="shared" si="2"/>
        <v>#DIV/0!</v>
      </c>
      <c r="BM61" s="332"/>
      <c r="BN61" s="332"/>
      <c r="BO61" s="332"/>
      <c r="BP61" s="332"/>
      <c r="BQ61" s="285" t="e">
        <f t="shared" si="3"/>
        <v>#DIV/0!</v>
      </c>
      <c r="BR61" s="285"/>
      <c r="BS61" s="285"/>
      <c r="BT61" s="285"/>
      <c r="BU61" s="285"/>
      <c r="BV61" s="174"/>
      <c r="BX61" s="72" t="s">
        <v>149</v>
      </c>
      <c r="BY61" s="5">
        <v>2.0999999999999999E-5</v>
      </c>
      <c r="BZ61" s="1" t="str">
        <f t="shared" si="4"/>
        <v>V</v>
      </c>
      <c r="CA61" s="181">
        <v>2</v>
      </c>
      <c r="CB61" s="78">
        <f t="shared" ref="CB61:CB71" si="29">BY61/CA61</f>
        <v>1.0499999999999999E-5</v>
      </c>
      <c r="CC61" s="4"/>
      <c r="CD61" s="72" t="s">
        <v>151</v>
      </c>
      <c r="CE61" s="5">
        <v>0</v>
      </c>
      <c r="CF61" s="1" t="str">
        <f t="shared" si="14"/>
        <v>V</v>
      </c>
      <c r="CG61" s="81">
        <f t="shared" si="6"/>
        <v>1.7320508075688772</v>
      </c>
      <c r="CH61" s="78">
        <f t="shared" si="7"/>
        <v>0</v>
      </c>
      <c r="CI61" s="4"/>
      <c r="CJ61" s="72" t="s">
        <v>97</v>
      </c>
      <c r="CK61" s="182">
        <v>0.01</v>
      </c>
      <c r="CL61" s="1" t="str">
        <f t="shared" si="8"/>
        <v>V</v>
      </c>
      <c r="CM61" s="81">
        <f t="shared" si="15"/>
        <v>3.4641016151377544</v>
      </c>
      <c r="CN61" s="78">
        <f t="shared" si="16"/>
        <v>2.886751345948129E-3</v>
      </c>
      <c r="CO61" s="4"/>
      <c r="CP61" s="72" t="s">
        <v>74</v>
      </c>
      <c r="CQ61" s="6" t="e">
        <f t="shared" si="17"/>
        <v>#DIV/0!</v>
      </c>
      <c r="CR61" s="1" t="str">
        <f t="shared" si="9"/>
        <v>V</v>
      </c>
      <c r="CS61" s="81">
        <f t="shared" si="18"/>
        <v>1.7320508075688772</v>
      </c>
      <c r="CT61" s="86" t="e">
        <f t="shared" si="19"/>
        <v>#DIV/0!</v>
      </c>
      <c r="CU61" s="8"/>
      <c r="CV61" s="94" t="e">
        <f t="shared" si="20"/>
        <v>#DIV/0!</v>
      </c>
      <c r="CW61" s="5" t="e">
        <f t="shared" si="21"/>
        <v>#DIV/0!</v>
      </c>
      <c r="CX61" s="95" t="e">
        <f t="shared" ref="CX61:CX71" si="30">ROUND(TINV(0.05,CW61),0)</f>
        <v>#DIV/0!</v>
      </c>
      <c r="CY61" s="110" t="e">
        <f t="shared" si="28"/>
        <v>#DIV/0!</v>
      </c>
      <c r="CZ61" s="106" t="str">
        <f t="shared" si="11"/>
        <v>V</v>
      </c>
      <c r="DA61" s="8"/>
      <c r="DB61" s="178">
        <v>1.0000000000000001E-5</v>
      </c>
      <c r="DC61" s="179" t="str">
        <f t="shared" si="23"/>
        <v>V</v>
      </c>
      <c r="DD61" s="212" t="e">
        <f t="shared" si="12"/>
        <v>#DIV/0!</v>
      </c>
      <c r="DE61" s="179" t="str">
        <f t="shared" si="24"/>
        <v>V</v>
      </c>
    </row>
    <row r="62" spans="1:109" s="175" customFormat="1" ht="18" customHeight="1">
      <c r="A62" s="174"/>
      <c r="B62" s="171"/>
      <c r="C62" s="140"/>
      <c r="D62" s="140"/>
      <c r="E62" s="140"/>
      <c r="F62" s="370"/>
      <c r="G62" s="371"/>
      <c r="H62" s="371"/>
      <c r="I62" s="371"/>
      <c r="J62" s="371"/>
      <c r="K62" s="372"/>
      <c r="L62" s="324">
        <v>20</v>
      </c>
      <c r="M62" s="325"/>
      <c r="N62" s="325"/>
      <c r="O62" s="325"/>
      <c r="P62" s="326" t="s">
        <v>99</v>
      </c>
      <c r="Q62" s="326"/>
      <c r="R62" s="327"/>
      <c r="S62" s="328" t="s">
        <v>60</v>
      </c>
      <c r="T62" s="328"/>
      <c r="U62" s="328"/>
      <c r="V62" s="328"/>
      <c r="W62" s="328"/>
      <c r="X62" s="332"/>
      <c r="Y62" s="332"/>
      <c r="Z62" s="332"/>
      <c r="AA62" s="332"/>
      <c r="AB62" s="332"/>
      <c r="AC62" s="332"/>
      <c r="AD62" s="332"/>
      <c r="AE62" s="332"/>
      <c r="AF62" s="332"/>
      <c r="AG62" s="332"/>
      <c r="AH62" s="332"/>
      <c r="AI62" s="332"/>
      <c r="AJ62" s="332"/>
      <c r="AK62" s="332"/>
      <c r="AL62" s="332"/>
      <c r="AM62" s="332" t="e">
        <f t="shared" si="13"/>
        <v>#DIV/0!</v>
      </c>
      <c r="AN62" s="332"/>
      <c r="AO62" s="332"/>
      <c r="AP62" s="332"/>
      <c r="AQ62" s="332"/>
      <c r="AR62" s="332" t="e">
        <f t="shared" si="0"/>
        <v>#DIV/0!</v>
      </c>
      <c r="AS62" s="332"/>
      <c r="AT62" s="332"/>
      <c r="AU62" s="332"/>
      <c r="AV62" s="332"/>
      <c r="AW62" s="140"/>
      <c r="AX62" s="140"/>
      <c r="AY62" s="140"/>
      <c r="AZ62" s="173"/>
      <c r="BA62" s="174"/>
      <c r="BB62" s="332" t="e">
        <f t="shared" si="25"/>
        <v>#DIV/0!</v>
      </c>
      <c r="BC62" s="332"/>
      <c r="BD62" s="332"/>
      <c r="BE62" s="332"/>
      <c r="BF62" s="332"/>
      <c r="BG62" s="332" t="e">
        <f t="shared" si="1"/>
        <v>#DIV/0!</v>
      </c>
      <c r="BH62" s="332"/>
      <c r="BI62" s="332"/>
      <c r="BJ62" s="332"/>
      <c r="BK62" s="332"/>
      <c r="BL62" s="332" t="e">
        <f t="shared" si="2"/>
        <v>#DIV/0!</v>
      </c>
      <c r="BM62" s="332"/>
      <c r="BN62" s="332"/>
      <c r="BO62" s="332"/>
      <c r="BP62" s="332"/>
      <c r="BQ62" s="285" t="e">
        <f t="shared" si="3"/>
        <v>#DIV/0!</v>
      </c>
      <c r="BR62" s="285"/>
      <c r="BS62" s="285"/>
      <c r="BT62" s="285"/>
      <c r="BU62" s="285"/>
      <c r="BV62" s="174"/>
      <c r="BX62" s="72" t="s">
        <v>149</v>
      </c>
      <c r="BY62" s="5">
        <v>4.0000000000000002E-4</v>
      </c>
      <c r="BZ62" s="1" t="str">
        <f t="shared" si="4"/>
        <v>V</v>
      </c>
      <c r="CA62" s="181">
        <v>2</v>
      </c>
      <c r="CB62" s="78">
        <f t="shared" ref="CB62:CB63" si="31">BY62/CA62</f>
        <v>2.0000000000000001E-4</v>
      </c>
      <c r="CC62" s="4"/>
      <c r="CD62" s="72" t="s">
        <v>151</v>
      </c>
      <c r="CE62" s="5">
        <v>0</v>
      </c>
      <c r="CF62" s="1" t="str">
        <f t="shared" si="14"/>
        <v>V</v>
      </c>
      <c r="CG62" s="81">
        <f t="shared" si="6"/>
        <v>1.7320508075688772</v>
      </c>
      <c r="CH62" s="78">
        <f t="shared" si="7"/>
        <v>0</v>
      </c>
      <c r="CI62" s="4"/>
      <c r="CJ62" s="72" t="s">
        <v>97</v>
      </c>
      <c r="CK62" s="182">
        <v>0.01</v>
      </c>
      <c r="CL62" s="1" t="str">
        <f t="shared" si="8"/>
        <v>V</v>
      </c>
      <c r="CM62" s="81">
        <f t="shared" si="15"/>
        <v>3.4641016151377544</v>
      </c>
      <c r="CN62" s="78">
        <f t="shared" si="16"/>
        <v>2.886751345948129E-3</v>
      </c>
      <c r="CO62" s="4"/>
      <c r="CP62" s="72" t="s">
        <v>74</v>
      </c>
      <c r="CQ62" s="6" t="e">
        <f t="shared" si="17"/>
        <v>#DIV/0!</v>
      </c>
      <c r="CR62" s="1" t="str">
        <f t="shared" si="9"/>
        <v>V</v>
      </c>
      <c r="CS62" s="81">
        <f t="shared" si="18"/>
        <v>1.7320508075688772</v>
      </c>
      <c r="CT62" s="86" t="e">
        <f t="shared" si="19"/>
        <v>#DIV/0!</v>
      </c>
      <c r="CU62" s="8"/>
      <c r="CV62" s="94" t="e">
        <f t="shared" si="20"/>
        <v>#DIV/0!</v>
      </c>
      <c r="CW62" s="5" t="e">
        <f t="shared" si="21"/>
        <v>#DIV/0!</v>
      </c>
      <c r="CX62" s="95" t="e">
        <f t="shared" ref="CX62:CX63" si="32">ROUND(TINV(0.05,CW62),0)</f>
        <v>#DIV/0!</v>
      </c>
      <c r="CY62" s="110" t="e">
        <f t="shared" ref="CY62:CY63" si="33">(CV62*CX62)</f>
        <v>#DIV/0!</v>
      </c>
      <c r="CZ62" s="106" t="str">
        <f t="shared" si="11"/>
        <v>V</v>
      </c>
      <c r="DA62" s="8"/>
      <c r="DB62" s="178">
        <v>1.0000000000000001E-5</v>
      </c>
      <c r="DC62" s="179" t="str">
        <f t="shared" si="23"/>
        <v>V</v>
      </c>
      <c r="DD62" s="212" t="e">
        <f t="shared" si="12"/>
        <v>#DIV/0!</v>
      </c>
      <c r="DE62" s="179" t="str">
        <f t="shared" si="24"/>
        <v>V</v>
      </c>
    </row>
    <row r="63" spans="1:109" s="175" customFormat="1" ht="18" customHeight="1">
      <c r="A63" s="174"/>
      <c r="B63" s="171"/>
      <c r="C63" s="140"/>
      <c r="D63" s="140"/>
      <c r="E63" s="140"/>
      <c r="F63" s="370"/>
      <c r="G63" s="371"/>
      <c r="H63" s="371"/>
      <c r="I63" s="371"/>
      <c r="J63" s="371"/>
      <c r="K63" s="372"/>
      <c r="L63" s="324">
        <v>36</v>
      </c>
      <c r="M63" s="325"/>
      <c r="N63" s="325"/>
      <c r="O63" s="325"/>
      <c r="P63" s="326" t="s">
        <v>99</v>
      </c>
      <c r="Q63" s="326"/>
      <c r="R63" s="327"/>
      <c r="S63" s="328" t="s">
        <v>60</v>
      </c>
      <c r="T63" s="328"/>
      <c r="U63" s="328"/>
      <c r="V63" s="328"/>
      <c r="W63" s="328"/>
      <c r="X63" s="333"/>
      <c r="Y63" s="334"/>
      <c r="Z63" s="334"/>
      <c r="AA63" s="334"/>
      <c r="AB63" s="335"/>
      <c r="AC63" s="333"/>
      <c r="AD63" s="334"/>
      <c r="AE63" s="334"/>
      <c r="AF63" s="334"/>
      <c r="AG63" s="335"/>
      <c r="AH63" s="333"/>
      <c r="AI63" s="334"/>
      <c r="AJ63" s="334"/>
      <c r="AK63" s="334"/>
      <c r="AL63" s="335"/>
      <c r="AM63" s="332" t="e">
        <f t="shared" si="13"/>
        <v>#DIV/0!</v>
      </c>
      <c r="AN63" s="332"/>
      <c r="AO63" s="332"/>
      <c r="AP63" s="332"/>
      <c r="AQ63" s="332"/>
      <c r="AR63" s="332" t="e">
        <f t="shared" si="0"/>
        <v>#DIV/0!</v>
      </c>
      <c r="AS63" s="332"/>
      <c r="AT63" s="332"/>
      <c r="AU63" s="332"/>
      <c r="AV63" s="332"/>
      <c r="AW63" s="140"/>
      <c r="AX63" s="140"/>
      <c r="AY63" s="140"/>
      <c r="AZ63" s="173"/>
      <c r="BA63" s="174"/>
      <c r="BB63" s="332" t="e">
        <f t="shared" si="25"/>
        <v>#DIV/0!</v>
      </c>
      <c r="BC63" s="332"/>
      <c r="BD63" s="332"/>
      <c r="BE63" s="332"/>
      <c r="BF63" s="332"/>
      <c r="BG63" s="332" t="e">
        <f t="shared" si="1"/>
        <v>#DIV/0!</v>
      </c>
      <c r="BH63" s="332"/>
      <c r="BI63" s="332"/>
      <c r="BJ63" s="332"/>
      <c r="BK63" s="332"/>
      <c r="BL63" s="332" t="e">
        <f t="shared" si="2"/>
        <v>#DIV/0!</v>
      </c>
      <c r="BM63" s="332"/>
      <c r="BN63" s="332"/>
      <c r="BO63" s="332"/>
      <c r="BP63" s="332"/>
      <c r="BQ63" s="285" t="e">
        <f t="shared" si="3"/>
        <v>#DIV/0!</v>
      </c>
      <c r="BR63" s="285"/>
      <c r="BS63" s="285"/>
      <c r="BT63" s="285"/>
      <c r="BU63" s="285"/>
      <c r="BV63" s="174"/>
      <c r="BX63" s="72" t="s">
        <v>149</v>
      </c>
      <c r="BY63" s="6">
        <v>4.0000000000000002E-4</v>
      </c>
      <c r="BZ63" s="1" t="str">
        <f t="shared" si="4"/>
        <v>V</v>
      </c>
      <c r="CA63" s="181">
        <v>2</v>
      </c>
      <c r="CB63" s="78">
        <f t="shared" si="31"/>
        <v>2.0000000000000001E-4</v>
      </c>
      <c r="CC63" s="4"/>
      <c r="CD63" s="72" t="s">
        <v>151</v>
      </c>
      <c r="CE63" s="5">
        <v>0</v>
      </c>
      <c r="CF63" s="1" t="str">
        <f t="shared" si="14"/>
        <v>V</v>
      </c>
      <c r="CG63" s="81">
        <f t="shared" si="6"/>
        <v>1.7320508075688772</v>
      </c>
      <c r="CH63" s="78">
        <f t="shared" si="7"/>
        <v>0</v>
      </c>
      <c r="CI63" s="4"/>
      <c r="CJ63" s="72" t="s">
        <v>97</v>
      </c>
      <c r="CK63" s="182">
        <v>0.01</v>
      </c>
      <c r="CL63" s="1" t="str">
        <f t="shared" si="8"/>
        <v>V</v>
      </c>
      <c r="CM63" s="81">
        <f t="shared" si="15"/>
        <v>3.4641016151377544</v>
      </c>
      <c r="CN63" s="78">
        <f t="shared" si="16"/>
        <v>2.886751345948129E-3</v>
      </c>
      <c r="CO63" s="4"/>
      <c r="CP63" s="72" t="s">
        <v>74</v>
      </c>
      <c r="CQ63" s="6" t="e">
        <f t="shared" si="17"/>
        <v>#DIV/0!</v>
      </c>
      <c r="CR63" s="1" t="str">
        <f t="shared" si="9"/>
        <v>V</v>
      </c>
      <c r="CS63" s="81">
        <f t="shared" si="18"/>
        <v>1.7320508075688772</v>
      </c>
      <c r="CT63" s="86" t="e">
        <f t="shared" si="19"/>
        <v>#DIV/0!</v>
      </c>
      <c r="CU63" s="8"/>
      <c r="CV63" s="94" t="e">
        <f t="shared" si="20"/>
        <v>#DIV/0!</v>
      </c>
      <c r="CW63" s="5" t="e">
        <f t="shared" si="21"/>
        <v>#DIV/0!</v>
      </c>
      <c r="CX63" s="95" t="e">
        <f t="shared" si="32"/>
        <v>#DIV/0!</v>
      </c>
      <c r="CY63" s="110" t="e">
        <f t="shared" si="33"/>
        <v>#DIV/0!</v>
      </c>
      <c r="CZ63" s="106" t="str">
        <f t="shared" si="11"/>
        <v>V</v>
      </c>
      <c r="DA63" s="8"/>
      <c r="DB63" s="178">
        <v>1.8000000000000001E-4</v>
      </c>
      <c r="DC63" s="179" t="str">
        <f t="shared" si="23"/>
        <v>V</v>
      </c>
      <c r="DD63" s="212" t="e">
        <f t="shared" si="12"/>
        <v>#DIV/0!</v>
      </c>
      <c r="DE63" s="179" t="str">
        <f t="shared" si="24"/>
        <v>V</v>
      </c>
    </row>
    <row r="64" spans="1:109" s="175" customFormat="1" ht="18" customHeight="1">
      <c r="A64" s="174"/>
      <c r="B64" s="171"/>
      <c r="C64" s="140"/>
      <c r="D64" s="140"/>
      <c r="E64" s="140"/>
      <c r="F64" s="370"/>
      <c r="G64" s="371"/>
      <c r="H64" s="371"/>
      <c r="I64" s="371"/>
      <c r="J64" s="371"/>
      <c r="K64" s="372"/>
      <c r="L64" s="324">
        <v>-4</v>
      </c>
      <c r="M64" s="325"/>
      <c r="N64" s="325"/>
      <c r="O64" s="325"/>
      <c r="P64" s="326" t="s">
        <v>99</v>
      </c>
      <c r="Q64" s="326"/>
      <c r="R64" s="327"/>
      <c r="S64" s="328" t="s">
        <v>60</v>
      </c>
      <c r="T64" s="328"/>
      <c r="U64" s="328"/>
      <c r="V64" s="328"/>
      <c r="W64" s="328"/>
      <c r="X64" s="332"/>
      <c r="Y64" s="332"/>
      <c r="Z64" s="332"/>
      <c r="AA64" s="332"/>
      <c r="AB64" s="332"/>
      <c r="AC64" s="332"/>
      <c r="AD64" s="332"/>
      <c r="AE64" s="332"/>
      <c r="AF64" s="332"/>
      <c r="AG64" s="332"/>
      <c r="AH64" s="332"/>
      <c r="AI64" s="332"/>
      <c r="AJ64" s="332"/>
      <c r="AK64" s="332"/>
      <c r="AL64" s="332"/>
      <c r="AM64" s="332" t="e">
        <f t="shared" si="13"/>
        <v>#DIV/0!</v>
      </c>
      <c r="AN64" s="332"/>
      <c r="AO64" s="332"/>
      <c r="AP64" s="332"/>
      <c r="AQ64" s="332"/>
      <c r="AR64" s="332" t="e">
        <f t="shared" si="0"/>
        <v>#DIV/0!</v>
      </c>
      <c r="AS64" s="332"/>
      <c r="AT64" s="332"/>
      <c r="AU64" s="332"/>
      <c r="AV64" s="332"/>
      <c r="AW64" s="140"/>
      <c r="AX64" s="140"/>
      <c r="AY64" s="140"/>
      <c r="AZ64" s="173"/>
      <c r="BA64" s="174"/>
      <c r="BB64" s="332" t="e">
        <f t="shared" si="25"/>
        <v>#DIV/0!</v>
      </c>
      <c r="BC64" s="332"/>
      <c r="BD64" s="332"/>
      <c r="BE64" s="332"/>
      <c r="BF64" s="332"/>
      <c r="BG64" s="323" t="e">
        <f t="shared" si="1"/>
        <v>#DIV/0!</v>
      </c>
      <c r="BH64" s="323"/>
      <c r="BI64" s="323"/>
      <c r="BJ64" s="323"/>
      <c r="BK64" s="323"/>
      <c r="BL64" s="323" t="e">
        <f t="shared" si="2"/>
        <v>#DIV/0!</v>
      </c>
      <c r="BM64" s="323"/>
      <c r="BN64" s="323"/>
      <c r="BO64" s="323"/>
      <c r="BP64" s="323"/>
      <c r="BQ64" s="285" t="e">
        <f t="shared" si="3"/>
        <v>#DIV/0!</v>
      </c>
      <c r="BR64" s="285"/>
      <c r="BS64" s="285"/>
      <c r="BT64" s="285"/>
      <c r="BU64" s="285"/>
      <c r="BV64" s="174"/>
      <c r="BX64" s="72" t="s">
        <v>149</v>
      </c>
      <c r="BY64" s="5">
        <v>2.1999999999999999E-5</v>
      </c>
      <c r="BZ64" s="1" t="str">
        <f t="shared" si="4"/>
        <v>V</v>
      </c>
      <c r="CA64" s="181">
        <v>2</v>
      </c>
      <c r="CB64" s="78">
        <f t="shared" si="29"/>
        <v>1.1E-5</v>
      </c>
      <c r="CC64" s="4"/>
      <c r="CD64" s="72" t="s">
        <v>151</v>
      </c>
      <c r="CE64" s="5">
        <v>0</v>
      </c>
      <c r="CF64" s="1" t="str">
        <f t="shared" si="14"/>
        <v>V</v>
      </c>
      <c r="CG64" s="81">
        <f t="shared" si="6"/>
        <v>1.7320508075688772</v>
      </c>
      <c r="CH64" s="78">
        <f t="shared" si="7"/>
        <v>0</v>
      </c>
      <c r="CI64" s="4"/>
      <c r="CJ64" s="72" t="s">
        <v>97</v>
      </c>
      <c r="CK64" s="182">
        <v>0.01</v>
      </c>
      <c r="CL64" s="1" t="str">
        <f t="shared" si="8"/>
        <v>V</v>
      </c>
      <c r="CM64" s="81">
        <f t="shared" si="15"/>
        <v>3.4641016151377544</v>
      </c>
      <c r="CN64" s="78">
        <f t="shared" si="16"/>
        <v>2.886751345948129E-3</v>
      </c>
      <c r="CO64" s="4"/>
      <c r="CP64" s="72" t="s">
        <v>74</v>
      </c>
      <c r="CQ64" s="6" t="e">
        <f t="shared" si="17"/>
        <v>#DIV/0!</v>
      </c>
      <c r="CR64" s="1" t="str">
        <f t="shared" si="9"/>
        <v>V</v>
      </c>
      <c r="CS64" s="81">
        <f t="shared" si="18"/>
        <v>1.7320508075688772</v>
      </c>
      <c r="CT64" s="86" t="e">
        <f t="shared" si="19"/>
        <v>#DIV/0!</v>
      </c>
      <c r="CU64" s="8"/>
      <c r="CV64" s="94" t="e">
        <f t="shared" si="20"/>
        <v>#DIV/0!</v>
      </c>
      <c r="CW64" s="5" t="e">
        <f t="shared" si="21"/>
        <v>#DIV/0!</v>
      </c>
      <c r="CX64" s="95" t="e">
        <f t="shared" si="30"/>
        <v>#DIV/0!</v>
      </c>
      <c r="CY64" s="110" t="e">
        <f t="shared" ref="CY64:CY66" si="34">(CV64*CX64)</f>
        <v>#DIV/0!</v>
      </c>
      <c r="CZ64" s="106" t="str">
        <f t="shared" si="11"/>
        <v>V</v>
      </c>
      <c r="DA64" s="8"/>
      <c r="DB64" s="178">
        <v>1.0000000000000001E-5</v>
      </c>
      <c r="DC64" s="179" t="str">
        <f t="shared" si="23"/>
        <v>V</v>
      </c>
      <c r="DD64" s="212" t="e">
        <f t="shared" si="12"/>
        <v>#DIV/0!</v>
      </c>
      <c r="DE64" s="179" t="str">
        <f t="shared" si="24"/>
        <v>V</v>
      </c>
    </row>
    <row r="65" spans="1:109" s="175" customFormat="1" ht="18" customHeight="1">
      <c r="A65" s="174"/>
      <c r="B65" s="171"/>
      <c r="C65" s="140"/>
      <c r="D65" s="140"/>
      <c r="E65" s="140"/>
      <c r="F65" s="373"/>
      <c r="G65" s="374"/>
      <c r="H65" s="374"/>
      <c r="I65" s="374"/>
      <c r="J65" s="374"/>
      <c r="K65" s="375"/>
      <c r="L65" s="324">
        <v>-36</v>
      </c>
      <c r="M65" s="325"/>
      <c r="N65" s="325"/>
      <c r="O65" s="325"/>
      <c r="P65" s="326" t="s">
        <v>99</v>
      </c>
      <c r="Q65" s="326"/>
      <c r="R65" s="327"/>
      <c r="S65" s="328" t="s">
        <v>60</v>
      </c>
      <c r="T65" s="328"/>
      <c r="U65" s="328"/>
      <c r="V65" s="328"/>
      <c r="W65" s="328"/>
      <c r="X65" s="332"/>
      <c r="Y65" s="332"/>
      <c r="Z65" s="332"/>
      <c r="AA65" s="332"/>
      <c r="AB65" s="332"/>
      <c r="AC65" s="332"/>
      <c r="AD65" s="332"/>
      <c r="AE65" s="332"/>
      <c r="AF65" s="332"/>
      <c r="AG65" s="332"/>
      <c r="AH65" s="332"/>
      <c r="AI65" s="332"/>
      <c r="AJ65" s="332"/>
      <c r="AK65" s="332"/>
      <c r="AL65" s="332"/>
      <c r="AM65" s="332" t="e">
        <f t="shared" si="13"/>
        <v>#DIV/0!</v>
      </c>
      <c r="AN65" s="332"/>
      <c r="AO65" s="332"/>
      <c r="AP65" s="332"/>
      <c r="AQ65" s="332"/>
      <c r="AR65" s="332" t="e">
        <f t="shared" si="0"/>
        <v>#DIV/0!</v>
      </c>
      <c r="AS65" s="332"/>
      <c r="AT65" s="332"/>
      <c r="AU65" s="332"/>
      <c r="AV65" s="332"/>
      <c r="AW65" s="140"/>
      <c r="AX65" s="140"/>
      <c r="AY65" s="140"/>
      <c r="AZ65" s="173"/>
      <c r="BA65" s="174"/>
      <c r="BB65" s="332" t="e">
        <f t="shared" si="25"/>
        <v>#DIV/0!</v>
      </c>
      <c r="BC65" s="332"/>
      <c r="BD65" s="332"/>
      <c r="BE65" s="332"/>
      <c r="BF65" s="332"/>
      <c r="BG65" s="323" t="e">
        <f t="shared" si="1"/>
        <v>#DIV/0!</v>
      </c>
      <c r="BH65" s="323"/>
      <c r="BI65" s="323"/>
      <c r="BJ65" s="323"/>
      <c r="BK65" s="323"/>
      <c r="BL65" s="323" t="e">
        <f t="shared" si="2"/>
        <v>#DIV/0!</v>
      </c>
      <c r="BM65" s="323"/>
      <c r="BN65" s="323"/>
      <c r="BO65" s="323"/>
      <c r="BP65" s="323"/>
      <c r="BQ65" s="285" t="e">
        <f t="shared" si="3"/>
        <v>#DIV/0!</v>
      </c>
      <c r="BR65" s="285"/>
      <c r="BS65" s="285"/>
      <c r="BT65" s="285"/>
      <c r="BU65" s="285"/>
      <c r="BV65" s="174"/>
      <c r="BX65" s="72" t="s">
        <v>149</v>
      </c>
      <c r="BY65" s="5">
        <v>4.0000000000000002E-4</v>
      </c>
      <c r="BZ65" s="1" t="str">
        <f t="shared" si="4"/>
        <v>V</v>
      </c>
      <c r="CA65" s="181">
        <v>2</v>
      </c>
      <c r="CB65" s="78">
        <f t="shared" si="29"/>
        <v>2.0000000000000001E-4</v>
      </c>
      <c r="CC65" s="4"/>
      <c r="CD65" s="72" t="s">
        <v>151</v>
      </c>
      <c r="CE65" s="5">
        <v>0</v>
      </c>
      <c r="CF65" s="1" t="str">
        <f t="shared" si="14"/>
        <v>V</v>
      </c>
      <c r="CG65" s="81">
        <f t="shared" si="6"/>
        <v>1.7320508075688772</v>
      </c>
      <c r="CH65" s="78">
        <f t="shared" si="7"/>
        <v>0</v>
      </c>
      <c r="CI65" s="4"/>
      <c r="CJ65" s="72" t="s">
        <v>97</v>
      </c>
      <c r="CK65" s="182">
        <v>0.01</v>
      </c>
      <c r="CL65" s="1" t="str">
        <f t="shared" si="8"/>
        <v>V</v>
      </c>
      <c r="CM65" s="81">
        <f t="shared" si="15"/>
        <v>3.4641016151377544</v>
      </c>
      <c r="CN65" s="78">
        <f t="shared" si="16"/>
        <v>2.886751345948129E-3</v>
      </c>
      <c r="CO65" s="4"/>
      <c r="CP65" s="72" t="s">
        <v>74</v>
      </c>
      <c r="CQ65" s="6" t="e">
        <f t="shared" si="17"/>
        <v>#DIV/0!</v>
      </c>
      <c r="CR65" s="1" t="str">
        <f t="shared" si="9"/>
        <v>V</v>
      </c>
      <c r="CS65" s="81">
        <f t="shared" si="18"/>
        <v>1.7320508075688772</v>
      </c>
      <c r="CT65" s="86" t="e">
        <f t="shared" si="19"/>
        <v>#DIV/0!</v>
      </c>
      <c r="CU65" s="8"/>
      <c r="CV65" s="94" t="e">
        <f t="shared" si="20"/>
        <v>#DIV/0!</v>
      </c>
      <c r="CW65" s="5" t="e">
        <f t="shared" si="21"/>
        <v>#DIV/0!</v>
      </c>
      <c r="CX65" s="95" t="e">
        <f t="shared" si="30"/>
        <v>#DIV/0!</v>
      </c>
      <c r="CY65" s="110" t="e">
        <f t="shared" si="34"/>
        <v>#DIV/0!</v>
      </c>
      <c r="CZ65" s="106" t="str">
        <f t="shared" si="11"/>
        <v>V</v>
      </c>
      <c r="DA65" s="8"/>
      <c r="DB65" s="178">
        <v>1.8000000000000001E-4</v>
      </c>
      <c r="DC65" s="179" t="str">
        <f t="shared" si="23"/>
        <v>V</v>
      </c>
      <c r="DD65" s="212" t="e">
        <f t="shared" si="12"/>
        <v>#DIV/0!</v>
      </c>
      <c r="DE65" s="179" t="str">
        <f t="shared" si="24"/>
        <v>V</v>
      </c>
    </row>
    <row r="66" spans="1:109" s="175" customFormat="1" ht="18" customHeight="1">
      <c r="A66" s="174"/>
      <c r="B66" s="171"/>
      <c r="C66" s="140"/>
      <c r="D66" s="140"/>
      <c r="E66" s="140"/>
      <c r="F66" s="367" t="s">
        <v>101</v>
      </c>
      <c r="G66" s="368"/>
      <c r="H66" s="368"/>
      <c r="I66" s="368"/>
      <c r="J66" s="368"/>
      <c r="K66" s="369"/>
      <c r="L66" s="324">
        <v>40</v>
      </c>
      <c r="M66" s="325"/>
      <c r="N66" s="325"/>
      <c r="O66" s="325"/>
      <c r="P66" s="326" t="s">
        <v>99</v>
      </c>
      <c r="Q66" s="326"/>
      <c r="R66" s="327"/>
      <c r="S66" s="328" t="s">
        <v>60</v>
      </c>
      <c r="T66" s="328"/>
      <c r="U66" s="328"/>
      <c r="V66" s="328"/>
      <c r="W66" s="328"/>
      <c r="X66" s="329"/>
      <c r="Y66" s="330"/>
      <c r="Z66" s="330"/>
      <c r="AA66" s="330"/>
      <c r="AB66" s="331"/>
      <c r="AC66" s="329"/>
      <c r="AD66" s="330"/>
      <c r="AE66" s="330"/>
      <c r="AF66" s="330"/>
      <c r="AG66" s="331"/>
      <c r="AH66" s="329"/>
      <c r="AI66" s="330"/>
      <c r="AJ66" s="330"/>
      <c r="AK66" s="330"/>
      <c r="AL66" s="331"/>
      <c r="AM66" s="323" t="e">
        <f t="shared" si="13"/>
        <v>#DIV/0!</v>
      </c>
      <c r="AN66" s="323"/>
      <c r="AO66" s="323"/>
      <c r="AP66" s="323"/>
      <c r="AQ66" s="323"/>
      <c r="AR66" s="323" t="e">
        <f t="shared" si="0"/>
        <v>#DIV/0!</v>
      </c>
      <c r="AS66" s="323"/>
      <c r="AT66" s="323"/>
      <c r="AU66" s="323"/>
      <c r="AV66" s="323"/>
      <c r="AW66" s="140"/>
      <c r="AX66" s="140"/>
      <c r="AY66" s="140"/>
      <c r="AZ66" s="173"/>
      <c r="BA66" s="174"/>
      <c r="BB66" s="332" t="e">
        <f t="shared" si="25"/>
        <v>#DIV/0!</v>
      </c>
      <c r="BC66" s="332"/>
      <c r="BD66" s="332"/>
      <c r="BE66" s="332"/>
      <c r="BF66" s="332"/>
      <c r="BG66" s="323" t="e">
        <f t="shared" si="1"/>
        <v>#DIV/0!</v>
      </c>
      <c r="BH66" s="323"/>
      <c r="BI66" s="323"/>
      <c r="BJ66" s="323"/>
      <c r="BK66" s="323"/>
      <c r="BL66" s="323" t="e">
        <f t="shared" si="2"/>
        <v>#DIV/0!</v>
      </c>
      <c r="BM66" s="323"/>
      <c r="BN66" s="323"/>
      <c r="BO66" s="323"/>
      <c r="BP66" s="323"/>
      <c r="BQ66" s="285" t="e">
        <f t="shared" si="3"/>
        <v>#DIV/0!</v>
      </c>
      <c r="BR66" s="285"/>
      <c r="BS66" s="285"/>
      <c r="BT66" s="285"/>
      <c r="BU66" s="285"/>
      <c r="BV66" s="174"/>
      <c r="BX66" s="72" t="s">
        <v>149</v>
      </c>
      <c r="BY66" s="6">
        <v>4.0000000000000002E-4</v>
      </c>
      <c r="BZ66" s="1" t="str">
        <f t="shared" si="4"/>
        <v>V</v>
      </c>
      <c r="CA66" s="181">
        <v>2</v>
      </c>
      <c r="CB66" s="78">
        <f t="shared" si="29"/>
        <v>2.0000000000000001E-4</v>
      </c>
      <c r="CC66" s="4"/>
      <c r="CD66" s="72" t="s">
        <v>151</v>
      </c>
      <c r="CE66" s="5">
        <v>0</v>
      </c>
      <c r="CF66" s="1" t="str">
        <f t="shared" si="14"/>
        <v>V</v>
      </c>
      <c r="CG66" s="81">
        <f t="shared" si="6"/>
        <v>1.7320508075688772</v>
      </c>
      <c r="CH66" s="78">
        <f t="shared" si="7"/>
        <v>0</v>
      </c>
      <c r="CI66" s="4"/>
      <c r="CJ66" s="72" t="s">
        <v>97</v>
      </c>
      <c r="CK66" s="182">
        <v>0.1</v>
      </c>
      <c r="CL66" s="1" t="str">
        <f t="shared" si="8"/>
        <v>V</v>
      </c>
      <c r="CM66" s="81">
        <f t="shared" si="15"/>
        <v>3.4641016151377544</v>
      </c>
      <c r="CN66" s="78">
        <f t="shared" si="16"/>
        <v>2.8867513459481291E-2</v>
      </c>
      <c r="CO66" s="4"/>
      <c r="CP66" s="72" t="s">
        <v>74</v>
      </c>
      <c r="CQ66" s="6" t="e">
        <f t="shared" si="17"/>
        <v>#DIV/0!</v>
      </c>
      <c r="CR66" s="1" t="str">
        <f t="shared" si="9"/>
        <v>V</v>
      </c>
      <c r="CS66" s="81">
        <f t="shared" si="18"/>
        <v>1.7320508075688772</v>
      </c>
      <c r="CT66" s="86" t="e">
        <f t="shared" si="19"/>
        <v>#DIV/0!</v>
      </c>
      <c r="CU66" s="8"/>
      <c r="CV66" s="94" t="e">
        <f t="shared" si="20"/>
        <v>#DIV/0!</v>
      </c>
      <c r="CW66" s="5" t="e">
        <f t="shared" si="21"/>
        <v>#DIV/0!</v>
      </c>
      <c r="CX66" s="95" t="e">
        <f t="shared" si="30"/>
        <v>#DIV/0!</v>
      </c>
      <c r="CY66" s="105" t="e">
        <f t="shared" si="34"/>
        <v>#DIV/0!</v>
      </c>
      <c r="CZ66" s="106" t="str">
        <f t="shared" si="11"/>
        <v>V</v>
      </c>
      <c r="DA66" s="8"/>
      <c r="DB66" s="178">
        <v>1.8000000000000001E-4</v>
      </c>
      <c r="DC66" s="179" t="str">
        <f t="shared" si="23"/>
        <v>V</v>
      </c>
      <c r="DD66" s="212" t="e">
        <f t="shared" si="12"/>
        <v>#DIV/0!</v>
      </c>
      <c r="DE66" s="179" t="str">
        <f t="shared" si="24"/>
        <v>V</v>
      </c>
    </row>
    <row r="67" spans="1:109" s="175" customFormat="1" ht="18" customHeight="1">
      <c r="A67" s="174"/>
      <c r="B67" s="171"/>
      <c r="C67" s="140"/>
      <c r="D67" s="140"/>
      <c r="E67" s="140"/>
      <c r="F67" s="370"/>
      <c r="G67" s="371"/>
      <c r="H67" s="371"/>
      <c r="I67" s="371"/>
      <c r="J67" s="371"/>
      <c r="K67" s="372"/>
      <c r="L67" s="324">
        <v>360</v>
      </c>
      <c r="M67" s="325"/>
      <c r="N67" s="325"/>
      <c r="O67" s="325"/>
      <c r="P67" s="326" t="s">
        <v>99</v>
      </c>
      <c r="Q67" s="326"/>
      <c r="R67" s="327"/>
      <c r="S67" s="328" t="s">
        <v>60</v>
      </c>
      <c r="T67" s="328"/>
      <c r="U67" s="328"/>
      <c r="V67" s="328"/>
      <c r="W67" s="328"/>
      <c r="X67" s="323"/>
      <c r="Y67" s="323"/>
      <c r="Z67" s="323"/>
      <c r="AA67" s="323"/>
      <c r="AB67" s="323"/>
      <c r="AC67" s="323"/>
      <c r="AD67" s="323"/>
      <c r="AE67" s="323"/>
      <c r="AF67" s="323"/>
      <c r="AG67" s="323"/>
      <c r="AH67" s="323"/>
      <c r="AI67" s="323"/>
      <c r="AJ67" s="323"/>
      <c r="AK67" s="323"/>
      <c r="AL67" s="323"/>
      <c r="AM67" s="323" t="e">
        <f t="shared" si="13"/>
        <v>#DIV/0!</v>
      </c>
      <c r="AN67" s="323"/>
      <c r="AO67" s="323"/>
      <c r="AP67" s="323"/>
      <c r="AQ67" s="323"/>
      <c r="AR67" s="323" t="e">
        <f t="shared" si="0"/>
        <v>#DIV/0!</v>
      </c>
      <c r="AS67" s="323"/>
      <c r="AT67" s="323"/>
      <c r="AU67" s="323"/>
      <c r="AV67" s="323"/>
      <c r="AW67" s="140"/>
      <c r="AX67" s="140"/>
      <c r="AY67" s="140"/>
      <c r="AZ67" s="173"/>
      <c r="BA67" s="174"/>
      <c r="BB67" s="332" t="e">
        <f t="shared" si="25"/>
        <v>#DIV/0!</v>
      </c>
      <c r="BC67" s="332"/>
      <c r="BD67" s="332"/>
      <c r="BE67" s="332"/>
      <c r="BF67" s="332"/>
      <c r="BG67" s="323" t="e">
        <f t="shared" si="1"/>
        <v>#DIV/0!</v>
      </c>
      <c r="BH67" s="323"/>
      <c r="BI67" s="323"/>
      <c r="BJ67" s="323"/>
      <c r="BK67" s="323"/>
      <c r="BL67" s="323" t="e">
        <f t="shared" si="2"/>
        <v>#DIV/0!</v>
      </c>
      <c r="BM67" s="323"/>
      <c r="BN67" s="323"/>
      <c r="BO67" s="323"/>
      <c r="BP67" s="323"/>
      <c r="BQ67" s="285" t="e">
        <f t="shared" si="3"/>
        <v>#DIV/0!</v>
      </c>
      <c r="BR67" s="285"/>
      <c r="BS67" s="285"/>
      <c r="BT67" s="285"/>
      <c r="BU67" s="285"/>
      <c r="BV67" s="174"/>
      <c r="BX67" s="72" t="s">
        <v>149</v>
      </c>
      <c r="BY67" s="180">
        <v>4.7000000000000002E-3</v>
      </c>
      <c r="BZ67" s="1" t="str">
        <f t="shared" si="4"/>
        <v>V</v>
      </c>
      <c r="CA67" s="181">
        <v>2</v>
      </c>
      <c r="CB67" s="78">
        <f t="shared" si="29"/>
        <v>2.3500000000000001E-3</v>
      </c>
      <c r="CC67" s="4"/>
      <c r="CD67" s="72" t="s">
        <v>151</v>
      </c>
      <c r="CE67" s="5">
        <v>0</v>
      </c>
      <c r="CF67" s="1" t="str">
        <f t="shared" si="14"/>
        <v>V</v>
      </c>
      <c r="CG67" s="81">
        <f t="shared" si="6"/>
        <v>1.7320508075688772</v>
      </c>
      <c r="CH67" s="78">
        <f t="shared" si="7"/>
        <v>0</v>
      </c>
      <c r="CI67" s="4"/>
      <c r="CJ67" s="72" t="s">
        <v>97</v>
      </c>
      <c r="CK67" s="182">
        <v>0.1</v>
      </c>
      <c r="CL67" s="1" t="str">
        <f t="shared" si="8"/>
        <v>V</v>
      </c>
      <c r="CM67" s="81">
        <f t="shared" si="15"/>
        <v>3.4641016151377544</v>
      </c>
      <c r="CN67" s="78">
        <f t="shared" si="16"/>
        <v>2.8867513459481291E-2</v>
      </c>
      <c r="CO67" s="4"/>
      <c r="CP67" s="72" t="s">
        <v>74</v>
      </c>
      <c r="CQ67" s="6" t="e">
        <f t="shared" si="17"/>
        <v>#DIV/0!</v>
      </c>
      <c r="CR67" s="1" t="str">
        <f t="shared" si="9"/>
        <v>V</v>
      </c>
      <c r="CS67" s="81">
        <f t="shared" si="18"/>
        <v>1.7320508075688772</v>
      </c>
      <c r="CT67" s="86" t="e">
        <f t="shared" si="19"/>
        <v>#DIV/0!</v>
      </c>
      <c r="CU67" s="8"/>
      <c r="CV67" s="94" t="e">
        <f t="shared" si="20"/>
        <v>#DIV/0!</v>
      </c>
      <c r="CW67" s="5" t="e">
        <f t="shared" si="21"/>
        <v>#DIV/0!</v>
      </c>
      <c r="CX67" s="95" t="e">
        <f t="shared" si="30"/>
        <v>#DIV/0!</v>
      </c>
      <c r="CY67" s="105" t="e">
        <f t="shared" ref="CY67:CY69" si="35">(CV67*CX67)</f>
        <v>#DIV/0!</v>
      </c>
      <c r="CZ67" s="106" t="str">
        <f t="shared" si="11"/>
        <v>V</v>
      </c>
      <c r="DA67" s="8"/>
      <c r="DB67" s="178">
        <v>1.4E-3</v>
      </c>
      <c r="DC67" s="179" t="str">
        <f t="shared" si="23"/>
        <v>V</v>
      </c>
      <c r="DD67" s="212" t="e">
        <f t="shared" si="12"/>
        <v>#DIV/0!</v>
      </c>
      <c r="DE67" s="179" t="str">
        <f t="shared" si="24"/>
        <v>V</v>
      </c>
    </row>
    <row r="68" spans="1:109" s="175" customFormat="1" ht="18" customHeight="1">
      <c r="A68" s="174"/>
      <c r="B68" s="171"/>
      <c r="C68" s="140"/>
      <c r="D68" s="140"/>
      <c r="E68" s="140"/>
      <c r="F68" s="373"/>
      <c r="G68" s="374"/>
      <c r="H68" s="374"/>
      <c r="I68" s="374"/>
      <c r="J68" s="374"/>
      <c r="K68" s="375"/>
      <c r="L68" s="324">
        <v>-360</v>
      </c>
      <c r="M68" s="325"/>
      <c r="N68" s="325"/>
      <c r="O68" s="325"/>
      <c r="P68" s="326" t="s">
        <v>99</v>
      </c>
      <c r="Q68" s="326"/>
      <c r="R68" s="327"/>
      <c r="S68" s="328" t="s">
        <v>60</v>
      </c>
      <c r="T68" s="328"/>
      <c r="U68" s="328"/>
      <c r="V68" s="328"/>
      <c r="W68" s="328"/>
      <c r="X68" s="329"/>
      <c r="Y68" s="330"/>
      <c r="Z68" s="330"/>
      <c r="AA68" s="330"/>
      <c r="AB68" s="330"/>
      <c r="AC68" s="329"/>
      <c r="AD68" s="330"/>
      <c r="AE68" s="330"/>
      <c r="AF68" s="330"/>
      <c r="AG68" s="330"/>
      <c r="AH68" s="329"/>
      <c r="AI68" s="330"/>
      <c r="AJ68" s="330"/>
      <c r="AK68" s="330"/>
      <c r="AL68" s="330"/>
      <c r="AM68" s="323" t="e">
        <f t="shared" si="13"/>
        <v>#DIV/0!</v>
      </c>
      <c r="AN68" s="323"/>
      <c r="AO68" s="323"/>
      <c r="AP68" s="323"/>
      <c r="AQ68" s="323"/>
      <c r="AR68" s="323" t="e">
        <f t="shared" si="0"/>
        <v>#DIV/0!</v>
      </c>
      <c r="AS68" s="323"/>
      <c r="AT68" s="323"/>
      <c r="AU68" s="323"/>
      <c r="AV68" s="323"/>
      <c r="AW68" s="140"/>
      <c r="AX68" s="140"/>
      <c r="AY68" s="140"/>
      <c r="AZ68" s="173"/>
      <c r="BA68" s="174"/>
      <c r="BB68" s="332" t="e">
        <f t="shared" si="25"/>
        <v>#DIV/0!</v>
      </c>
      <c r="BC68" s="332"/>
      <c r="BD68" s="332"/>
      <c r="BE68" s="332"/>
      <c r="BF68" s="332"/>
      <c r="BG68" s="323" t="e">
        <f t="shared" si="1"/>
        <v>#DIV/0!</v>
      </c>
      <c r="BH68" s="323"/>
      <c r="BI68" s="323"/>
      <c r="BJ68" s="323"/>
      <c r="BK68" s="323"/>
      <c r="BL68" s="323" t="e">
        <f t="shared" si="2"/>
        <v>#DIV/0!</v>
      </c>
      <c r="BM68" s="323"/>
      <c r="BN68" s="323"/>
      <c r="BO68" s="323"/>
      <c r="BP68" s="323"/>
      <c r="BQ68" s="285" t="e">
        <f t="shared" si="3"/>
        <v>#DIV/0!</v>
      </c>
      <c r="BR68" s="285"/>
      <c r="BS68" s="285"/>
      <c r="BT68" s="285"/>
      <c r="BU68" s="285"/>
      <c r="BV68" s="174"/>
      <c r="BX68" s="72" t="s">
        <v>149</v>
      </c>
      <c r="BY68" s="180">
        <v>4.7000000000000002E-3</v>
      </c>
      <c r="BZ68" s="1" t="str">
        <f t="shared" si="4"/>
        <v>V</v>
      </c>
      <c r="CA68" s="181">
        <v>2</v>
      </c>
      <c r="CB68" s="78">
        <f t="shared" si="29"/>
        <v>2.3500000000000001E-3</v>
      </c>
      <c r="CC68" s="4"/>
      <c r="CD68" s="72" t="s">
        <v>151</v>
      </c>
      <c r="CE68" s="5">
        <v>0</v>
      </c>
      <c r="CF68" s="1" t="str">
        <f t="shared" si="14"/>
        <v>V</v>
      </c>
      <c r="CG68" s="81">
        <f t="shared" si="6"/>
        <v>1.7320508075688772</v>
      </c>
      <c r="CH68" s="78">
        <f t="shared" si="7"/>
        <v>0</v>
      </c>
      <c r="CI68" s="4"/>
      <c r="CJ68" s="72" t="s">
        <v>97</v>
      </c>
      <c r="CK68" s="182">
        <v>0.1</v>
      </c>
      <c r="CL68" s="1" t="str">
        <f t="shared" si="8"/>
        <v>V</v>
      </c>
      <c r="CM68" s="81">
        <f t="shared" si="15"/>
        <v>3.4641016151377544</v>
      </c>
      <c r="CN68" s="78">
        <f t="shared" si="16"/>
        <v>2.8867513459481291E-2</v>
      </c>
      <c r="CO68" s="4"/>
      <c r="CP68" s="72" t="s">
        <v>74</v>
      </c>
      <c r="CQ68" s="6" t="e">
        <f t="shared" si="17"/>
        <v>#DIV/0!</v>
      </c>
      <c r="CR68" s="1" t="str">
        <f t="shared" si="9"/>
        <v>V</v>
      </c>
      <c r="CS68" s="81">
        <f t="shared" si="18"/>
        <v>1.7320508075688772</v>
      </c>
      <c r="CT68" s="86" t="e">
        <f t="shared" si="19"/>
        <v>#DIV/0!</v>
      </c>
      <c r="CU68" s="8"/>
      <c r="CV68" s="94" t="e">
        <f t="shared" si="20"/>
        <v>#DIV/0!</v>
      </c>
      <c r="CW68" s="5" t="e">
        <f t="shared" si="21"/>
        <v>#DIV/0!</v>
      </c>
      <c r="CX68" s="95" t="e">
        <f t="shared" si="30"/>
        <v>#DIV/0!</v>
      </c>
      <c r="CY68" s="105" t="e">
        <f t="shared" si="35"/>
        <v>#DIV/0!</v>
      </c>
      <c r="CZ68" s="106" t="str">
        <f t="shared" si="11"/>
        <v>V</v>
      </c>
      <c r="DA68" s="8"/>
      <c r="DB68" s="178">
        <v>1.4E-3</v>
      </c>
      <c r="DC68" s="179" t="str">
        <f t="shared" si="23"/>
        <v>V</v>
      </c>
      <c r="DD68" s="212" t="e">
        <f t="shared" si="12"/>
        <v>#DIV/0!</v>
      </c>
      <c r="DE68" s="179" t="str">
        <f t="shared" si="24"/>
        <v>V</v>
      </c>
    </row>
    <row r="69" spans="1:109" s="175" customFormat="1" ht="18" customHeight="1">
      <c r="A69" s="174"/>
      <c r="B69" s="171"/>
      <c r="C69" s="140"/>
      <c r="D69" s="140"/>
      <c r="E69" s="140"/>
      <c r="F69" s="367" t="s">
        <v>102</v>
      </c>
      <c r="G69" s="368"/>
      <c r="H69" s="368"/>
      <c r="I69" s="368"/>
      <c r="J69" s="368"/>
      <c r="K69" s="369"/>
      <c r="L69" s="324">
        <v>60</v>
      </c>
      <c r="M69" s="325"/>
      <c r="N69" s="325"/>
      <c r="O69" s="325"/>
      <c r="P69" s="326" t="s">
        <v>99</v>
      </c>
      <c r="Q69" s="326"/>
      <c r="R69" s="327"/>
      <c r="S69" s="328" t="s">
        <v>60</v>
      </c>
      <c r="T69" s="328"/>
      <c r="U69" s="328"/>
      <c r="V69" s="328"/>
      <c r="W69" s="328"/>
      <c r="X69" s="336"/>
      <c r="Y69" s="336"/>
      <c r="Z69" s="336"/>
      <c r="AA69" s="336"/>
      <c r="AB69" s="336"/>
      <c r="AC69" s="336"/>
      <c r="AD69" s="336"/>
      <c r="AE69" s="336"/>
      <c r="AF69" s="336"/>
      <c r="AG69" s="336"/>
      <c r="AH69" s="336"/>
      <c r="AI69" s="336"/>
      <c r="AJ69" s="336"/>
      <c r="AK69" s="336"/>
      <c r="AL69" s="336"/>
      <c r="AM69" s="336" t="e">
        <f t="shared" si="13"/>
        <v>#DIV/0!</v>
      </c>
      <c r="AN69" s="336"/>
      <c r="AO69" s="336"/>
      <c r="AP69" s="336"/>
      <c r="AQ69" s="336"/>
      <c r="AR69" s="336" t="e">
        <f t="shared" si="0"/>
        <v>#DIV/0!</v>
      </c>
      <c r="AS69" s="336"/>
      <c r="AT69" s="336"/>
      <c r="AU69" s="336"/>
      <c r="AV69" s="336"/>
      <c r="AW69" s="140"/>
      <c r="AX69" s="140"/>
      <c r="AY69" s="140"/>
      <c r="AZ69" s="173"/>
      <c r="BA69" s="174"/>
      <c r="BB69" s="336" t="e">
        <f t="shared" si="25"/>
        <v>#DIV/0!</v>
      </c>
      <c r="BC69" s="336"/>
      <c r="BD69" s="336"/>
      <c r="BE69" s="336"/>
      <c r="BF69" s="336"/>
      <c r="BG69" s="336" t="e">
        <f t="shared" si="1"/>
        <v>#DIV/0!</v>
      </c>
      <c r="BH69" s="336"/>
      <c r="BI69" s="336"/>
      <c r="BJ69" s="336"/>
      <c r="BK69" s="336"/>
      <c r="BL69" s="336" t="e">
        <f t="shared" si="2"/>
        <v>#DIV/0!</v>
      </c>
      <c r="BM69" s="336"/>
      <c r="BN69" s="336"/>
      <c r="BO69" s="336"/>
      <c r="BP69" s="336"/>
      <c r="BQ69" s="285" t="e">
        <f t="shared" si="3"/>
        <v>#DIV/0!</v>
      </c>
      <c r="BR69" s="285"/>
      <c r="BS69" s="285"/>
      <c r="BT69" s="285"/>
      <c r="BU69" s="285"/>
      <c r="BV69" s="174"/>
      <c r="BX69" s="72" t="s">
        <v>149</v>
      </c>
      <c r="BY69" s="6">
        <v>4.0999999999999999E-4</v>
      </c>
      <c r="BZ69" s="1" t="str">
        <f t="shared" si="4"/>
        <v>V</v>
      </c>
      <c r="CA69" s="181">
        <v>2</v>
      </c>
      <c r="CB69" s="78">
        <f t="shared" si="29"/>
        <v>2.05E-4</v>
      </c>
      <c r="CC69" s="4"/>
      <c r="CD69" s="72" t="s">
        <v>151</v>
      </c>
      <c r="CE69" s="5">
        <v>0</v>
      </c>
      <c r="CF69" s="1" t="str">
        <f t="shared" si="14"/>
        <v>V</v>
      </c>
      <c r="CG69" s="81">
        <f t="shared" si="6"/>
        <v>1.7320508075688772</v>
      </c>
      <c r="CH69" s="78">
        <f t="shared" si="7"/>
        <v>0</v>
      </c>
      <c r="CI69" s="4"/>
      <c r="CJ69" s="72" t="s">
        <v>97</v>
      </c>
      <c r="CK69" s="182">
        <v>1</v>
      </c>
      <c r="CL69" s="1" t="str">
        <f t="shared" si="8"/>
        <v>V</v>
      </c>
      <c r="CM69" s="81">
        <f t="shared" si="15"/>
        <v>3.4641016151377544</v>
      </c>
      <c r="CN69" s="78">
        <f t="shared" si="16"/>
        <v>0.28867513459481292</v>
      </c>
      <c r="CO69" s="4"/>
      <c r="CP69" s="72" t="s">
        <v>74</v>
      </c>
      <c r="CQ69" s="6" t="e">
        <f t="shared" si="17"/>
        <v>#DIV/0!</v>
      </c>
      <c r="CR69" s="1" t="str">
        <f t="shared" si="9"/>
        <v>V</v>
      </c>
      <c r="CS69" s="81">
        <f t="shared" si="18"/>
        <v>1.7320508075688772</v>
      </c>
      <c r="CT69" s="86" t="e">
        <f t="shared" si="19"/>
        <v>#DIV/0!</v>
      </c>
      <c r="CU69" s="8"/>
      <c r="CV69" s="94" t="e">
        <f t="shared" si="20"/>
        <v>#DIV/0!</v>
      </c>
      <c r="CW69" s="5" t="e">
        <f t="shared" si="21"/>
        <v>#DIV/0!</v>
      </c>
      <c r="CX69" s="95" t="e">
        <f t="shared" si="30"/>
        <v>#DIV/0!</v>
      </c>
      <c r="CY69" s="112" t="e">
        <f t="shared" si="35"/>
        <v>#DIV/0!</v>
      </c>
      <c r="CZ69" s="106" t="str">
        <f t="shared" si="11"/>
        <v>V</v>
      </c>
      <c r="DA69" s="8"/>
      <c r="DB69" s="178">
        <v>1.8000000000000001E-4</v>
      </c>
      <c r="DC69" s="179" t="str">
        <f t="shared" si="23"/>
        <v>V</v>
      </c>
      <c r="DD69" s="212" t="e">
        <f t="shared" si="12"/>
        <v>#DIV/0!</v>
      </c>
      <c r="DE69" s="179" t="str">
        <f t="shared" si="24"/>
        <v>V</v>
      </c>
    </row>
    <row r="70" spans="1:109" s="175" customFormat="1" ht="18" customHeight="1">
      <c r="A70" s="174"/>
      <c r="B70" s="171"/>
      <c r="C70" s="140"/>
      <c r="D70" s="140"/>
      <c r="E70" s="140"/>
      <c r="F70" s="370"/>
      <c r="G70" s="371"/>
      <c r="H70" s="371"/>
      <c r="I70" s="371"/>
      <c r="J70" s="371"/>
      <c r="K70" s="372"/>
      <c r="L70" s="324">
        <v>540</v>
      </c>
      <c r="M70" s="325"/>
      <c r="N70" s="325"/>
      <c r="O70" s="325"/>
      <c r="P70" s="326" t="s">
        <v>99</v>
      </c>
      <c r="Q70" s="326"/>
      <c r="R70" s="327"/>
      <c r="S70" s="328" t="s">
        <v>60</v>
      </c>
      <c r="T70" s="328"/>
      <c r="U70" s="328"/>
      <c r="V70" s="328"/>
      <c r="W70" s="328"/>
      <c r="X70" s="336"/>
      <c r="Y70" s="336"/>
      <c r="Z70" s="336"/>
      <c r="AA70" s="336"/>
      <c r="AB70" s="336"/>
      <c r="AC70" s="336"/>
      <c r="AD70" s="336"/>
      <c r="AE70" s="336"/>
      <c r="AF70" s="336"/>
      <c r="AG70" s="336"/>
      <c r="AH70" s="336"/>
      <c r="AI70" s="336"/>
      <c r="AJ70" s="336"/>
      <c r="AK70" s="336"/>
      <c r="AL70" s="336"/>
      <c r="AM70" s="336" t="e">
        <f t="shared" si="13"/>
        <v>#DIV/0!</v>
      </c>
      <c r="AN70" s="336"/>
      <c r="AO70" s="336"/>
      <c r="AP70" s="336"/>
      <c r="AQ70" s="336"/>
      <c r="AR70" s="336" t="e">
        <f t="shared" si="0"/>
        <v>#DIV/0!</v>
      </c>
      <c r="AS70" s="336"/>
      <c r="AT70" s="336"/>
      <c r="AU70" s="336"/>
      <c r="AV70" s="336"/>
      <c r="AW70" s="140"/>
      <c r="AX70" s="140"/>
      <c r="AY70" s="140"/>
      <c r="AZ70" s="173"/>
      <c r="BA70" s="174"/>
      <c r="BB70" s="336" t="e">
        <f t="shared" si="25"/>
        <v>#DIV/0!</v>
      </c>
      <c r="BC70" s="336"/>
      <c r="BD70" s="336"/>
      <c r="BE70" s="336"/>
      <c r="BF70" s="336"/>
      <c r="BG70" s="336" t="e">
        <f t="shared" si="1"/>
        <v>#DIV/0!</v>
      </c>
      <c r="BH70" s="336"/>
      <c r="BI70" s="336"/>
      <c r="BJ70" s="336"/>
      <c r="BK70" s="336"/>
      <c r="BL70" s="336" t="e">
        <f t="shared" si="2"/>
        <v>#DIV/0!</v>
      </c>
      <c r="BM70" s="336"/>
      <c r="BN70" s="336"/>
      <c r="BO70" s="336"/>
      <c r="BP70" s="336"/>
      <c r="BQ70" s="285" t="e">
        <f t="shared" si="3"/>
        <v>#DIV/0!</v>
      </c>
      <c r="BR70" s="285"/>
      <c r="BS70" s="285"/>
      <c r="BT70" s="285"/>
      <c r="BU70" s="285"/>
      <c r="BV70" s="174"/>
      <c r="BX70" s="72" t="s">
        <v>149</v>
      </c>
      <c r="BY70" s="180">
        <v>4.7000000000000002E-3</v>
      </c>
      <c r="BZ70" s="1" t="str">
        <f t="shared" si="4"/>
        <v>V</v>
      </c>
      <c r="CA70" s="181">
        <v>2</v>
      </c>
      <c r="CB70" s="78">
        <f t="shared" si="29"/>
        <v>2.3500000000000001E-3</v>
      </c>
      <c r="CC70" s="4"/>
      <c r="CD70" s="72" t="s">
        <v>151</v>
      </c>
      <c r="CE70" s="5">
        <v>0</v>
      </c>
      <c r="CF70" s="1" t="str">
        <f t="shared" si="14"/>
        <v>V</v>
      </c>
      <c r="CG70" s="81">
        <f t="shared" si="6"/>
        <v>1.7320508075688772</v>
      </c>
      <c r="CH70" s="78">
        <f t="shared" si="7"/>
        <v>0</v>
      </c>
      <c r="CI70" s="4"/>
      <c r="CJ70" s="72" t="s">
        <v>97</v>
      </c>
      <c r="CK70" s="182">
        <v>1</v>
      </c>
      <c r="CL70" s="1" t="str">
        <f t="shared" si="8"/>
        <v>V</v>
      </c>
      <c r="CM70" s="81">
        <f t="shared" si="15"/>
        <v>3.4641016151377544</v>
      </c>
      <c r="CN70" s="78">
        <f t="shared" si="16"/>
        <v>0.28867513459481292</v>
      </c>
      <c r="CO70" s="4"/>
      <c r="CP70" s="72" t="s">
        <v>74</v>
      </c>
      <c r="CQ70" s="6" t="e">
        <f t="shared" si="17"/>
        <v>#DIV/0!</v>
      </c>
      <c r="CR70" s="1" t="str">
        <f t="shared" si="9"/>
        <v>V</v>
      </c>
      <c r="CS70" s="81">
        <f t="shared" si="18"/>
        <v>1.7320508075688772</v>
      </c>
      <c r="CT70" s="86" t="e">
        <f t="shared" si="19"/>
        <v>#DIV/0!</v>
      </c>
      <c r="CU70" s="8"/>
      <c r="CV70" s="94" t="e">
        <f t="shared" si="20"/>
        <v>#DIV/0!</v>
      </c>
      <c r="CW70" s="5" t="e">
        <f t="shared" si="21"/>
        <v>#DIV/0!</v>
      </c>
      <c r="CX70" s="95" t="e">
        <f t="shared" si="30"/>
        <v>#DIV/0!</v>
      </c>
      <c r="CY70" s="112" t="e">
        <f t="shared" ref="CY70:CY71" si="36">(CV70*CX70)</f>
        <v>#DIV/0!</v>
      </c>
      <c r="CZ70" s="106" t="str">
        <f t="shared" si="11"/>
        <v>V</v>
      </c>
      <c r="DA70" s="8"/>
      <c r="DB70" s="178">
        <v>1.4E-3</v>
      </c>
      <c r="DC70" s="179" t="str">
        <f t="shared" si="23"/>
        <v>V</v>
      </c>
      <c r="DD70" s="212" t="e">
        <f t="shared" si="12"/>
        <v>#DIV/0!</v>
      </c>
      <c r="DE70" s="179" t="str">
        <f t="shared" si="24"/>
        <v>V</v>
      </c>
    </row>
    <row r="71" spans="1:109" s="175" customFormat="1" ht="18" customHeight="1" thickBot="1">
      <c r="A71" s="174"/>
      <c r="B71" s="171"/>
      <c r="C71" s="140"/>
      <c r="D71" s="140"/>
      <c r="E71" s="140"/>
      <c r="F71" s="373"/>
      <c r="G71" s="374"/>
      <c r="H71" s="374"/>
      <c r="I71" s="374"/>
      <c r="J71" s="374"/>
      <c r="K71" s="375"/>
      <c r="L71" s="324">
        <v>-540</v>
      </c>
      <c r="M71" s="325"/>
      <c r="N71" s="325"/>
      <c r="O71" s="325"/>
      <c r="P71" s="326" t="s">
        <v>99</v>
      </c>
      <c r="Q71" s="326"/>
      <c r="R71" s="327"/>
      <c r="S71" s="328" t="s">
        <v>60</v>
      </c>
      <c r="T71" s="328"/>
      <c r="U71" s="328"/>
      <c r="V71" s="328"/>
      <c r="W71" s="328"/>
      <c r="X71" s="336"/>
      <c r="Y71" s="336"/>
      <c r="Z71" s="336"/>
      <c r="AA71" s="336"/>
      <c r="AB71" s="336"/>
      <c r="AC71" s="336"/>
      <c r="AD71" s="336"/>
      <c r="AE71" s="336"/>
      <c r="AF71" s="336"/>
      <c r="AG71" s="336"/>
      <c r="AH71" s="336"/>
      <c r="AI71" s="336"/>
      <c r="AJ71" s="336"/>
      <c r="AK71" s="336"/>
      <c r="AL71" s="336"/>
      <c r="AM71" s="336" t="e">
        <f t="shared" si="13"/>
        <v>#DIV/0!</v>
      </c>
      <c r="AN71" s="336"/>
      <c r="AO71" s="336"/>
      <c r="AP71" s="336"/>
      <c r="AQ71" s="336"/>
      <c r="AR71" s="336" t="e">
        <f t="shared" si="0"/>
        <v>#DIV/0!</v>
      </c>
      <c r="AS71" s="336"/>
      <c r="AT71" s="336"/>
      <c r="AU71" s="336"/>
      <c r="AV71" s="336"/>
      <c r="AW71" s="140"/>
      <c r="AX71" s="140"/>
      <c r="AY71" s="140"/>
      <c r="AZ71" s="173"/>
      <c r="BA71" s="174"/>
      <c r="BB71" s="336" t="e">
        <f t="shared" si="25"/>
        <v>#DIV/0!</v>
      </c>
      <c r="BC71" s="336"/>
      <c r="BD71" s="336"/>
      <c r="BE71" s="336"/>
      <c r="BF71" s="336"/>
      <c r="BG71" s="336" t="e">
        <f t="shared" si="1"/>
        <v>#DIV/0!</v>
      </c>
      <c r="BH71" s="336"/>
      <c r="BI71" s="336"/>
      <c r="BJ71" s="336"/>
      <c r="BK71" s="336"/>
      <c r="BL71" s="336" t="e">
        <f t="shared" si="2"/>
        <v>#DIV/0!</v>
      </c>
      <c r="BM71" s="336"/>
      <c r="BN71" s="336"/>
      <c r="BO71" s="336"/>
      <c r="BP71" s="336"/>
      <c r="BQ71" s="285" t="e">
        <f t="shared" si="3"/>
        <v>#DIV/0!</v>
      </c>
      <c r="BR71" s="285"/>
      <c r="BS71" s="285"/>
      <c r="BT71" s="285"/>
      <c r="BU71" s="285"/>
      <c r="BV71" s="174"/>
      <c r="BX71" s="73" t="s">
        <v>149</v>
      </c>
      <c r="BY71" s="183">
        <v>4.7000000000000002E-3</v>
      </c>
      <c r="BZ71" s="74" t="str">
        <f t="shared" si="4"/>
        <v>V</v>
      </c>
      <c r="CA71" s="184">
        <v>2</v>
      </c>
      <c r="CB71" s="79">
        <f t="shared" si="29"/>
        <v>2.3500000000000001E-3</v>
      </c>
      <c r="CC71" s="4"/>
      <c r="CD71" s="73" t="s">
        <v>151</v>
      </c>
      <c r="CE71" s="89">
        <v>0</v>
      </c>
      <c r="CF71" s="74" t="str">
        <f t="shared" si="14"/>
        <v>V</v>
      </c>
      <c r="CG71" s="82">
        <f t="shared" si="6"/>
        <v>1.7320508075688772</v>
      </c>
      <c r="CH71" s="79">
        <f t="shared" si="7"/>
        <v>0</v>
      </c>
      <c r="CI71" s="4"/>
      <c r="CJ71" s="73" t="s">
        <v>97</v>
      </c>
      <c r="CK71" s="185">
        <v>1</v>
      </c>
      <c r="CL71" s="74" t="str">
        <f t="shared" si="8"/>
        <v>V</v>
      </c>
      <c r="CM71" s="82">
        <f t="shared" si="15"/>
        <v>3.4641016151377544</v>
      </c>
      <c r="CN71" s="79">
        <f t="shared" si="16"/>
        <v>0.28867513459481292</v>
      </c>
      <c r="CO71" s="4"/>
      <c r="CP71" s="73" t="s">
        <v>74</v>
      </c>
      <c r="CQ71" s="84" t="e">
        <f t="shared" si="17"/>
        <v>#DIV/0!</v>
      </c>
      <c r="CR71" s="74" t="str">
        <f t="shared" si="9"/>
        <v>V</v>
      </c>
      <c r="CS71" s="82">
        <f t="shared" si="18"/>
        <v>1.7320508075688772</v>
      </c>
      <c r="CT71" s="87" t="e">
        <f t="shared" si="19"/>
        <v>#DIV/0!</v>
      </c>
      <c r="CU71" s="8"/>
      <c r="CV71" s="96" t="e">
        <f t="shared" si="20"/>
        <v>#DIV/0!</v>
      </c>
      <c r="CW71" s="89" t="e">
        <f t="shared" si="21"/>
        <v>#DIV/0!</v>
      </c>
      <c r="CX71" s="97" t="e">
        <f t="shared" si="30"/>
        <v>#DIV/0!</v>
      </c>
      <c r="CY71" s="113" t="e">
        <f t="shared" si="36"/>
        <v>#DIV/0!</v>
      </c>
      <c r="CZ71" s="108" t="str">
        <f t="shared" si="11"/>
        <v>V</v>
      </c>
      <c r="DA71" s="8"/>
      <c r="DB71" s="178">
        <v>1.4E-3</v>
      </c>
      <c r="DC71" s="179" t="str">
        <f t="shared" si="23"/>
        <v>V</v>
      </c>
      <c r="DD71" s="212" t="e">
        <f t="shared" si="12"/>
        <v>#DIV/0!</v>
      </c>
      <c r="DE71" s="179" t="str">
        <f t="shared" si="24"/>
        <v>V</v>
      </c>
    </row>
    <row r="72" spans="1:109" s="144" customFormat="1" ht="14.25" thickBot="1">
      <c r="A72" s="137"/>
      <c r="B72" s="167"/>
      <c r="C72" s="168"/>
      <c r="D72" s="168"/>
      <c r="E72" s="168"/>
      <c r="F72" s="186"/>
      <c r="G72" s="186"/>
      <c r="H72" s="186"/>
      <c r="I72" s="186"/>
      <c r="J72" s="186"/>
      <c r="K72" s="186"/>
      <c r="L72" s="187"/>
      <c r="M72" s="187"/>
      <c r="N72" s="187"/>
      <c r="O72" s="187"/>
      <c r="P72" s="188"/>
      <c r="Q72" s="188"/>
      <c r="R72" s="188"/>
      <c r="S72" s="189"/>
      <c r="T72" s="189"/>
      <c r="U72" s="189"/>
      <c r="V72" s="189"/>
      <c r="W72" s="189"/>
      <c r="X72" s="190"/>
      <c r="Y72" s="190"/>
      <c r="Z72" s="190"/>
      <c r="AA72" s="190"/>
      <c r="AB72" s="190"/>
      <c r="AC72" s="190"/>
      <c r="AD72" s="190"/>
      <c r="AE72" s="190"/>
      <c r="AF72" s="190"/>
      <c r="AG72" s="190"/>
      <c r="AH72" s="190"/>
      <c r="AI72" s="190"/>
      <c r="AJ72" s="190"/>
      <c r="AK72" s="190"/>
      <c r="AL72" s="190"/>
      <c r="AM72" s="190"/>
      <c r="AN72" s="190"/>
      <c r="AO72" s="190"/>
      <c r="AP72" s="190"/>
      <c r="AQ72" s="190"/>
      <c r="AR72" s="190"/>
      <c r="AS72" s="190"/>
      <c r="AT72" s="190"/>
      <c r="AU72" s="190"/>
      <c r="AV72" s="190"/>
      <c r="AW72" s="168"/>
      <c r="AX72" s="168"/>
      <c r="AY72" s="168"/>
      <c r="AZ72" s="169"/>
      <c r="BA72" s="137"/>
      <c r="BB72" s="137"/>
      <c r="BC72" s="137"/>
      <c r="BD72" s="137"/>
      <c r="BE72" s="137"/>
      <c r="BF72" s="137"/>
      <c r="BG72" s="191"/>
      <c r="BH72" s="191"/>
      <c r="BI72" s="191"/>
      <c r="BJ72" s="191"/>
      <c r="BK72" s="191"/>
      <c r="BL72" s="191"/>
      <c r="BM72" s="191"/>
      <c r="BN72" s="191"/>
      <c r="BO72" s="191"/>
      <c r="BP72" s="191"/>
      <c r="BQ72" s="192"/>
      <c r="BR72" s="192"/>
      <c r="BS72" s="192"/>
      <c r="BT72" s="192"/>
      <c r="BU72" s="192"/>
      <c r="BV72" s="137"/>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70"/>
      <c r="B73" s="171"/>
      <c r="C73" s="140"/>
      <c r="D73" s="139"/>
      <c r="E73" s="140"/>
      <c r="F73" s="172" t="s">
        <v>103</v>
      </c>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c r="AG73" s="140"/>
      <c r="AH73" s="140"/>
      <c r="AI73" s="140"/>
      <c r="AJ73" s="140"/>
      <c r="AK73" s="140"/>
      <c r="AL73" s="140"/>
      <c r="AM73" s="140"/>
      <c r="AN73" s="140"/>
      <c r="AO73" s="140"/>
      <c r="AP73" s="140"/>
      <c r="AQ73" s="140"/>
      <c r="AR73" s="140"/>
      <c r="AS73" s="140"/>
      <c r="AT73" s="140"/>
      <c r="AU73" s="140"/>
      <c r="AV73" s="140"/>
      <c r="AW73" s="140"/>
      <c r="AX73" s="140"/>
      <c r="AY73" s="140"/>
      <c r="AZ73" s="173"/>
      <c r="BA73" s="170"/>
      <c r="BB73" s="279" t="s">
        <v>144</v>
      </c>
      <c r="BC73" s="279"/>
      <c r="BD73" s="279"/>
      <c r="BE73" s="279"/>
      <c r="BF73" s="279"/>
      <c r="BG73" s="279"/>
      <c r="BH73" s="279"/>
      <c r="BI73" s="279"/>
      <c r="BJ73" s="279"/>
      <c r="BK73" s="279"/>
      <c r="BL73" s="279"/>
      <c r="BM73" s="279"/>
      <c r="BN73" s="279"/>
      <c r="BO73" s="279"/>
      <c r="BP73" s="279"/>
      <c r="BQ73" s="279"/>
      <c r="BR73" s="279"/>
      <c r="BS73" s="279"/>
      <c r="BT73" s="279"/>
      <c r="BU73" s="279"/>
      <c r="BV73" s="170"/>
      <c r="BX73" s="282" t="s">
        <v>73</v>
      </c>
      <c r="BY73" s="283"/>
      <c r="BZ73" s="283"/>
      <c r="CA73" s="283"/>
      <c r="CB73" s="284"/>
      <c r="CC73" s="2"/>
      <c r="CD73" s="282" t="s">
        <v>73</v>
      </c>
      <c r="CE73" s="283"/>
      <c r="CF73" s="283"/>
      <c r="CG73" s="283"/>
      <c r="CH73" s="284"/>
      <c r="CI73" s="2"/>
      <c r="CJ73" s="282" t="s">
        <v>150</v>
      </c>
      <c r="CK73" s="283"/>
      <c r="CL73" s="283"/>
      <c r="CM73" s="283"/>
      <c r="CN73" s="284"/>
      <c r="CO73" s="2"/>
      <c r="CP73" s="282" t="s">
        <v>150</v>
      </c>
      <c r="CQ73" s="283"/>
      <c r="CR73" s="283"/>
      <c r="CS73" s="283"/>
      <c r="CT73" s="284"/>
      <c r="CV73" s="282" t="s">
        <v>75</v>
      </c>
      <c r="CW73" s="283"/>
      <c r="CX73" s="283"/>
      <c r="CY73" s="283"/>
      <c r="CZ73" s="284"/>
      <c r="DB73" s="278" t="s">
        <v>136</v>
      </c>
      <c r="DC73" s="276"/>
      <c r="DD73" s="278" t="s">
        <v>137</v>
      </c>
      <c r="DE73" s="278"/>
    </row>
    <row r="74" spans="1:109" s="175" customFormat="1" ht="18" customHeight="1">
      <c r="A74" s="174"/>
      <c r="B74" s="171"/>
      <c r="C74" s="140"/>
      <c r="D74" s="140"/>
      <c r="E74" s="140"/>
      <c r="F74" s="267" t="s">
        <v>27</v>
      </c>
      <c r="G74" s="267"/>
      <c r="H74" s="267"/>
      <c r="I74" s="267"/>
      <c r="J74" s="267"/>
      <c r="K74" s="267"/>
      <c r="L74" s="267" t="s">
        <v>28</v>
      </c>
      <c r="M74" s="267"/>
      <c r="N74" s="267"/>
      <c r="O74" s="267"/>
      <c r="P74" s="267"/>
      <c r="Q74" s="267"/>
      <c r="R74" s="267"/>
      <c r="S74" s="267" t="s">
        <v>76</v>
      </c>
      <c r="T74" s="267"/>
      <c r="U74" s="267"/>
      <c r="V74" s="267"/>
      <c r="W74" s="267"/>
      <c r="X74" s="267" t="s">
        <v>77</v>
      </c>
      <c r="Y74" s="267"/>
      <c r="Z74" s="267"/>
      <c r="AA74" s="267"/>
      <c r="AB74" s="267"/>
      <c r="AC74" s="267"/>
      <c r="AD74" s="267"/>
      <c r="AE74" s="267"/>
      <c r="AF74" s="267"/>
      <c r="AG74" s="267"/>
      <c r="AH74" s="267"/>
      <c r="AI74" s="267"/>
      <c r="AJ74" s="267"/>
      <c r="AK74" s="267"/>
      <c r="AL74" s="267"/>
      <c r="AM74" s="267" t="s">
        <v>78</v>
      </c>
      <c r="AN74" s="267"/>
      <c r="AO74" s="267"/>
      <c r="AP74" s="267"/>
      <c r="AQ74" s="267"/>
      <c r="AR74" s="267" t="s">
        <v>29</v>
      </c>
      <c r="AS74" s="267"/>
      <c r="AT74" s="267"/>
      <c r="AU74" s="267"/>
      <c r="AV74" s="267"/>
      <c r="AW74" s="140"/>
      <c r="AX74" s="140"/>
      <c r="AY74" s="140"/>
      <c r="AZ74" s="173"/>
      <c r="BA74" s="174"/>
      <c r="BB74" s="267" t="s">
        <v>79</v>
      </c>
      <c r="BC74" s="267"/>
      <c r="BD74" s="267"/>
      <c r="BE74" s="267"/>
      <c r="BF74" s="267"/>
      <c r="BG74" s="267" t="s">
        <v>80</v>
      </c>
      <c r="BH74" s="267"/>
      <c r="BI74" s="267"/>
      <c r="BJ74" s="267"/>
      <c r="BK74" s="267"/>
      <c r="BL74" s="267" t="s">
        <v>81</v>
      </c>
      <c r="BM74" s="267"/>
      <c r="BN74" s="267"/>
      <c r="BO74" s="267"/>
      <c r="BP74" s="267"/>
      <c r="BQ74" s="267" t="s">
        <v>82</v>
      </c>
      <c r="BR74" s="267"/>
      <c r="BS74" s="267"/>
      <c r="BT74" s="267"/>
      <c r="BU74" s="267"/>
      <c r="BV74" s="174"/>
      <c r="BX74" s="257" t="s">
        <v>83</v>
      </c>
      <c r="BY74" s="259" t="s">
        <v>132</v>
      </c>
      <c r="BZ74" s="259" t="s">
        <v>84</v>
      </c>
      <c r="CA74" s="261" t="s">
        <v>85</v>
      </c>
      <c r="CB74" s="280" t="s">
        <v>86</v>
      </c>
      <c r="CC74" s="3"/>
      <c r="CD74" s="257" t="s">
        <v>83</v>
      </c>
      <c r="CE74" s="259" t="s">
        <v>132</v>
      </c>
      <c r="CF74" s="259" t="s">
        <v>84</v>
      </c>
      <c r="CG74" s="261" t="s">
        <v>85</v>
      </c>
      <c r="CH74" s="280" t="s">
        <v>86</v>
      </c>
      <c r="CI74" s="3"/>
      <c r="CJ74" s="257" t="s">
        <v>83</v>
      </c>
      <c r="CK74" s="259" t="s">
        <v>132</v>
      </c>
      <c r="CL74" s="259" t="s">
        <v>84</v>
      </c>
      <c r="CM74" s="261" t="s">
        <v>85</v>
      </c>
      <c r="CN74" s="280" t="s">
        <v>86</v>
      </c>
      <c r="CO74" s="3"/>
      <c r="CP74" s="257" t="s">
        <v>83</v>
      </c>
      <c r="CQ74" s="259" t="s">
        <v>132</v>
      </c>
      <c r="CR74" s="259" t="s">
        <v>84</v>
      </c>
      <c r="CS74" s="261" t="s">
        <v>85</v>
      </c>
      <c r="CT74" s="280" t="s">
        <v>86</v>
      </c>
      <c r="CU74" s="8"/>
      <c r="CV74" s="120" t="s">
        <v>87</v>
      </c>
      <c r="CW74" s="101" t="s">
        <v>88</v>
      </c>
      <c r="CX74" s="122" t="s">
        <v>89</v>
      </c>
      <c r="CY74" s="257" t="s">
        <v>90</v>
      </c>
      <c r="CZ74" s="291"/>
      <c r="DA74" s="8"/>
      <c r="DB74" s="278"/>
      <c r="DC74" s="276"/>
      <c r="DD74" s="278"/>
      <c r="DE74" s="278"/>
    </row>
    <row r="75" spans="1:109" s="175" customFormat="1" ht="18" customHeight="1" thickBot="1">
      <c r="A75" s="174"/>
      <c r="B75" s="171"/>
      <c r="C75" s="140"/>
      <c r="D75" s="140"/>
      <c r="E75" s="140"/>
      <c r="F75" s="267"/>
      <c r="G75" s="267"/>
      <c r="H75" s="267"/>
      <c r="I75" s="267"/>
      <c r="J75" s="267"/>
      <c r="K75" s="267"/>
      <c r="L75" s="267"/>
      <c r="M75" s="267"/>
      <c r="N75" s="267"/>
      <c r="O75" s="267"/>
      <c r="P75" s="267"/>
      <c r="Q75" s="267"/>
      <c r="R75" s="267"/>
      <c r="S75" s="267"/>
      <c r="T75" s="267"/>
      <c r="U75" s="267"/>
      <c r="V75" s="267"/>
      <c r="W75" s="267"/>
      <c r="X75" s="267">
        <v>1</v>
      </c>
      <c r="Y75" s="267"/>
      <c r="Z75" s="267"/>
      <c r="AA75" s="267"/>
      <c r="AB75" s="267"/>
      <c r="AC75" s="267">
        <v>2</v>
      </c>
      <c r="AD75" s="267"/>
      <c r="AE75" s="267"/>
      <c r="AF75" s="267"/>
      <c r="AG75" s="267"/>
      <c r="AH75" s="267">
        <v>3</v>
      </c>
      <c r="AI75" s="267"/>
      <c r="AJ75" s="267"/>
      <c r="AK75" s="267"/>
      <c r="AL75" s="267"/>
      <c r="AM75" s="267"/>
      <c r="AN75" s="267"/>
      <c r="AO75" s="267"/>
      <c r="AP75" s="267"/>
      <c r="AQ75" s="267"/>
      <c r="AR75" s="267"/>
      <c r="AS75" s="267"/>
      <c r="AT75" s="267"/>
      <c r="AU75" s="267"/>
      <c r="AV75" s="267"/>
      <c r="AW75" s="140"/>
      <c r="AX75" s="140"/>
      <c r="AY75" s="140"/>
      <c r="AZ75" s="173"/>
      <c r="BA75" s="174"/>
      <c r="BB75" s="267"/>
      <c r="BC75" s="267"/>
      <c r="BD75" s="267"/>
      <c r="BE75" s="267"/>
      <c r="BF75" s="267"/>
      <c r="BG75" s="267"/>
      <c r="BH75" s="267"/>
      <c r="BI75" s="267"/>
      <c r="BJ75" s="267"/>
      <c r="BK75" s="267"/>
      <c r="BL75" s="267"/>
      <c r="BM75" s="267"/>
      <c r="BN75" s="267"/>
      <c r="BO75" s="267"/>
      <c r="BP75" s="267"/>
      <c r="BQ75" s="267"/>
      <c r="BR75" s="267"/>
      <c r="BS75" s="267"/>
      <c r="BT75" s="267"/>
      <c r="BU75" s="267"/>
      <c r="BV75" s="174"/>
      <c r="BX75" s="258"/>
      <c r="BY75" s="260"/>
      <c r="BZ75" s="260"/>
      <c r="CA75" s="262"/>
      <c r="CB75" s="281"/>
      <c r="CC75" s="3"/>
      <c r="CD75" s="258"/>
      <c r="CE75" s="260"/>
      <c r="CF75" s="260"/>
      <c r="CG75" s="262"/>
      <c r="CH75" s="281"/>
      <c r="CI75" s="3"/>
      <c r="CJ75" s="258"/>
      <c r="CK75" s="260"/>
      <c r="CL75" s="260"/>
      <c r="CM75" s="262"/>
      <c r="CN75" s="281"/>
      <c r="CO75" s="3"/>
      <c r="CP75" s="258"/>
      <c r="CQ75" s="260"/>
      <c r="CR75" s="260"/>
      <c r="CS75" s="262"/>
      <c r="CT75" s="281"/>
      <c r="CU75" s="8"/>
      <c r="CV75" s="121" t="s">
        <v>91</v>
      </c>
      <c r="CW75" s="102" t="s">
        <v>92</v>
      </c>
      <c r="CX75" s="123" t="s">
        <v>93</v>
      </c>
      <c r="CY75" s="258" t="s">
        <v>94</v>
      </c>
      <c r="CZ75" s="292"/>
      <c r="DA75" s="8"/>
      <c r="DB75" s="278"/>
      <c r="DC75" s="276"/>
      <c r="DD75" s="278"/>
      <c r="DE75" s="278"/>
    </row>
    <row r="76" spans="1:109" s="175" customFormat="1" ht="18" customHeight="1">
      <c r="A76" s="174"/>
      <c r="B76" s="171"/>
      <c r="C76" s="140"/>
      <c r="D76" s="140"/>
      <c r="E76" s="140"/>
      <c r="F76" s="367" t="s">
        <v>98</v>
      </c>
      <c r="G76" s="368"/>
      <c r="H76" s="368"/>
      <c r="I76" s="368"/>
      <c r="J76" s="368"/>
      <c r="K76" s="369"/>
      <c r="L76" s="324">
        <v>0.4</v>
      </c>
      <c r="M76" s="325"/>
      <c r="N76" s="325"/>
      <c r="O76" s="325"/>
      <c r="P76" s="326" t="s">
        <v>99</v>
      </c>
      <c r="Q76" s="326"/>
      <c r="R76" s="327"/>
      <c r="S76" s="328" t="s">
        <v>104</v>
      </c>
      <c r="T76" s="328"/>
      <c r="U76" s="328"/>
      <c r="V76" s="328"/>
      <c r="W76" s="328"/>
      <c r="X76" s="337"/>
      <c r="Y76" s="338"/>
      <c r="Z76" s="338"/>
      <c r="AA76" s="338"/>
      <c r="AB76" s="339"/>
      <c r="AC76" s="337"/>
      <c r="AD76" s="338"/>
      <c r="AE76" s="338"/>
      <c r="AF76" s="338"/>
      <c r="AG76" s="339"/>
      <c r="AH76" s="337"/>
      <c r="AI76" s="338"/>
      <c r="AJ76" s="338"/>
      <c r="AK76" s="338"/>
      <c r="AL76" s="339"/>
      <c r="AM76" s="286" t="e">
        <f t="shared" ref="AM76:AM93" si="37">AVERAGE(X76:AL76)</f>
        <v>#DIV/0!</v>
      </c>
      <c r="AN76" s="286"/>
      <c r="AO76" s="286"/>
      <c r="AP76" s="286"/>
      <c r="AQ76" s="286"/>
      <c r="AR76" s="286" t="e">
        <f t="shared" ref="AR76:AR93" si="38">AM76-L76</f>
        <v>#DIV/0!</v>
      </c>
      <c r="AS76" s="286"/>
      <c r="AT76" s="286"/>
      <c r="AU76" s="286"/>
      <c r="AV76" s="286"/>
      <c r="AW76" s="140"/>
      <c r="AX76" s="140"/>
      <c r="AY76" s="140"/>
      <c r="AZ76" s="173"/>
      <c r="BA76" s="174"/>
      <c r="BB76" s="286" t="e">
        <f>(AM76*1.6%)+(9*CK76)</f>
        <v>#DIV/0!</v>
      </c>
      <c r="BC76" s="286"/>
      <c r="BD76" s="286"/>
      <c r="BE76" s="286"/>
      <c r="BF76" s="286"/>
      <c r="BG76" s="286" t="e">
        <f t="shared" ref="BG76:BG93" si="39">L76+BB76</f>
        <v>#DIV/0!</v>
      </c>
      <c r="BH76" s="286"/>
      <c r="BI76" s="286"/>
      <c r="BJ76" s="286"/>
      <c r="BK76" s="286"/>
      <c r="BL76" s="286" t="e">
        <f t="shared" ref="BL76:BL93" si="40">L76-BB76</f>
        <v>#DIV/0!</v>
      </c>
      <c r="BM76" s="286"/>
      <c r="BN76" s="286"/>
      <c r="BO76" s="286"/>
      <c r="BP76" s="286"/>
      <c r="BQ76" s="285" t="e">
        <f t="shared" ref="BQ76:BQ93" si="41">IF(AND(AM76&lt;=BG76,AM76&gt;=BL76),"PASS","FAIL")</f>
        <v>#DIV/0!</v>
      </c>
      <c r="BR76" s="285"/>
      <c r="BS76" s="285"/>
      <c r="BT76" s="285"/>
      <c r="BU76" s="285"/>
      <c r="BV76" s="174"/>
      <c r="BX76" s="70" t="s">
        <v>149</v>
      </c>
      <c r="BY76" s="88">
        <v>9.1E-4</v>
      </c>
      <c r="BZ76" s="71" t="str">
        <f t="shared" ref="BZ76:BZ93" si="42">P76</f>
        <v>V</v>
      </c>
      <c r="CA76" s="193">
        <v>2</v>
      </c>
      <c r="CB76" s="77">
        <f t="shared" ref="CB76:CB93" si="43">BY76/CA76</f>
        <v>4.55E-4</v>
      </c>
      <c r="CC76" s="4"/>
      <c r="CD76" s="70" t="s">
        <v>151</v>
      </c>
      <c r="CE76" s="88">
        <v>0</v>
      </c>
      <c r="CF76" s="71" t="str">
        <f t="shared" ref="CF76:CF93" si="44">BZ76</f>
        <v>V</v>
      </c>
      <c r="CG76" s="80">
        <f t="shared" si="6"/>
        <v>1.7320508075688772</v>
      </c>
      <c r="CH76" s="77">
        <f>CE76/CG76</f>
        <v>0</v>
      </c>
      <c r="CI76" s="4"/>
      <c r="CJ76" s="70" t="s">
        <v>97</v>
      </c>
      <c r="CK76" s="177">
        <v>1E-3</v>
      </c>
      <c r="CL76" s="71" t="str">
        <f t="shared" ref="CL76:CL93" si="45">P76</f>
        <v>V</v>
      </c>
      <c r="CM76" s="80">
        <f>SQRT(12)</f>
        <v>3.4641016151377544</v>
      </c>
      <c r="CN76" s="77">
        <f>CK76/CM76</f>
        <v>2.886751345948129E-4</v>
      </c>
      <c r="CO76" s="4"/>
      <c r="CP76" s="70" t="s">
        <v>74</v>
      </c>
      <c r="CQ76" s="83" t="e">
        <f t="shared" ref="CQ76:CQ93" si="46">STDEV(X76:AL76)</f>
        <v>#DIV/0!</v>
      </c>
      <c r="CR76" s="71" t="str">
        <f t="shared" ref="CR76:CR93" si="47">P76</f>
        <v>V</v>
      </c>
      <c r="CS76" s="80">
        <f>SQRT(3)</f>
        <v>1.7320508075688772</v>
      </c>
      <c r="CT76" s="85" t="e">
        <f>CQ76/CS76</f>
        <v>#DIV/0!</v>
      </c>
      <c r="CU76" s="8"/>
      <c r="CV76" s="92" t="e">
        <f>SQRT(SUMSQ(CT76,CN76,CH76,CB76))</f>
        <v>#DIV/0!</v>
      </c>
      <c r="CW76" s="88" t="e">
        <f>(CV76^4)/(((CT76^4)/2)+((CN76^4)/200)+((CH76^4)/200)+((CB76^4)/200))</f>
        <v>#DIV/0!</v>
      </c>
      <c r="CX76" s="93" t="e">
        <f t="shared" ref="CX76:CX93" si="48">ROUND(TINV(0.05,CW76),0)</f>
        <v>#DIV/0!</v>
      </c>
      <c r="CY76" s="118" t="e">
        <f>(CV76*CX76)</f>
        <v>#DIV/0!</v>
      </c>
      <c r="CZ76" s="104" t="str">
        <f t="shared" ref="CZ76:CZ93" si="49">P76</f>
        <v>V</v>
      </c>
      <c r="DA76" s="8"/>
      <c r="DB76" s="178">
        <v>8.5000000000000006E-5</v>
      </c>
      <c r="DC76" s="179" t="str">
        <f>CZ76</f>
        <v>V</v>
      </c>
      <c r="DD76" s="212" t="e">
        <f t="shared" ref="DD76:DD93" si="50">MAX(DB76,CY76)</f>
        <v>#DIV/0!</v>
      </c>
      <c r="DE76" s="179" t="str">
        <f>DC76</f>
        <v>V</v>
      </c>
    </row>
    <row r="77" spans="1:109" s="175" customFormat="1" ht="18" customHeight="1">
      <c r="A77" s="174"/>
      <c r="B77" s="171"/>
      <c r="C77" s="140"/>
      <c r="D77" s="140"/>
      <c r="E77" s="140"/>
      <c r="F77" s="370"/>
      <c r="G77" s="371"/>
      <c r="H77" s="371"/>
      <c r="I77" s="371"/>
      <c r="J77" s="371"/>
      <c r="K77" s="372"/>
      <c r="L77" s="324">
        <v>0.4</v>
      </c>
      <c r="M77" s="325"/>
      <c r="N77" s="325"/>
      <c r="O77" s="325"/>
      <c r="P77" s="326" t="s">
        <v>99</v>
      </c>
      <c r="Q77" s="326"/>
      <c r="R77" s="327"/>
      <c r="S77" s="328" t="s">
        <v>105</v>
      </c>
      <c r="T77" s="328"/>
      <c r="U77" s="328"/>
      <c r="V77" s="328"/>
      <c r="W77" s="328"/>
      <c r="X77" s="337"/>
      <c r="Y77" s="338"/>
      <c r="Z77" s="338"/>
      <c r="AA77" s="338"/>
      <c r="AB77" s="339"/>
      <c r="AC77" s="337"/>
      <c r="AD77" s="338"/>
      <c r="AE77" s="338"/>
      <c r="AF77" s="338"/>
      <c r="AG77" s="339"/>
      <c r="AH77" s="337"/>
      <c r="AI77" s="338"/>
      <c r="AJ77" s="338"/>
      <c r="AK77" s="338"/>
      <c r="AL77" s="339"/>
      <c r="AM77" s="286" t="e">
        <f t="shared" si="37"/>
        <v>#DIV/0!</v>
      </c>
      <c r="AN77" s="286"/>
      <c r="AO77" s="286"/>
      <c r="AP77" s="286"/>
      <c r="AQ77" s="286"/>
      <c r="AR77" s="286" t="e">
        <f t="shared" si="38"/>
        <v>#DIV/0!</v>
      </c>
      <c r="AS77" s="286"/>
      <c r="AT77" s="286"/>
      <c r="AU77" s="286"/>
      <c r="AV77" s="286"/>
      <c r="AW77" s="140"/>
      <c r="AX77" s="140"/>
      <c r="AY77" s="140"/>
      <c r="AZ77" s="173"/>
      <c r="BA77" s="174"/>
      <c r="BB77" s="286" t="e">
        <f>(AM77*1.6%)+(9*CK77)</f>
        <v>#DIV/0!</v>
      </c>
      <c r="BC77" s="286"/>
      <c r="BD77" s="286"/>
      <c r="BE77" s="286"/>
      <c r="BF77" s="286"/>
      <c r="BG77" s="286" t="e">
        <f t="shared" si="39"/>
        <v>#DIV/0!</v>
      </c>
      <c r="BH77" s="286"/>
      <c r="BI77" s="286"/>
      <c r="BJ77" s="286"/>
      <c r="BK77" s="286"/>
      <c r="BL77" s="286" t="e">
        <f t="shared" si="40"/>
        <v>#DIV/0!</v>
      </c>
      <c r="BM77" s="286"/>
      <c r="BN77" s="286"/>
      <c r="BO77" s="286"/>
      <c r="BP77" s="286"/>
      <c r="BQ77" s="285" t="e">
        <f t="shared" si="41"/>
        <v>#DIV/0!</v>
      </c>
      <c r="BR77" s="285"/>
      <c r="BS77" s="285"/>
      <c r="BT77" s="285"/>
      <c r="BU77" s="285"/>
      <c r="BV77" s="174"/>
      <c r="BX77" s="72" t="s">
        <v>149</v>
      </c>
      <c r="BY77" s="207">
        <v>9.1E-4</v>
      </c>
      <c r="BZ77" s="1" t="str">
        <f t="shared" si="42"/>
        <v>V</v>
      </c>
      <c r="CA77" s="181">
        <v>2</v>
      </c>
      <c r="CB77" s="78">
        <f t="shared" si="43"/>
        <v>4.55E-4</v>
      </c>
      <c r="CC77" s="4"/>
      <c r="CD77" s="72" t="s">
        <v>151</v>
      </c>
      <c r="CE77" s="5">
        <v>0</v>
      </c>
      <c r="CF77" s="1" t="str">
        <f t="shared" si="44"/>
        <v>V</v>
      </c>
      <c r="CG77" s="81">
        <f t="shared" si="6"/>
        <v>1.7320508075688772</v>
      </c>
      <c r="CH77" s="78">
        <f t="shared" ref="CH77:CH93" si="51">CE77/CG77</f>
        <v>0</v>
      </c>
      <c r="CI77" s="4"/>
      <c r="CJ77" s="72" t="s">
        <v>97</v>
      </c>
      <c r="CK77" s="182">
        <v>1E-3</v>
      </c>
      <c r="CL77" s="1" t="str">
        <f t="shared" si="45"/>
        <v>V</v>
      </c>
      <c r="CM77" s="81">
        <f t="shared" ref="CM77:CM93" si="52">SQRT(12)</f>
        <v>3.4641016151377544</v>
      </c>
      <c r="CN77" s="78">
        <f t="shared" ref="CN77:CN93" si="53">CK77/CM77</f>
        <v>2.886751345948129E-4</v>
      </c>
      <c r="CO77" s="4"/>
      <c r="CP77" s="72" t="s">
        <v>74</v>
      </c>
      <c r="CQ77" s="6" t="e">
        <f t="shared" si="46"/>
        <v>#DIV/0!</v>
      </c>
      <c r="CR77" s="1" t="str">
        <f t="shared" si="47"/>
        <v>V</v>
      </c>
      <c r="CS77" s="81">
        <f t="shared" ref="CS77:CS93" si="54">SQRT(3)</f>
        <v>1.7320508075688772</v>
      </c>
      <c r="CT77" s="86" t="e">
        <f t="shared" ref="CT77:CT93" si="55">CQ77/CS77</f>
        <v>#DIV/0!</v>
      </c>
      <c r="CU77" s="8"/>
      <c r="CV77" s="94" t="e">
        <f t="shared" ref="CV77:CV93" si="56">SQRT(SUMSQ(CT77,CN77,CH77,CB77))</f>
        <v>#DIV/0!</v>
      </c>
      <c r="CW77" s="5" t="e">
        <f t="shared" ref="CW77:CW93" si="57">(CV77^4)/(((CT77^4)/2)+((CN77^4)/200)+((CH77^4)/200)+((CB77^4)/200))</f>
        <v>#DIV/0!</v>
      </c>
      <c r="CX77" s="95" t="e">
        <f t="shared" si="48"/>
        <v>#DIV/0!</v>
      </c>
      <c r="CY77" s="111" t="e">
        <f t="shared" ref="CY77:CY81" si="58">(CV77*CX77)</f>
        <v>#DIV/0!</v>
      </c>
      <c r="CZ77" s="106" t="str">
        <f t="shared" si="49"/>
        <v>V</v>
      </c>
      <c r="DA77" s="8"/>
      <c r="DB77" s="178">
        <v>8.5000000000000006E-5</v>
      </c>
      <c r="DC77" s="179" t="str">
        <f t="shared" ref="DC77:DC93" si="59">CZ77</f>
        <v>V</v>
      </c>
      <c r="DD77" s="212" t="e">
        <f t="shared" si="50"/>
        <v>#DIV/0!</v>
      </c>
      <c r="DE77" s="179" t="str">
        <f t="shared" ref="DE77:DE93" si="60">DC77</f>
        <v>V</v>
      </c>
    </row>
    <row r="78" spans="1:109" s="175" customFormat="1" ht="18" customHeight="1">
      <c r="A78" s="174"/>
      <c r="B78" s="171"/>
      <c r="C78" s="140"/>
      <c r="D78" s="140"/>
      <c r="E78" s="140"/>
      <c r="F78" s="370"/>
      <c r="G78" s="371"/>
      <c r="H78" s="371"/>
      <c r="I78" s="371"/>
      <c r="J78" s="371"/>
      <c r="K78" s="372"/>
      <c r="L78" s="324">
        <v>3.6</v>
      </c>
      <c r="M78" s="325"/>
      <c r="N78" s="325"/>
      <c r="O78" s="325"/>
      <c r="P78" s="326" t="s">
        <v>99</v>
      </c>
      <c r="Q78" s="326"/>
      <c r="R78" s="327"/>
      <c r="S78" s="328" t="s">
        <v>104</v>
      </c>
      <c r="T78" s="328"/>
      <c r="U78" s="328"/>
      <c r="V78" s="328"/>
      <c r="W78" s="328"/>
      <c r="X78" s="337"/>
      <c r="Y78" s="338"/>
      <c r="Z78" s="338"/>
      <c r="AA78" s="338"/>
      <c r="AB78" s="339"/>
      <c r="AC78" s="337"/>
      <c r="AD78" s="338"/>
      <c r="AE78" s="338"/>
      <c r="AF78" s="338"/>
      <c r="AG78" s="339"/>
      <c r="AH78" s="337"/>
      <c r="AI78" s="338"/>
      <c r="AJ78" s="338"/>
      <c r="AK78" s="338"/>
      <c r="AL78" s="339"/>
      <c r="AM78" s="286" t="e">
        <f t="shared" si="37"/>
        <v>#DIV/0!</v>
      </c>
      <c r="AN78" s="286"/>
      <c r="AO78" s="286"/>
      <c r="AP78" s="286"/>
      <c r="AQ78" s="286"/>
      <c r="AR78" s="286" t="e">
        <f t="shared" si="38"/>
        <v>#DIV/0!</v>
      </c>
      <c r="AS78" s="286"/>
      <c r="AT78" s="286"/>
      <c r="AU78" s="286"/>
      <c r="AV78" s="286"/>
      <c r="AW78" s="140"/>
      <c r="AX78" s="140"/>
      <c r="AY78" s="140"/>
      <c r="AZ78" s="173"/>
      <c r="BA78" s="174"/>
      <c r="BB78" s="286" t="e">
        <f>(AM78*1.6%)+(9*CK78)</f>
        <v>#DIV/0!</v>
      </c>
      <c r="BC78" s="286"/>
      <c r="BD78" s="286"/>
      <c r="BE78" s="286"/>
      <c r="BF78" s="286"/>
      <c r="BG78" s="286" t="e">
        <f t="shared" si="39"/>
        <v>#DIV/0!</v>
      </c>
      <c r="BH78" s="286"/>
      <c r="BI78" s="286"/>
      <c r="BJ78" s="286"/>
      <c r="BK78" s="286"/>
      <c r="BL78" s="286" t="e">
        <f t="shared" si="40"/>
        <v>#DIV/0!</v>
      </c>
      <c r="BM78" s="286"/>
      <c r="BN78" s="286"/>
      <c r="BO78" s="286"/>
      <c r="BP78" s="286"/>
      <c r="BQ78" s="285" t="e">
        <f t="shared" si="41"/>
        <v>#DIV/0!</v>
      </c>
      <c r="BR78" s="285"/>
      <c r="BS78" s="285"/>
      <c r="BT78" s="285"/>
      <c r="BU78" s="285"/>
      <c r="BV78" s="174"/>
      <c r="BX78" s="72" t="s">
        <v>149</v>
      </c>
      <c r="BY78" s="6">
        <v>7.3000000000000001E-3</v>
      </c>
      <c r="BZ78" s="1" t="str">
        <f t="shared" si="42"/>
        <v>V</v>
      </c>
      <c r="CA78" s="181">
        <v>2</v>
      </c>
      <c r="CB78" s="78">
        <f t="shared" ref="CB78" si="61">BY78/CA78</f>
        <v>3.65E-3</v>
      </c>
      <c r="CC78" s="4"/>
      <c r="CD78" s="72" t="s">
        <v>151</v>
      </c>
      <c r="CE78" s="5">
        <v>0</v>
      </c>
      <c r="CF78" s="1" t="str">
        <f t="shared" si="44"/>
        <v>V</v>
      </c>
      <c r="CG78" s="81">
        <f t="shared" si="6"/>
        <v>1.7320508075688772</v>
      </c>
      <c r="CH78" s="78">
        <f t="shared" si="51"/>
        <v>0</v>
      </c>
      <c r="CI78" s="4"/>
      <c r="CJ78" s="72" t="s">
        <v>97</v>
      </c>
      <c r="CK78" s="182">
        <v>1E-3</v>
      </c>
      <c r="CL78" s="1" t="str">
        <f t="shared" si="45"/>
        <v>V</v>
      </c>
      <c r="CM78" s="81">
        <f t="shared" si="52"/>
        <v>3.4641016151377544</v>
      </c>
      <c r="CN78" s="78">
        <f t="shared" si="53"/>
        <v>2.886751345948129E-4</v>
      </c>
      <c r="CO78" s="4"/>
      <c r="CP78" s="72" t="s">
        <v>74</v>
      </c>
      <c r="CQ78" s="6" t="e">
        <f t="shared" si="46"/>
        <v>#DIV/0!</v>
      </c>
      <c r="CR78" s="1" t="str">
        <f t="shared" si="47"/>
        <v>V</v>
      </c>
      <c r="CS78" s="81">
        <f t="shared" si="54"/>
        <v>1.7320508075688772</v>
      </c>
      <c r="CT78" s="86" t="e">
        <f t="shared" si="55"/>
        <v>#DIV/0!</v>
      </c>
      <c r="CU78" s="8"/>
      <c r="CV78" s="94" t="e">
        <f t="shared" si="56"/>
        <v>#DIV/0!</v>
      </c>
      <c r="CW78" s="5" t="e">
        <f t="shared" si="57"/>
        <v>#DIV/0!</v>
      </c>
      <c r="CX78" s="95" t="e">
        <f t="shared" ref="CX78" si="62">ROUND(TINV(0.05,CW78),0)</f>
        <v>#DIV/0!</v>
      </c>
      <c r="CY78" s="111" t="e">
        <f t="shared" ref="CY78" si="63">(CV78*CX78)</f>
        <v>#DIV/0!</v>
      </c>
      <c r="CZ78" s="106" t="str">
        <f t="shared" si="49"/>
        <v>V</v>
      </c>
      <c r="DA78" s="8"/>
      <c r="DB78" s="178">
        <v>8.4999999999999995E-4</v>
      </c>
      <c r="DC78" s="179" t="str">
        <f t="shared" si="59"/>
        <v>V</v>
      </c>
      <c r="DD78" s="212" t="e">
        <f t="shared" si="50"/>
        <v>#DIV/0!</v>
      </c>
      <c r="DE78" s="179" t="str">
        <f t="shared" si="60"/>
        <v>V</v>
      </c>
    </row>
    <row r="79" spans="1:109" s="175" customFormat="1" ht="18" customHeight="1">
      <c r="A79" s="174"/>
      <c r="B79" s="171"/>
      <c r="C79" s="140"/>
      <c r="D79" s="140"/>
      <c r="E79" s="140"/>
      <c r="F79" s="373"/>
      <c r="G79" s="374"/>
      <c r="H79" s="374"/>
      <c r="I79" s="374"/>
      <c r="J79" s="374"/>
      <c r="K79" s="375"/>
      <c r="L79" s="324">
        <v>3.6</v>
      </c>
      <c r="M79" s="325"/>
      <c r="N79" s="325"/>
      <c r="O79" s="325"/>
      <c r="P79" s="326" t="s">
        <v>99</v>
      </c>
      <c r="Q79" s="326"/>
      <c r="R79" s="327"/>
      <c r="S79" s="328" t="s">
        <v>105</v>
      </c>
      <c r="T79" s="328"/>
      <c r="U79" s="328"/>
      <c r="V79" s="328"/>
      <c r="W79" s="328"/>
      <c r="X79" s="337"/>
      <c r="Y79" s="338"/>
      <c r="Z79" s="338"/>
      <c r="AA79" s="338"/>
      <c r="AB79" s="339"/>
      <c r="AC79" s="337"/>
      <c r="AD79" s="338"/>
      <c r="AE79" s="338"/>
      <c r="AF79" s="338"/>
      <c r="AG79" s="339"/>
      <c r="AH79" s="337"/>
      <c r="AI79" s="338"/>
      <c r="AJ79" s="338"/>
      <c r="AK79" s="338"/>
      <c r="AL79" s="339"/>
      <c r="AM79" s="286" t="e">
        <f t="shared" si="37"/>
        <v>#DIV/0!</v>
      </c>
      <c r="AN79" s="286"/>
      <c r="AO79" s="286"/>
      <c r="AP79" s="286"/>
      <c r="AQ79" s="286"/>
      <c r="AR79" s="286" t="e">
        <f t="shared" si="38"/>
        <v>#DIV/0!</v>
      </c>
      <c r="AS79" s="286"/>
      <c r="AT79" s="286"/>
      <c r="AU79" s="286"/>
      <c r="AV79" s="286"/>
      <c r="AW79" s="140"/>
      <c r="AX79" s="140"/>
      <c r="AY79" s="140"/>
      <c r="AZ79" s="173"/>
      <c r="BA79" s="174"/>
      <c r="BB79" s="286" t="e">
        <f>(AM79*1.6%)+(9*CK79)</f>
        <v>#DIV/0!</v>
      </c>
      <c r="BC79" s="286"/>
      <c r="BD79" s="286"/>
      <c r="BE79" s="286"/>
      <c r="BF79" s="286"/>
      <c r="BG79" s="286" t="e">
        <f t="shared" si="39"/>
        <v>#DIV/0!</v>
      </c>
      <c r="BH79" s="286"/>
      <c r="BI79" s="286"/>
      <c r="BJ79" s="286"/>
      <c r="BK79" s="286"/>
      <c r="BL79" s="286" t="e">
        <f t="shared" si="40"/>
        <v>#DIV/0!</v>
      </c>
      <c r="BM79" s="286"/>
      <c r="BN79" s="286"/>
      <c r="BO79" s="286"/>
      <c r="BP79" s="286"/>
      <c r="BQ79" s="285" t="e">
        <f t="shared" si="41"/>
        <v>#DIV/0!</v>
      </c>
      <c r="BR79" s="285"/>
      <c r="BS79" s="285"/>
      <c r="BT79" s="285"/>
      <c r="BU79" s="285"/>
      <c r="BV79" s="174"/>
      <c r="BX79" s="72" t="s">
        <v>149</v>
      </c>
      <c r="BY79" s="6">
        <v>7.3000000000000001E-3</v>
      </c>
      <c r="BZ79" s="1" t="str">
        <f t="shared" si="42"/>
        <v>V</v>
      </c>
      <c r="CA79" s="181">
        <v>2</v>
      </c>
      <c r="CB79" s="78">
        <f t="shared" si="43"/>
        <v>3.65E-3</v>
      </c>
      <c r="CC79" s="4"/>
      <c r="CD79" s="72" t="s">
        <v>151</v>
      </c>
      <c r="CE79" s="5">
        <v>0</v>
      </c>
      <c r="CF79" s="1" t="str">
        <f t="shared" si="44"/>
        <v>V</v>
      </c>
      <c r="CG79" s="81">
        <f t="shared" si="6"/>
        <v>1.7320508075688772</v>
      </c>
      <c r="CH79" s="78">
        <f t="shared" si="51"/>
        <v>0</v>
      </c>
      <c r="CI79" s="4"/>
      <c r="CJ79" s="72" t="s">
        <v>97</v>
      </c>
      <c r="CK79" s="182">
        <v>1E-3</v>
      </c>
      <c r="CL79" s="1" t="str">
        <f t="shared" si="45"/>
        <v>V</v>
      </c>
      <c r="CM79" s="81">
        <f t="shared" si="52"/>
        <v>3.4641016151377544</v>
      </c>
      <c r="CN79" s="78">
        <f t="shared" si="53"/>
        <v>2.886751345948129E-4</v>
      </c>
      <c r="CO79" s="4"/>
      <c r="CP79" s="72" t="s">
        <v>74</v>
      </c>
      <c r="CQ79" s="6" t="e">
        <f t="shared" si="46"/>
        <v>#DIV/0!</v>
      </c>
      <c r="CR79" s="1" t="str">
        <f t="shared" si="47"/>
        <v>V</v>
      </c>
      <c r="CS79" s="81">
        <f t="shared" si="54"/>
        <v>1.7320508075688772</v>
      </c>
      <c r="CT79" s="86" t="e">
        <f t="shared" si="55"/>
        <v>#DIV/0!</v>
      </c>
      <c r="CU79" s="8"/>
      <c r="CV79" s="94" t="e">
        <f t="shared" si="56"/>
        <v>#DIV/0!</v>
      </c>
      <c r="CW79" s="5" t="e">
        <f t="shared" si="57"/>
        <v>#DIV/0!</v>
      </c>
      <c r="CX79" s="95" t="e">
        <f t="shared" si="48"/>
        <v>#DIV/0!</v>
      </c>
      <c r="CY79" s="111" t="e">
        <f t="shared" si="58"/>
        <v>#DIV/0!</v>
      </c>
      <c r="CZ79" s="106" t="str">
        <f t="shared" si="49"/>
        <v>V</v>
      </c>
      <c r="DA79" s="8"/>
      <c r="DB79" s="178">
        <v>8.4999999999999995E-4</v>
      </c>
      <c r="DC79" s="179" t="str">
        <f t="shared" si="59"/>
        <v>V</v>
      </c>
      <c r="DD79" s="212" t="e">
        <f t="shared" si="50"/>
        <v>#DIV/0!</v>
      </c>
      <c r="DE79" s="179" t="str">
        <f t="shared" si="60"/>
        <v>V</v>
      </c>
    </row>
    <row r="80" spans="1:109" s="175" customFormat="1" ht="18" customHeight="1">
      <c r="A80" s="174"/>
      <c r="B80" s="171"/>
      <c r="C80" s="140"/>
      <c r="D80" s="140"/>
      <c r="E80" s="140"/>
      <c r="F80" s="367" t="s">
        <v>100</v>
      </c>
      <c r="G80" s="368"/>
      <c r="H80" s="368"/>
      <c r="I80" s="368"/>
      <c r="J80" s="368"/>
      <c r="K80" s="369"/>
      <c r="L80" s="324">
        <v>4</v>
      </c>
      <c r="M80" s="325"/>
      <c r="N80" s="325"/>
      <c r="O80" s="325"/>
      <c r="P80" s="326" t="s">
        <v>99</v>
      </c>
      <c r="Q80" s="326"/>
      <c r="R80" s="327"/>
      <c r="S80" s="328" t="s">
        <v>104</v>
      </c>
      <c r="T80" s="328"/>
      <c r="U80" s="328"/>
      <c r="V80" s="328"/>
      <c r="W80" s="328"/>
      <c r="X80" s="332"/>
      <c r="Y80" s="332"/>
      <c r="Z80" s="332"/>
      <c r="AA80" s="332"/>
      <c r="AB80" s="332"/>
      <c r="AC80" s="332"/>
      <c r="AD80" s="332"/>
      <c r="AE80" s="332"/>
      <c r="AF80" s="332"/>
      <c r="AG80" s="332"/>
      <c r="AH80" s="332"/>
      <c r="AI80" s="332"/>
      <c r="AJ80" s="332"/>
      <c r="AK80" s="332"/>
      <c r="AL80" s="332"/>
      <c r="AM80" s="332" t="e">
        <f t="shared" si="37"/>
        <v>#DIV/0!</v>
      </c>
      <c r="AN80" s="332"/>
      <c r="AO80" s="332"/>
      <c r="AP80" s="332"/>
      <c r="AQ80" s="332"/>
      <c r="AR80" s="332" t="e">
        <f t="shared" si="38"/>
        <v>#DIV/0!</v>
      </c>
      <c r="AS80" s="332"/>
      <c r="AT80" s="332"/>
      <c r="AU80" s="332"/>
      <c r="AV80" s="332"/>
      <c r="AW80" s="140"/>
      <c r="AX80" s="140"/>
      <c r="AY80" s="140"/>
      <c r="AZ80" s="173"/>
      <c r="BA80" s="174"/>
      <c r="BB80" s="332" t="e">
        <f t="shared" ref="BB80:BB93" si="64">(AM80*1.6%)+(5*CK80)</f>
        <v>#DIV/0!</v>
      </c>
      <c r="BC80" s="332"/>
      <c r="BD80" s="332"/>
      <c r="BE80" s="332"/>
      <c r="BF80" s="332"/>
      <c r="BG80" s="332" t="e">
        <f t="shared" si="39"/>
        <v>#DIV/0!</v>
      </c>
      <c r="BH80" s="332"/>
      <c r="BI80" s="332"/>
      <c r="BJ80" s="332"/>
      <c r="BK80" s="332"/>
      <c r="BL80" s="332" t="e">
        <f t="shared" si="40"/>
        <v>#DIV/0!</v>
      </c>
      <c r="BM80" s="332"/>
      <c r="BN80" s="332"/>
      <c r="BO80" s="332"/>
      <c r="BP80" s="332"/>
      <c r="BQ80" s="285" t="e">
        <f t="shared" si="41"/>
        <v>#DIV/0!</v>
      </c>
      <c r="BR80" s="285"/>
      <c r="BS80" s="285"/>
      <c r="BT80" s="285"/>
      <c r="BU80" s="285"/>
      <c r="BV80" s="174"/>
      <c r="BX80" s="72" t="s">
        <v>149</v>
      </c>
      <c r="BY80" s="6">
        <v>7.3000000000000001E-3</v>
      </c>
      <c r="BZ80" s="1" t="str">
        <f t="shared" si="42"/>
        <v>V</v>
      </c>
      <c r="CA80" s="181">
        <v>2</v>
      </c>
      <c r="CB80" s="78">
        <f t="shared" si="43"/>
        <v>3.65E-3</v>
      </c>
      <c r="CC80" s="4"/>
      <c r="CD80" s="72" t="s">
        <v>151</v>
      </c>
      <c r="CE80" s="5">
        <v>0</v>
      </c>
      <c r="CF80" s="1" t="str">
        <f t="shared" si="44"/>
        <v>V</v>
      </c>
      <c r="CG80" s="81">
        <f t="shared" si="6"/>
        <v>1.7320508075688772</v>
      </c>
      <c r="CH80" s="78">
        <f t="shared" si="51"/>
        <v>0</v>
      </c>
      <c r="CI80" s="4"/>
      <c r="CJ80" s="72" t="s">
        <v>97</v>
      </c>
      <c r="CK80" s="182">
        <v>0.01</v>
      </c>
      <c r="CL80" s="1" t="str">
        <f t="shared" si="45"/>
        <v>V</v>
      </c>
      <c r="CM80" s="81">
        <f t="shared" si="52"/>
        <v>3.4641016151377544</v>
      </c>
      <c r="CN80" s="78">
        <f t="shared" si="53"/>
        <v>2.886751345948129E-3</v>
      </c>
      <c r="CO80" s="4"/>
      <c r="CP80" s="72" t="s">
        <v>74</v>
      </c>
      <c r="CQ80" s="6" t="e">
        <f t="shared" si="46"/>
        <v>#DIV/0!</v>
      </c>
      <c r="CR80" s="1" t="str">
        <f t="shared" si="47"/>
        <v>V</v>
      </c>
      <c r="CS80" s="81">
        <f t="shared" si="54"/>
        <v>1.7320508075688772</v>
      </c>
      <c r="CT80" s="86" t="e">
        <f t="shared" si="55"/>
        <v>#DIV/0!</v>
      </c>
      <c r="CU80" s="8"/>
      <c r="CV80" s="94" t="e">
        <f t="shared" si="56"/>
        <v>#DIV/0!</v>
      </c>
      <c r="CW80" s="5" t="e">
        <f t="shared" si="57"/>
        <v>#DIV/0!</v>
      </c>
      <c r="CX80" s="95" t="e">
        <f t="shared" si="48"/>
        <v>#DIV/0!</v>
      </c>
      <c r="CY80" s="110" t="e">
        <f t="shared" si="58"/>
        <v>#DIV/0!</v>
      </c>
      <c r="CZ80" s="106" t="str">
        <f t="shared" si="49"/>
        <v>V</v>
      </c>
      <c r="DA80" s="8"/>
      <c r="DB80" s="178">
        <v>8.4999999999999995E-4</v>
      </c>
      <c r="DC80" s="179" t="str">
        <f t="shared" si="59"/>
        <v>V</v>
      </c>
      <c r="DD80" s="212" t="e">
        <f t="shared" si="50"/>
        <v>#DIV/0!</v>
      </c>
      <c r="DE80" s="179" t="str">
        <f t="shared" si="60"/>
        <v>V</v>
      </c>
    </row>
    <row r="81" spans="1:109" s="175" customFormat="1" ht="18" customHeight="1">
      <c r="A81" s="174"/>
      <c r="B81" s="171"/>
      <c r="C81" s="140"/>
      <c r="D81" s="140"/>
      <c r="E81" s="140"/>
      <c r="F81" s="370"/>
      <c r="G81" s="371"/>
      <c r="H81" s="371"/>
      <c r="I81" s="371"/>
      <c r="J81" s="371"/>
      <c r="K81" s="372"/>
      <c r="L81" s="324">
        <v>4</v>
      </c>
      <c r="M81" s="325"/>
      <c r="N81" s="325"/>
      <c r="O81" s="325"/>
      <c r="P81" s="326" t="s">
        <v>99</v>
      </c>
      <c r="Q81" s="326"/>
      <c r="R81" s="327"/>
      <c r="S81" s="328" t="s">
        <v>105</v>
      </c>
      <c r="T81" s="328"/>
      <c r="U81" s="328"/>
      <c r="V81" s="328"/>
      <c r="W81" s="328"/>
      <c r="X81" s="332"/>
      <c r="Y81" s="332"/>
      <c r="Z81" s="332"/>
      <c r="AA81" s="332"/>
      <c r="AB81" s="332"/>
      <c r="AC81" s="332"/>
      <c r="AD81" s="332"/>
      <c r="AE81" s="332"/>
      <c r="AF81" s="332"/>
      <c r="AG81" s="332"/>
      <c r="AH81" s="332"/>
      <c r="AI81" s="332"/>
      <c r="AJ81" s="332"/>
      <c r="AK81" s="332"/>
      <c r="AL81" s="332"/>
      <c r="AM81" s="332" t="e">
        <f t="shared" si="37"/>
        <v>#DIV/0!</v>
      </c>
      <c r="AN81" s="332"/>
      <c r="AO81" s="332"/>
      <c r="AP81" s="332"/>
      <c r="AQ81" s="332"/>
      <c r="AR81" s="332" t="e">
        <f t="shared" si="38"/>
        <v>#DIV/0!</v>
      </c>
      <c r="AS81" s="332"/>
      <c r="AT81" s="332"/>
      <c r="AU81" s="332"/>
      <c r="AV81" s="332"/>
      <c r="AW81" s="140"/>
      <c r="AX81" s="140"/>
      <c r="AY81" s="140"/>
      <c r="AZ81" s="173"/>
      <c r="BA81" s="174"/>
      <c r="BB81" s="332" t="e">
        <f t="shared" si="64"/>
        <v>#DIV/0!</v>
      </c>
      <c r="BC81" s="332"/>
      <c r="BD81" s="332"/>
      <c r="BE81" s="332"/>
      <c r="BF81" s="332"/>
      <c r="BG81" s="332" t="e">
        <f t="shared" si="39"/>
        <v>#DIV/0!</v>
      </c>
      <c r="BH81" s="332"/>
      <c r="BI81" s="332"/>
      <c r="BJ81" s="332"/>
      <c r="BK81" s="332"/>
      <c r="BL81" s="332" t="e">
        <f t="shared" si="40"/>
        <v>#DIV/0!</v>
      </c>
      <c r="BM81" s="332"/>
      <c r="BN81" s="332"/>
      <c r="BO81" s="332"/>
      <c r="BP81" s="332"/>
      <c r="BQ81" s="285" t="e">
        <f t="shared" si="41"/>
        <v>#DIV/0!</v>
      </c>
      <c r="BR81" s="285"/>
      <c r="BS81" s="285"/>
      <c r="BT81" s="285"/>
      <c r="BU81" s="285"/>
      <c r="BV81" s="174"/>
      <c r="BX81" s="72" t="s">
        <v>149</v>
      </c>
      <c r="BY81" s="6">
        <v>7.3000000000000001E-3</v>
      </c>
      <c r="BZ81" s="1" t="str">
        <f t="shared" si="42"/>
        <v>V</v>
      </c>
      <c r="CA81" s="181">
        <v>2</v>
      </c>
      <c r="CB81" s="78">
        <f t="shared" ref="CB81" si="65">BY81/CA81</f>
        <v>3.65E-3</v>
      </c>
      <c r="CC81" s="4"/>
      <c r="CD81" s="72" t="s">
        <v>151</v>
      </c>
      <c r="CE81" s="5">
        <v>0</v>
      </c>
      <c r="CF81" s="1" t="str">
        <f t="shared" si="44"/>
        <v>V</v>
      </c>
      <c r="CG81" s="81">
        <f t="shared" si="6"/>
        <v>1.7320508075688772</v>
      </c>
      <c r="CH81" s="78">
        <f t="shared" si="51"/>
        <v>0</v>
      </c>
      <c r="CI81" s="4"/>
      <c r="CJ81" s="72" t="s">
        <v>97</v>
      </c>
      <c r="CK81" s="182">
        <v>0.01</v>
      </c>
      <c r="CL81" s="1" t="str">
        <f t="shared" si="45"/>
        <v>V</v>
      </c>
      <c r="CM81" s="81">
        <f t="shared" si="52"/>
        <v>3.4641016151377544</v>
      </c>
      <c r="CN81" s="78">
        <f t="shared" si="53"/>
        <v>2.886751345948129E-3</v>
      </c>
      <c r="CO81" s="4"/>
      <c r="CP81" s="72" t="s">
        <v>74</v>
      </c>
      <c r="CQ81" s="6" t="e">
        <f t="shared" si="46"/>
        <v>#DIV/0!</v>
      </c>
      <c r="CR81" s="1" t="str">
        <f t="shared" si="47"/>
        <v>V</v>
      </c>
      <c r="CS81" s="81">
        <f t="shared" si="54"/>
        <v>1.7320508075688772</v>
      </c>
      <c r="CT81" s="86" t="e">
        <f t="shared" si="55"/>
        <v>#DIV/0!</v>
      </c>
      <c r="CU81" s="8"/>
      <c r="CV81" s="94" t="e">
        <f t="shared" si="56"/>
        <v>#DIV/0!</v>
      </c>
      <c r="CW81" s="5" t="e">
        <f t="shared" si="57"/>
        <v>#DIV/0!</v>
      </c>
      <c r="CX81" s="95" t="e">
        <f t="shared" ref="CX81" si="66">ROUND(TINV(0.05,CW81),0)</f>
        <v>#DIV/0!</v>
      </c>
      <c r="CY81" s="110" t="e">
        <f t="shared" si="58"/>
        <v>#DIV/0!</v>
      </c>
      <c r="CZ81" s="106" t="str">
        <f t="shared" si="49"/>
        <v>V</v>
      </c>
      <c r="DA81" s="8"/>
      <c r="DB81" s="178">
        <v>8.4999999999999995E-4</v>
      </c>
      <c r="DC81" s="179" t="str">
        <f t="shared" si="59"/>
        <v>V</v>
      </c>
      <c r="DD81" s="212" t="e">
        <f t="shared" si="50"/>
        <v>#DIV/0!</v>
      </c>
      <c r="DE81" s="179" t="str">
        <f t="shared" si="60"/>
        <v>V</v>
      </c>
    </row>
    <row r="82" spans="1:109" s="175" customFormat="1" ht="18" customHeight="1">
      <c r="A82" s="174"/>
      <c r="B82" s="171"/>
      <c r="C82" s="140"/>
      <c r="D82" s="140"/>
      <c r="E82" s="140"/>
      <c r="F82" s="370"/>
      <c r="G82" s="371"/>
      <c r="H82" s="371"/>
      <c r="I82" s="371"/>
      <c r="J82" s="371"/>
      <c r="K82" s="372"/>
      <c r="L82" s="324">
        <v>20</v>
      </c>
      <c r="M82" s="325"/>
      <c r="N82" s="325"/>
      <c r="O82" s="325"/>
      <c r="P82" s="326" t="s">
        <v>99</v>
      </c>
      <c r="Q82" s="326"/>
      <c r="R82" s="327"/>
      <c r="S82" s="328" t="s">
        <v>104</v>
      </c>
      <c r="T82" s="328"/>
      <c r="U82" s="328"/>
      <c r="V82" s="328"/>
      <c r="W82" s="328"/>
      <c r="X82" s="333"/>
      <c r="Y82" s="334"/>
      <c r="Z82" s="334"/>
      <c r="AA82" s="334"/>
      <c r="AB82" s="335"/>
      <c r="AC82" s="333"/>
      <c r="AD82" s="334"/>
      <c r="AE82" s="334"/>
      <c r="AF82" s="334"/>
      <c r="AG82" s="335"/>
      <c r="AH82" s="333"/>
      <c r="AI82" s="334"/>
      <c r="AJ82" s="334"/>
      <c r="AK82" s="334"/>
      <c r="AL82" s="335"/>
      <c r="AM82" s="332" t="e">
        <f t="shared" si="37"/>
        <v>#DIV/0!</v>
      </c>
      <c r="AN82" s="332"/>
      <c r="AO82" s="332"/>
      <c r="AP82" s="332"/>
      <c r="AQ82" s="332"/>
      <c r="AR82" s="332" t="e">
        <f t="shared" si="38"/>
        <v>#DIV/0!</v>
      </c>
      <c r="AS82" s="332"/>
      <c r="AT82" s="332"/>
      <c r="AU82" s="332"/>
      <c r="AV82" s="332"/>
      <c r="AW82" s="140"/>
      <c r="AX82" s="140"/>
      <c r="AY82" s="140"/>
      <c r="AZ82" s="173"/>
      <c r="BA82" s="174"/>
      <c r="BB82" s="332" t="e">
        <f t="shared" si="64"/>
        <v>#DIV/0!</v>
      </c>
      <c r="BC82" s="332"/>
      <c r="BD82" s="332"/>
      <c r="BE82" s="332"/>
      <c r="BF82" s="332"/>
      <c r="BG82" s="332" t="e">
        <f t="shared" si="39"/>
        <v>#DIV/0!</v>
      </c>
      <c r="BH82" s="332"/>
      <c r="BI82" s="332"/>
      <c r="BJ82" s="332"/>
      <c r="BK82" s="332"/>
      <c r="BL82" s="332" t="e">
        <f t="shared" si="40"/>
        <v>#DIV/0!</v>
      </c>
      <c r="BM82" s="332"/>
      <c r="BN82" s="332"/>
      <c r="BO82" s="332"/>
      <c r="BP82" s="332"/>
      <c r="BQ82" s="285" t="e">
        <f t="shared" si="41"/>
        <v>#DIV/0!</v>
      </c>
      <c r="BR82" s="285"/>
      <c r="BS82" s="285"/>
      <c r="BT82" s="285"/>
      <c r="BU82" s="285"/>
      <c r="BV82" s="174"/>
      <c r="BX82" s="72" t="s">
        <v>149</v>
      </c>
      <c r="BY82" s="6">
        <v>7.3000000000000001E-3</v>
      </c>
      <c r="BZ82" s="1" t="str">
        <f t="shared" si="42"/>
        <v>V</v>
      </c>
      <c r="CA82" s="181">
        <v>2</v>
      </c>
      <c r="CB82" s="78">
        <f t="shared" si="43"/>
        <v>3.65E-3</v>
      </c>
      <c r="CC82" s="4"/>
      <c r="CD82" s="72" t="s">
        <v>151</v>
      </c>
      <c r="CE82" s="5">
        <v>0</v>
      </c>
      <c r="CF82" s="1" t="str">
        <f t="shared" si="44"/>
        <v>V</v>
      </c>
      <c r="CG82" s="81">
        <f t="shared" si="6"/>
        <v>1.7320508075688772</v>
      </c>
      <c r="CH82" s="78">
        <f t="shared" si="51"/>
        <v>0</v>
      </c>
      <c r="CI82" s="4"/>
      <c r="CJ82" s="72" t="s">
        <v>97</v>
      </c>
      <c r="CK82" s="182">
        <v>0.01</v>
      </c>
      <c r="CL82" s="1" t="str">
        <f t="shared" si="45"/>
        <v>V</v>
      </c>
      <c r="CM82" s="81">
        <f t="shared" si="52"/>
        <v>3.4641016151377544</v>
      </c>
      <c r="CN82" s="78">
        <f t="shared" si="53"/>
        <v>2.886751345948129E-3</v>
      </c>
      <c r="CO82" s="4"/>
      <c r="CP82" s="72" t="s">
        <v>74</v>
      </c>
      <c r="CQ82" s="6" t="e">
        <f t="shared" si="46"/>
        <v>#DIV/0!</v>
      </c>
      <c r="CR82" s="1" t="str">
        <f t="shared" si="47"/>
        <v>V</v>
      </c>
      <c r="CS82" s="81">
        <f t="shared" si="54"/>
        <v>1.7320508075688772</v>
      </c>
      <c r="CT82" s="86" t="e">
        <f t="shared" si="55"/>
        <v>#DIV/0!</v>
      </c>
      <c r="CU82" s="8"/>
      <c r="CV82" s="94" t="e">
        <f t="shared" si="56"/>
        <v>#DIV/0!</v>
      </c>
      <c r="CW82" s="5" t="e">
        <f t="shared" si="57"/>
        <v>#DIV/0!</v>
      </c>
      <c r="CX82" s="95" t="e">
        <f t="shared" si="48"/>
        <v>#DIV/0!</v>
      </c>
      <c r="CY82" s="110" t="e">
        <f t="shared" ref="CY82:CY87" si="67">(CV82*CX82)</f>
        <v>#DIV/0!</v>
      </c>
      <c r="CZ82" s="106" t="str">
        <f t="shared" si="49"/>
        <v>V</v>
      </c>
      <c r="DA82" s="8"/>
      <c r="DB82" s="178">
        <v>8.4999999999999995E-4</v>
      </c>
      <c r="DC82" s="179" t="str">
        <f t="shared" si="59"/>
        <v>V</v>
      </c>
      <c r="DD82" s="212" t="e">
        <f t="shared" si="50"/>
        <v>#DIV/0!</v>
      </c>
      <c r="DE82" s="179" t="str">
        <f t="shared" si="60"/>
        <v>V</v>
      </c>
    </row>
    <row r="83" spans="1:109" s="175" customFormat="1" ht="18" customHeight="1">
      <c r="A83" s="174"/>
      <c r="B83" s="171"/>
      <c r="C83" s="140"/>
      <c r="D83" s="140"/>
      <c r="E83" s="140"/>
      <c r="F83" s="370"/>
      <c r="G83" s="371"/>
      <c r="H83" s="371"/>
      <c r="I83" s="371"/>
      <c r="J83" s="371"/>
      <c r="K83" s="372"/>
      <c r="L83" s="324">
        <v>20</v>
      </c>
      <c r="M83" s="325"/>
      <c r="N83" s="325"/>
      <c r="O83" s="325"/>
      <c r="P83" s="326" t="s">
        <v>99</v>
      </c>
      <c r="Q83" s="326"/>
      <c r="R83" s="327"/>
      <c r="S83" s="328" t="s">
        <v>105</v>
      </c>
      <c r="T83" s="328"/>
      <c r="U83" s="328"/>
      <c r="V83" s="328"/>
      <c r="W83" s="328"/>
      <c r="X83" s="333"/>
      <c r="Y83" s="334"/>
      <c r="Z83" s="334"/>
      <c r="AA83" s="334"/>
      <c r="AB83" s="335"/>
      <c r="AC83" s="333"/>
      <c r="AD83" s="334"/>
      <c r="AE83" s="334"/>
      <c r="AF83" s="334"/>
      <c r="AG83" s="335"/>
      <c r="AH83" s="333"/>
      <c r="AI83" s="334"/>
      <c r="AJ83" s="334"/>
      <c r="AK83" s="334"/>
      <c r="AL83" s="335"/>
      <c r="AM83" s="332" t="e">
        <f t="shared" si="37"/>
        <v>#DIV/0!</v>
      </c>
      <c r="AN83" s="332"/>
      <c r="AO83" s="332"/>
      <c r="AP83" s="332"/>
      <c r="AQ83" s="332"/>
      <c r="AR83" s="332" t="e">
        <f t="shared" si="38"/>
        <v>#DIV/0!</v>
      </c>
      <c r="AS83" s="332"/>
      <c r="AT83" s="332"/>
      <c r="AU83" s="332"/>
      <c r="AV83" s="332"/>
      <c r="AW83" s="140"/>
      <c r="AX83" s="140"/>
      <c r="AY83" s="140"/>
      <c r="AZ83" s="173"/>
      <c r="BA83" s="174"/>
      <c r="BB83" s="332" t="e">
        <f t="shared" si="64"/>
        <v>#DIV/0!</v>
      </c>
      <c r="BC83" s="332"/>
      <c r="BD83" s="332"/>
      <c r="BE83" s="332"/>
      <c r="BF83" s="332"/>
      <c r="BG83" s="332" t="e">
        <f t="shared" si="39"/>
        <v>#DIV/0!</v>
      </c>
      <c r="BH83" s="332"/>
      <c r="BI83" s="332"/>
      <c r="BJ83" s="332"/>
      <c r="BK83" s="332"/>
      <c r="BL83" s="332" t="e">
        <f t="shared" si="40"/>
        <v>#DIV/0!</v>
      </c>
      <c r="BM83" s="332"/>
      <c r="BN83" s="332"/>
      <c r="BO83" s="332"/>
      <c r="BP83" s="332"/>
      <c r="BQ83" s="285" t="e">
        <f t="shared" si="41"/>
        <v>#DIV/0!</v>
      </c>
      <c r="BR83" s="285"/>
      <c r="BS83" s="285"/>
      <c r="BT83" s="285"/>
      <c r="BU83" s="285"/>
      <c r="BV83" s="174"/>
      <c r="BX83" s="72" t="s">
        <v>149</v>
      </c>
      <c r="BY83" s="6">
        <v>7.3000000000000001E-3</v>
      </c>
      <c r="BZ83" s="1" t="str">
        <f t="shared" si="42"/>
        <v>V</v>
      </c>
      <c r="CA83" s="181">
        <v>2</v>
      </c>
      <c r="CB83" s="78">
        <f t="shared" si="43"/>
        <v>3.65E-3</v>
      </c>
      <c r="CC83" s="4"/>
      <c r="CD83" s="72" t="s">
        <v>151</v>
      </c>
      <c r="CE83" s="5">
        <v>0</v>
      </c>
      <c r="CF83" s="1" t="str">
        <f t="shared" si="44"/>
        <v>V</v>
      </c>
      <c r="CG83" s="81">
        <f t="shared" si="6"/>
        <v>1.7320508075688772</v>
      </c>
      <c r="CH83" s="78">
        <f t="shared" si="51"/>
        <v>0</v>
      </c>
      <c r="CI83" s="4"/>
      <c r="CJ83" s="72" t="s">
        <v>97</v>
      </c>
      <c r="CK83" s="182">
        <v>0.01</v>
      </c>
      <c r="CL83" s="1" t="str">
        <f t="shared" si="45"/>
        <v>V</v>
      </c>
      <c r="CM83" s="81">
        <f t="shared" si="52"/>
        <v>3.4641016151377544</v>
      </c>
      <c r="CN83" s="78">
        <f t="shared" si="53"/>
        <v>2.886751345948129E-3</v>
      </c>
      <c r="CO83" s="4"/>
      <c r="CP83" s="72" t="s">
        <v>74</v>
      </c>
      <c r="CQ83" s="6" t="e">
        <f t="shared" si="46"/>
        <v>#DIV/0!</v>
      </c>
      <c r="CR83" s="1" t="str">
        <f t="shared" si="47"/>
        <v>V</v>
      </c>
      <c r="CS83" s="81">
        <f t="shared" si="54"/>
        <v>1.7320508075688772</v>
      </c>
      <c r="CT83" s="86" t="e">
        <f t="shared" si="55"/>
        <v>#DIV/0!</v>
      </c>
      <c r="CU83" s="8"/>
      <c r="CV83" s="94" t="e">
        <f t="shared" si="56"/>
        <v>#DIV/0!</v>
      </c>
      <c r="CW83" s="5" t="e">
        <f t="shared" si="57"/>
        <v>#DIV/0!</v>
      </c>
      <c r="CX83" s="95" t="e">
        <f t="shared" si="48"/>
        <v>#DIV/0!</v>
      </c>
      <c r="CY83" s="110" t="e">
        <f t="shared" si="67"/>
        <v>#DIV/0!</v>
      </c>
      <c r="CZ83" s="106" t="str">
        <f t="shared" si="49"/>
        <v>V</v>
      </c>
      <c r="DA83" s="8"/>
      <c r="DB83" s="178">
        <v>8.4999999999999995E-4</v>
      </c>
      <c r="DC83" s="179" t="str">
        <f t="shared" si="59"/>
        <v>V</v>
      </c>
      <c r="DD83" s="212" t="e">
        <f t="shared" si="50"/>
        <v>#DIV/0!</v>
      </c>
      <c r="DE83" s="179" t="str">
        <f t="shared" si="60"/>
        <v>V</v>
      </c>
    </row>
    <row r="84" spans="1:109" s="175" customFormat="1" ht="18" customHeight="1">
      <c r="A84" s="174"/>
      <c r="B84" s="171"/>
      <c r="C84" s="140"/>
      <c r="D84" s="140"/>
      <c r="E84" s="140"/>
      <c r="F84" s="370"/>
      <c r="G84" s="371"/>
      <c r="H84" s="371"/>
      <c r="I84" s="371"/>
      <c r="J84" s="371"/>
      <c r="K84" s="372"/>
      <c r="L84" s="324">
        <v>36</v>
      </c>
      <c r="M84" s="325"/>
      <c r="N84" s="325"/>
      <c r="O84" s="325"/>
      <c r="P84" s="326" t="s">
        <v>99</v>
      </c>
      <c r="Q84" s="326"/>
      <c r="R84" s="327"/>
      <c r="S84" s="328" t="s">
        <v>104</v>
      </c>
      <c r="T84" s="328"/>
      <c r="U84" s="328"/>
      <c r="V84" s="328"/>
      <c r="W84" s="328"/>
      <c r="X84" s="332"/>
      <c r="Y84" s="332"/>
      <c r="Z84" s="332"/>
      <c r="AA84" s="332"/>
      <c r="AB84" s="332"/>
      <c r="AC84" s="332"/>
      <c r="AD84" s="332"/>
      <c r="AE84" s="332"/>
      <c r="AF84" s="332"/>
      <c r="AG84" s="332"/>
      <c r="AH84" s="332"/>
      <c r="AI84" s="332"/>
      <c r="AJ84" s="332"/>
      <c r="AK84" s="332"/>
      <c r="AL84" s="332"/>
      <c r="AM84" s="332" t="e">
        <f t="shared" si="37"/>
        <v>#DIV/0!</v>
      </c>
      <c r="AN84" s="332"/>
      <c r="AO84" s="332"/>
      <c r="AP84" s="332"/>
      <c r="AQ84" s="332"/>
      <c r="AR84" s="332" t="e">
        <f t="shared" si="38"/>
        <v>#DIV/0!</v>
      </c>
      <c r="AS84" s="332"/>
      <c r="AT84" s="332"/>
      <c r="AU84" s="332"/>
      <c r="AV84" s="332"/>
      <c r="AW84" s="140"/>
      <c r="AX84" s="140"/>
      <c r="AY84" s="140"/>
      <c r="AZ84" s="173"/>
      <c r="BA84" s="174"/>
      <c r="BB84" s="332" t="e">
        <f t="shared" si="64"/>
        <v>#DIV/0!</v>
      </c>
      <c r="BC84" s="332"/>
      <c r="BD84" s="332"/>
      <c r="BE84" s="332"/>
      <c r="BF84" s="332"/>
      <c r="BG84" s="323" t="e">
        <f t="shared" si="39"/>
        <v>#DIV/0!</v>
      </c>
      <c r="BH84" s="323"/>
      <c r="BI84" s="323"/>
      <c r="BJ84" s="323"/>
      <c r="BK84" s="323"/>
      <c r="BL84" s="323" t="e">
        <f t="shared" si="40"/>
        <v>#DIV/0!</v>
      </c>
      <c r="BM84" s="323"/>
      <c r="BN84" s="323"/>
      <c r="BO84" s="323"/>
      <c r="BP84" s="323"/>
      <c r="BQ84" s="285" t="e">
        <f t="shared" si="41"/>
        <v>#DIV/0!</v>
      </c>
      <c r="BR84" s="285"/>
      <c r="BS84" s="285"/>
      <c r="BT84" s="285"/>
      <c r="BU84" s="285"/>
      <c r="BV84" s="174"/>
      <c r="BX84" s="72" t="s">
        <v>149</v>
      </c>
      <c r="BY84" s="6">
        <v>7.0999999999999994E-2</v>
      </c>
      <c r="BZ84" s="1" t="str">
        <f t="shared" si="42"/>
        <v>V</v>
      </c>
      <c r="CA84" s="181">
        <v>2</v>
      </c>
      <c r="CB84" s="78">
        <f t="shared" si="43"/>
        <v>3.5499999999999997E-2</v>
      </c>
      <c r="CC84" s="4"/>
      <c r="CD84" s="72" t="s">
        <v>151</v>
      </c>
      <c r="CE84" s="5">
        <v>0</v>
      </c>
      <c r="CF84" s="1" t="str">
        <f t="shared" si="44"/>
        <v>V</v>
      </c>
      <c r="CG84" s="81">
        <f t="shared" si="6"/>
        <v>1.7320508075688772</v>
      </c>
      <c r="CH84" s="78">
        <f t="shared" si="51"/>
        <v>0</v>
      </c>
      <c r="CI84" s="4"/>
      <c r="CJ84" s="72" t="s">
        <v>97</v>
      </c>
      <c r="CK84" s="182">
        <v>0.01</v>
      </c>
      <c r="CL84" s="1" t="str">
        <f t="shared" si="45"/>
        <v>V</v>
      </c>
      <c r="CM84" s="81">
        <f t="shared" si="52"/>
        <v>3.4641016151377544</v>
      </c>
      <c r="CN84" s="78">
        <f t="shared" si="53"/>
        <v>2.886751345948129E-3</v>
      </c>
      <c r="CO84" s="4"/>
      <c r="CP84" s="72" t="s">
        <v>74</v>
      </c>
      <c r="CQ84" s="6" t="e">
        <f t="shared" si="46"/>
        <v>#DIV/0!</v>
      </c>
      <c r="CR84" s="1" t="str">
        <f t="shared" si="47"/>
        <v>V</v>
      </c>
      <c r="CS84" s="81">
        <f t="shared" si="54"/>
        <v>1.7320508075688772</v>
      </c>
      <c r="CT84" s="86" t="e">
        <f t="shared" si="55"/>
        <v>#DIV/0!</v>
      </c>
      <c r="CU84" s="8"/>
      <c r="CV84" s="94" t="e">
        <f t="shared" si="56"/>
        <v>#DIV/0!</v>
      </c>
      <c r="CW84" s="5" t="e">
        <f t="shared" si="57"/>
        <v>#DIV/0!</v>
      </c>
      <c r="CX84" s="95" t="e">
        <f t="shared" si="48"/>
        <v>#DIV/0!</v>
      </c>
      <c r="CY84" s="110" t="e">
        <f t="shared" si="67"/>
        <v>#DIV/0!</v>
      </c>
      <c r="CZ84" s="106" t="str">
        <f t="shared" si="49"/>
        <v>V</v>
      </c>
      <c r="DA84" s="8"/>
      <c r="DB84" s="178">
        <v>6.4000000000000003E-3</v>
      </c>
      <c r="DC84" s="179" t="str">
        <f t="shared" si="59"/>
        <v>V</v>
      </c>
      <c r="DD84" s="212" t="e">
        <f t="shared" si="50"/>
        <v>#DIV/0!</v>
      </c>
      <c r="DE84" s="179" t="str">
        <f t="shared" si="60"/>
        <v>V</v>
      </c>
    </row>
    <row r="85" spans="1:109" s="175" customFormat="1" ht="18" customHeight="1">
      <c r="A85" s="174"/>
      <c r="B85" s="171"/>
      <c r="C85" s="140"/>
      <c r="D85" s="140"/>
      <c r="E85" s="140"/>
      <c r="F85" s="373"/>
      <c r="G85" s="374"/>
      <c r="H85" s="374"/>
      <c r="I85" s="374"/>
      <c r="J85" s="374"/>
      <c r="K85" s="375"/>
      <c r="L85" s="324">
        <v>36</v>
      </c>
      <c r="M85" s="325"/>
      <c r="N85" s="325"/>
      <c r="O85" s="325"/>
      <c r="P85" s="326" t="s">
        <v>99</v>
      </c>
      <c r="Q85" s="326"/>
      <c r="R85" s="327"/>
      <c r="S85" s="328" t="s">
        <v>105</v>
      </c>
      <c r="T85" s="328"/>
      <c r="U85" s="328"/>
      <c r="V85" s="328"/>
      <c r="W85" s="328"/>
      <c r="X85" s="332"/>
      <c r="Y85" s="332"/>
      <c r="Z85" s="332"/>
      <c r="AA85" s="332"/>
      <c r="AB85" s="332"/>
      <c r="AC85" s="332"/>
      <c r="AD85" s="332"/>
      <c r="AE85" s="332"/>
      <c r="AF85" s="332"/>
      <c r="AG85" s="332"/>
      <c r="AH85" s="332"/>
      <c r="AI85" s="332"/>
      <c r="AJ85" s="332"/>
      <c r="AK85" s="332"/>
      <c r="AL85" s="332"/>
      <c r="AM85" s="332" t="e">
        <f t="shared" si="37"/>
        <v>#DIV/0!</v>
      </c>
      <c r="AN85" s="332"/>
      <c r="AO85" s="332"/>
      <c r="AP85" s="332"/>
      <c r="AQ85" s="332"/>
      <c r="AR85" s="332" t="e">
        <f t="shared" si="38"/>
        <v>#DIV/0!</v>
      </c>
      <c r="AS85" s="332"/>
      <c r="AT85" s="332"/>
      <c r="AU85" s="332"/>
      <c r="AV85" s="332"/>
      <c r="AW85" s="140"/>
      <c r="AX85" s="140"/>
      <c r="AY85" s="140"/>
      <c r="AZ85" s="173"/>
      <c r="BA85" s="174"/>
      <c r="BB85" s="332" t="e">
        <f t="shared" si="64"/>
        <v>#DIV/0!</v>
      </c>
      <c r="BC85" s="332"/>
      <c r="BD85" s="332"/>
      <c r="BE85" s="332"/>
      <c r="BF85" s="332"/>
      <c r="BG85" s="323" t="e">
        <f t="shared" si="39"/>
        <v>#DIV/0!</v>
      </c>
      <c r="BH85" s="323"/>
      <c r="BI85" s="323"/>
      <c r="BJ85" s="323"/>
      <c r="BK85" s="323"/>
      <c r="BL85" s="323" t="e">
        <f t="shared" si="40"/>
        <v>#DIV/0!</v>
      </c>
      <c r="BM85" s="323"/>
      <c r="BN85" s="323"/>
      <c r="BO85" s="323"/>
      <c r="BP85" s="323"/>
      <c r="BQ85" s="285" t="e">
        <f t="shared" si="41"/>
        <v>#DIV/0!</v>
      </c>
      <c r="BR85" s="285"/>
      <c r="BS85" s="285"/>
      <c r="BT85" s="285"/>
      <c r="BU85" s="285"/>
      <c r="BV85" s="174"/>
      <c r="BX85" s="72" t="s">
        <v>149</v>
      </c>
      <c r="BY85" s="6">
        <v>7.0999999999999994E-2</v>
      </c>
      <c r="BZ85" s="1" t="str">
        <f t="shared" si="42"/>
        <v>V</v>
      </c>
      <c r="CA85" s="181">
        <v>2</v>
      </c>
      <c r="CB85" s="78">
        <f t="shared" si="43"/>
        <v>3.5499999999999997E-2</v>
      </c>
      <c r="CC85" s="4"/>
      <c r="CD85" s="72" t="s">
        <v>151</v>
      </c>
      <c r="CE85" s="5">
        <v>0</v>
      </c>
      <c r="CF85" s="1" t="str">
        <f t="shared" si="44"/>
        <v>V</v>
      </c>
      <c r="CG85" s="81">
        <f t="shared" si="6"/>
        <v>1.7320508075688772</v>
      </c>
      <c r="CH85" s="78">
        <f t="shared" si="51"/>
        <v>0</v>
      </c>
      <c r="CI85" s="4"/>
      <c r="CJ85" s="72" t="s">
        <v>97</v>
      </c>
      <c r="CK85" s="182">
        <v>0.01</v>
      </c>
      <c r="CL85" s="1" t="str">
        <f t="shared" si="45"/>
        <v>V</v>
      </c>
      <c r="CM85" s="81">
        <f t="shared" si="52"/>
        <v>3.4641016151377544</v>
      </c>
      <c r="CN85" s="78">
        <f t="shared" si="53"/>
        <v>2.886751345948129E-3</v>
      </c>
      <c r="CO85" s="4"/>
      <c r="CP85" s="72" t="s">
        <v>74</v>
      </c>
      <c r="CQ85" s="6" t="e">
        <f t="shared" si="46"/>
        <v>#DIV/0!</v>
      </c>
      <c r="CR85" s="1" t="str">
        <f t="shared" si="47"/>
        <v>V</v>
      </c>
      <c r="CS85" s="81">
        <f t="shared" si="54"/>
        <v>1.7320508075688772</v>
      </c>
      <c r="CT85" s="86" t="e">
        <f t="shared" si="55"/>
        <v>#DIV/0!</v>
      </c>
      <c r="CU85" s="8"/>
      <c r="CV85" s="94" t="e">
        <f t="shared" si="56"/>
        <v>#DIV/0!</v>
      </c>
      <c r="CW85" s="5" t="e">
        <f t="shared" si="57"/>
        <v>#DIV/0!</v>
      </c>
      <c r="CX85" s="95" t="e">
        <f t="shared" si="48"/>
        <v>#DIV/0!</v>
      </c>
      <c r="CY85" s="110" t="e">
        <f t="shared" si="67"/>
        <v>#DIV/0!</v>
      </c>
      <c r="CZ85" s="106" t="str">
        <f t="shared" si="49"/>
        <v>V</v>
      </c>
      <c r="DA85" s="8"/>
      <c r="DB85" s="178">
        <v>6.4000000000000003E-3</v>
      </c>
      <c r="DC85" s="179" t="str">
        <f t="shared" si="59"/>
        <v>V</v>
      </c>
      <c r="DD85" s="212" t="e">
        <f t="shared" si="50"/>
        <v>#DIV/0!</v>
      </c>
      <c r="DE85" s="179" t="str">
        <f t="shared" si="60"/>
        <v>V</v>
      </c>
    </row>
    <row r="86" spans="1:109" s="175" customFormat="1" ht="18" customHeight="1">
      <c r="A86" s="174"/>
      <c r="B86" s="171"/>
      <c r="C86" s="140"/>
      <c r="D86" s="140"/>
      <c r="E86" s="140"/>
      <c r="F86" s="367" t="s">
        <v>101</v>
      </c>
      <c r="G86" s="368"/>
      <c r="H86" s="368"/>
      <c r="I86" s="368"/>
      <c r="J86" s="368"/>
      <c r="K86" s="369"/>
      <c r="L86" s="324">
        <v>40</v>
      </c>
      <c r="M86" s="325"/>
      <c r="N86" s="325"/>
      <c r="O86" s="325"/>
      <c r="P86" s="326" t="s">
        <v>99</v>
      </c>
      <c r="Q86" s="326"/>
      <c r="R86" s="327"/>
      <c r="S86" s="328" t="s">
        <v>104</v>
      </c>
      <c r="T86" s="328"/>
      <c r="U86" s="328"/>
      <c r="V86" s="328"/>
      <c r="W86" s="328"/>
      <c r="X86" s="329"/>
      <c r="Y86" s="330"/>
      <c r="Z86" s="330"/>
      <c r="AA86" s="330"/>
      <c r="AB86" s="331"/>
      <c r="AC86" s="329"/>
      <c r="AD86" s="330"/>
      <c r="AE86" s="330"/>
      <c r="AF86" s="330"/>
      <c r="AG86" s="331"/>
      <c r="AH86" s="329"/>
      <c r="AI86" s="330"/>
      <c r="AJ86" s="330"/>
      <c r="AK86" s="330"/>
      <c r="AL86" s="331"/>
      <c r="AM86" s="323" t="e">
        <f t="shared" si="37"/>
        <v>#DIV/0!</v>
      </c>
      <c r="AN86" s="323"/>
      <c r="AO86" s="323"/>
      <c r="AP86" s="323"/>
      <c r="AQ86" s="323"/>
      <c r="AR86" s="323" t="e">
        <f t="shared" si="38"/>
        <v>#DIV/0!</v>
      </c>
      <c r="AS86" s="323"/>
      <c r="AT86" s="323"/>
      <c r="AU86" s="323"/>
      <c r="AV86" s="323"/>
      <c r="AW86" s="140"/>
      <c r="AX86" s="140"/>
      <c r="AY86" s="140"/>
      <c r="AZ86" s="173"/>
      <c r="BA86" s="174"/>
      <c r="BB86" s="323" t="e">
        <f t="shared" si="64"/>
        <v>#DIV/0!</v>
      </c>
      <c r="BC86" s="323"/>
      <c r="BD86" s="323"/>
      <c r="BE86" s="323"/>
      <c r="BF86" s="323"/>
      <c r="BG86" s="323" t="e">
        <f t="shared" si="39"/>
        <v>#DIV/0!</v>
      </c>
      <c r="BH86" s="323"/>
      <c r="BI86" s="323"/>
      <c r="BJ86" s="323"/>
      <c r="BK86" s="323"/>
      <c r="BL86" s="323" t="e">
        <f t="shared" si="40"/>
        <v>#DIV/0!</v>
      </c>
      <c r="BM86" s="323"/>
      <c r="BN86" s="323"/>
      <c r="BO86" s="323"/>
      <c r="BP86" s="323"/>
      <c r="BQ86" s="285" t="e">
        <f t="shared" si="41"/>
        <v>#DIV/0!</v>
      </c>
      <c r="BR86" s="285"/>
      <c r="BS86" s="285"/>
      <c r="BT86" s="285"/>
      <c r="BU86" s="285"/>
      <c r="BV86" s="174"/>
      <c r="BX86" s="72" t="s">
        <v>149</v>
      </c>
      <c r="BY86" s="6">
        <v>7.0999999999999994E-2</v>
      </c>
      <c r="BZ86" s="1" t="str">
        <f t="shared" si="42"/>
        <v>V</v>
      </c>
      <c r="CA86" s="181">
        <v>2</v>
      </c>
      <c r="CB86" s="78">
        <f t="shared" si="43"/>
        <v>3.5499999999999997E-2</v>
      </c>
      <c r="CC86" s="4"/>
      <c r="CD86" s="72" t="s">
        <v>151</v>
      </c>
      <c r="CE86" s="5">
        <v>0</v>
      </c>
      <c r="CF86" s="1" t="str">
        <f t="shared" si="44"/>
        <v>V</v>
      </c>
      <c r="CG86" s="81">
        <f t="shared" si="6"/>
        <v>1.7320508075688772</v>
      </c>
      <c r="CH86" s="78">
        <f t="shared" si="51"/>
        <v>0</v>
      </c>
      <c r="CI86" s="4"/>
      <c r="CJ86" s="72" t="s">
        <v>97</v>
      </c>
      <c r="CK86" s="182">
        <v>0.1</v>
      </c>
      <c r="CL86" s="1" t="str">
        <f t="shared" si="45"/>
        <v>V</v>
      </c>
      <c r="CM86" s="81">
        <f t="shared" si="52"/>
        <v>3.4641016151377544</v>
      </c>
      <c r="CN86" s="78">
        <f t="shared" si="53"/>
        <v>2.8867513459481291E-2</v>
      </c>
      <c r="CO86" s="4"/>
      <c r="CP86" s="72" t="s">
        <v>74</v>
      </c>
      <c r="CQ86" s="6" t="e">
        <f t="shared" si="46"/>
        <v>#DIV/0!</v>
      </c>
      <c r="CR86" s="1" t="str">
        <f t="shared" si="47"/>
        <v>V</v>
      </c>
      <c r="CS86" s="81">
        <f t="shared" si="54"/>
        <v>1.7320508075688772</v>
      </c>
      <c r="CT86" s="86" t="e">
        <f t="shared" si="55"/>
        <v>#DIV/0!</v>
      </c>
      <c r="CU86" s="8"/>
      <c r="CV86" s="94" t="e">
        <f t="shared" si="56"/>
        <v>#DIV/0!</v>
      </c>
      <c r="CW86" s="5" t="e">
        <f t="shared" si="57"/>
        <v>#DIV/0!</v>
      </c>
      <c r="CX86" s="95" t="e">
        <f t="shared" si="48"/>
        <v>#DIV/0!</v>
      </c>
      <c r="CY86" s="105" t="e">
        <f t="shared" si="67"/>
        <v>#DIV/0!</v>
      </c>
      <c r="CZ86" s="106" t="str">
        <f t="shared" si="49"/>
        <v>V</v>
      </c>
      <c r="DA86" s="8"/>
      <c r="DB86" s="178">
        <v>6.4000000000000003E-3</v>
      </c>
      <c r="DC86" s="179" t="str">
        <f t="shared" si="59"/>
        <v>V</v>
      </c>
      <c r="DD86" s="212" t="e">
        <f t="shared" si="50"/>
        <v>#DIV/0!</v>
      </c>
      <c r="DE86" s="179" t="str">
        <f t="shared" si="60"/>
        <v>V</v>
      </c>
    </row>
    <row r="87" spans="1:109" s="175" customFormat="1" ht="18" customHeight="1">
      <c r="A87" s="174"/>
      <c r="B87" s="171"/>
      <c r="C87" s="140"/>
      <c r="D87" s="140"/>
      <c r="E87" s="140"/>
      <c r="F87" s="370"/>
      <c r="G87" s="371"/>
      <c r="H87" s="371"/>
      <c r="I87" s="371"/>
      <c r="J87" s="371"/>
      <c r="K87" s="372"/>
      <c r="L87" s="324">
        <v>40</v>
      </c>
      <c r="M87" s="325"/>
      <c r="N87" s="325"/>
      <c r="O87" s="325"/>
      <c r="P87" s="326" t="s">
        <v>99</v>
      </c>
      <c r="Q87" s="326"/>
      <c r="R87" s="327"/>
      <c r="S87" s="328" t="s">
        <v>105</v>
      </c>
      <c r="T87" s="328"/>
      <c r="U87" s="328"/>
      <c r="V87" s="328"/>
      <c r="W87" s="328"/>
      <c r="X87" s="329"/>
      <c r="Y87" s="330"/>
      <c r="Z87" s="330"/>
      <c r="AA87" s="330"/>
      <c r="AB87" s="331"/>
      <c r="AC87" s="329"/>
      <c r="AD87" s="330"/>
      <c r="AE87" s="330"/>
      <c r="AF87" s="330"/>
      <c r="AG87" s="331"/>
      <c r="AH87" s="329"/>
      <c r="AI87" s="330"/>
      <c r="AJ87" s="330"/>
      <c r="AK87" s="330"/>
      <c r="AL87" s="331"/>
      <c r="AM87" s="323" t="e">
        <f t="shared" si="37"/>
        <v>#DIV/0!</v>
      </c>
      <c r="AN87" s="323"/>
      <c r="AO87" s="323"/>
      <c r="AP87" s="323"/>
      <c r="AQ87" s="323"/>
      <c r="AR87" s="323" t="e">
        <f t="shared" si="38"/>
        <v>#DIV/0!</v>
      </c>
      <c r="AS87" s="323"/>
      <c r="AT87" s="323"/>
      <c r="AU87" s="323"/>
      <c r="AV87" s="323"/>
      <c r="AW87" s="140"/>
      <c r="AX87" s="140"/>
      <c r="AY87" s="140"/>
      <c r="AZ87" s="173"/>
      <c r="BA87" s="174"/>
      <c r="BB87" s="323" t="e">
        <f t="shared" si="64"/>
        <v>#DIV/0!</v>
      </c>
      <c r="BC87" s="323"/>
      <c r="BD87" s="323"/>
      <c r="BE87" s="323"/>
      <c r="BF87" s="323"/>
      <c r="BG87" s="323" t="e">
        <f t="shared" si="39"/>
        <v>#DIV/0!</v>
      </c>
      <c r="BH87" s="323"/>
      <c r="BI87" s="323"/>
      <c r="BJ87" s="323"/>
      <c r="BK87" s="323"/>
      <c r="BL87" s="323" t="e">
        <f t="shared" si="40"/>
        <v>#DIV/0!</v>
      </c>
      <c r="BM87" s="323"/>
      <c r="BN87" s="323"/>
      <c r="BO87" s="323"/>
      <c r="BP87" s="323"/>
      <c r="BQ87" s="285" t="e">
        <f t="shared" si="41"/>
        <v>#DIV/0!</v>
      </c>
      <c r="BR87" s="285"/>
      <c r="BS87" s="285"/>
      <c r="BT87" s="285"/>
      <c r="BU87" s="285"/>
      <c r="BV87" s="174"/>
      <c r="BX87" s="72" t="s">
        <v>149</v>
      </c>
      <c r="BY87" s="6">
        <v>7.0999999999999994E-2</v>
      </c>
      <c r="BZ87" s="1" t="str">
        <f t="shared" si="42"/>
        <v>V</v>
      </c>
      <c r="CA87" s="181">
        <v>2</v>
      </c>
      <c r="CB87" s="78">
        <f t="shared" ref="CB87" si="68">BY87/CA87</f>
        <v>3.5499999999999997E-2</v>
      </c>
      <c r="CC87" s="4"/>
      <c r="CD87" s="72" t="s">
        <v>151</v>
      </c>
      <c r="CE87" s="5">
        <v>0</v>
      </c>
      <c r="CF87" s="1" t="str">
        <f t="shared" si="44"/>
        <v>V</v>
      </c>
      <c r="CG87" s="81">
        <f t="shared" si="6"/>
        <v>1.7320508075688772</v>
      </c>
      <c r="CH87" s="78">
        <f t="shared" si="51"/>
        <v>0</v>
      </c>
      <c r="CI87" s="4"/>
      <c r="CJ87" s="72" t="s">
        <v>97</v>
      </c>
      <c r="CK87" s="182">
        <v>0.1</v>
      </c>
      <c r="CL87" s="1" t="str">
        <f t="shared" si="45"/>
        <v>V</v>
      </c>
      <c r="CM87" s="81">
        <f t="shared" si="52"/>
        <v>3.4641016151377544</v>
      </c>
      <c r="CN87" s="78">
        <f t="shared" si="53"/>
        <v>2.8867513459481291E-2</v>
      </c>
      <c r="CO87" s="4"/>
      <c r="CP87" s="72" t="s">
        <v>74</v>
      </c>
      <c r="CQ87" s="6" t="e">
        <f t="shared" si="46"/>
        <v>#DIV/0!</v>
      </c>
      <c r="CR87" s="1" t="str">
        <f t="shared" si="47"/>
        <v>V</v>
      </c>
      <c r="CS87" s="81">
        <f t="shared" si="54"/>
        <v>1.7320508075688772</v>
      </c>
      <c r="CT87" s="86" t="e">
        <f t="shared" si="55"/>
        <v>#DIV/0!</v>
      </c>
      <c r="CU87" s="8"/>
      <c r="CV87" s="94" t="e">
        <f t="shared" si="56"/>
        <v>#DIV/0!</v>
      </c>
      <c r="CW87" s="5" t="e">
        <f t="shared" si="57"/>
        <v>#DIV/0!</v>
      </c>
      <c r="CX87" s="95" t="e">
        <f t="shared" ref="CX87" si="69">ROUND(TINV(0.05,CW87),0)</f>
        <v>#DIV/0!</v>
      </c>
      <c r="CY87" s="105" t="e">
        <f t="shared" si="67"/>
        <v>#DIV/0!</v>
      </c>
      <c r="CZ87" s="106" t="str">
        <f t="shared" si="49"/>
        <v>V</v>
      </c>
      <c r="DA87" s="8"/>
      <c r="DB87" s="178">
        <v>6.4000000000000003E-3</v>
      </c>
      <c r="DC87" s="179" t="str">
        <f t="shared" si="59"/>
        <v>V</v>
      </c>
      <c r="DD87" s="212" t="e">
        <f t="shared" si="50"/>
        <v>#DIV/0!</v>
      </c>
      <c r="DE87" s="179" t="str">
        <f t="shared" si="60"/>
        <v>V</v>
      </c>
    </row>
    <row r="88" spans="1:109" s="175" customFormat="1" ht="18" customHeight="1">
      <c r="A88" s="174"/>
      <c r="B88" s="171"/>
      <c r="C88" s="140"/>
      <c r="D88" s="140"/>
      <c r="E88" s="140"/>
      <c r="F88" s="370"/>
      <c r="G88" s="371"/>
      <c r="H88" s="371"/>
      <c r="I88" s="371"/>
      <c r="J88" s="371"/>
      <c r="K88" s="372"/>
      <c r="L88" s="324">
        <v>360</v>
      </c>
      <c r="M88" s="325"/>
      <c r="N88" s="325"/>
      <c r="O88" s="325"/>
      <c r="P88" s="326" t="s">
        <v>99</v>
      </c>
      <c r="Q88" s="326"/>
      <c r="R88" s="327"/>
      <c r="S88" s="328" t="s">
        <v>104</v>
      </c>
      <c r="T88" s="328"/>
      <c r="U88" s="328"/>
      <c r="V88" s="328"/>
      <c r="W88" s="328"/>
      <c r="X88" s="323"/>
      <c r="Y88" s="323"/>
      <c r="Z88" s="323"/>
      <c r="AA88" s="323"/>
      <c r="AB88" s="323"/>
      <c r="AC88" s="323"/>
      <c r="AD88" s="323"/>
      <c r="AE88" s="323"/>
      <c r="AF88" s="323"/>
      <c r="AG88" s="323"/>
      <c r="AH88" s="323"/>
      <c r="AI88" s="323"/>
      <c r="AJ88" s="323"/>
      <c r="AK88" s="323"/>
      <c r="AL88" s="323"/>
      <c r="AM88" s="323" t="e">
        <f t="shared" si="37"/>
        <v>#DIV/0!</v>
      </c>
      <c r="AN88" s="323"/>
      <c r="AO88" s="323"/>
      <c r="AP88" s="323"/>
      <c r="AQ88" s="323"/>
      <c r="AR88" s="323" t="e">
        <f t="shared" si="38"/>
        <v>#DIV/0!</v>
      </c>
      <c r="AS88" s="323"/>
      <c r="AT88" s="323"/>
      <c r="AU88" s="323"/>
      <c r="AV88" s="323"/>
      <c r="AW88" s="140"/>
      <c r="AX88" s="140"/>
      <c r="AY88" s="140"/>
      <c r="AZ88" s="173"/>
      <c r="BA88" s="174"/>
      <c r="BB88" s="323" t="e">
        <f t="shared" si="64"/>
        <v>#DIV/0!</v>
      </c>
      <c r="BC88" s="323"/>
      <c r="BD88" s="323"/>
      <c r="BE88" s="323"/>
      <c r="BF88" s="323"/>
      <c r="BG88" s="323" t="e">
        <f t="shared" si="39"/>
        <v>#DIV/0!</v>
      </c>
      <c r="BH88" s="323"/>
      <c r="BI88" s="323"/>
      <c r="BJ88" s="323"/>
      <c r="BK88" s="323"/>
      <c r="BL88" s="323" t="e">
        <f t="shared" si="40"/>
        <v>#DIV/0!</v>
      </c>
      <c r="BM88" s="323"/>
      <c r="BN88" s="323"/>
      <c r="BO88" s="323"/>
      <c r="BP88" s="323"/>
      <c r="BQ88" s="285" t="e">
        <f t="shared" si="41"/>
        <v>#DIV/0!</v>
      </c>
      <c r="BR88" s="285"/>
      <c r="BS88" s="285"/>
      <c r="BT88" s="285"/>
      <c r="BU88" s="285"/>
      <c r="BV88" s="174"/>
      <c r="BX88" s="72" t="s">
        <v>149</v>
      </c>
      <c r="BY88" s="194">
        <v>7.0999999999999994E-2</v>
      </c>
      <c r="BZ88" s="1" t="str">
        <f t="shared" si="42"/>
        <v>V</v>
      </c>
      <c r="CA88" s="181">
        <v>2</v>
      </c>
      <c r="CB88" s="78">
        <f t="shared" si="43"/>
        <v>3.5499999999999997E-2</v>
      </c>
      <c r="CC88" s="4"/>
      <c r="CD88" s="72" t="s">
        <v>151</v>
      </c>
      <c r="CE88" s="5">
        <v>0</v>
      </c>
      <c r="CF88" s="1" t="str">
        <f t="shared" si="44"/>
        <v>V</v>
      </c>
      <c r="CG88" s="81">
        <f t="shared" si="6"/>
        <v>1.7320508075688772</v>
      </c>
      <c r="CH88" s="78">
        <f t="shared" si="51"/>
        <v>0</v>
      </c>
      <c r="CI88" s="4"/>
      <c r="CJ88" s="72" t="s">
        <v>97</v>
      </c>
      <c r="CK88" s="182">
        <v>0.1</v>
      </c>
      <c r="CL88" s="1" t="str">
        <f t="shared" si="45"/>
        <v>V</v>
      </c>
      <c r="CM88" s="81">
        <f t="shared" si="52"/>
        <v>3.4641016151377544</v>
      </c>
      <c r="CN88" s="78">
        <f t="shared" si="53"/>
        <v>2.8867513459481291E-2</v>
      </c>
      <c r="CO88" s="4"/>
      <c r="CP88" s="72" t="s">
        <v>74</v>
      </c>
      <c r="CQ88" s="6" t="e">
        <f t="shared" si="46"/>
        <v>#DIV/0!</v>
      </c>
      <c r="CR88" s="1" t="str">
        <f t="shared" si="47"/>
        <v>V</v>
      </c>
      <c r="CS88" s="81">
        <f t="shared" si="54"/>
        <v>1.7320508075688772</v>
      </c>
      <c r="CT88" s="86" t="e">
        <f t="shared" si="55"/>
        <v>#DIV/0!</v>
      </c>
      <c r="CU88" s="8"/>
      <c r="CV88" s="94" t="e">
        <f t="shared" si="56"/>
        <v>#DIV/0!</v>
      </c>
      <c r="CW88" s="5" t="e">
        <f t="shared" si="57"/>
        <v>#DIV/0!</v>
      </c>
      <c r="CX88" s="95" t="e">
        <f t="shared" si="48"/>
        <v>#DIV/0!</v>
      </c>
      <c r="CY88" s="105" t="e">
        <f t="shared" ref="CY88:CY91" si="70">(CV88*CX88)</f>
        <v>#DIV/0!</v>
      </c>
      <c r="CZ88" s="106" t="str">
        <f t="shared" si="49"/>
        <v>V</v>
      </c>
      <c r="DA88" s="8"/>
      <c r="DB88" s="178">
        <v>8.4000000000000005E-2</v>
      </c>
      <c r="DC88" s="179" t="str">
        <f t="shared" si="59"/>
        <v>V</v>
      </c>
      <c r="DD88" s="212" t="e">
        <f t="shared" si="50"/>
        <v>#DIV/0!</v>
      </c>
      <c r="DE88" s="179" t="str">
        <f t="shared" si="60"/>
        <v>V</v>
      </c>
    </row>
    <row r="89" spans="1:109" s="175" customFormat="1" ht="18" customHeight="1">
      <c r="A89" s="174"/>
      <c r="B89" s="171"/>
      <c r="C89" s="140"/>
      <c r="D89" s="140"/>
      <c r="E89" s="140"/>
      <c r="F89" s="373"/>
      <c r="G89" s="374"/>
      <c r="H89" s="374"/>
      <c r="I89" s="374"/>
      <c r="J89" s="374"/>
      <c r="K89" s="375"/>
      <c r="L89" s="324">
        <v>360</v>
      </c>
      <c r="M89" s="325"/>
      <c r="N89" s="325"/>
      <c r="O89" s="325"/>
      <c r="P89" s="326" t="s">
        <v>99</v>
      </c>
      <c r="Q89" s="326"/>
      <c r="R89" s="327"/>
      <c r="S89" s="328" t="s">
        <v>105</v>
      </c>
      <c r="T89" s="328"/>
      <c r="U89" s="328"/>
      <c r="V89" s="328"/>
      <c r="W89" s="328"/>
      <c r="X89" s="323"/>
      <c r="Y89" s="323"/>
      <c r="Z89" s="323"/>
      <c r="AA89" s="323"/>
      <c r="AB89" s="323"/>
      <c r="AC89" s="323"/>
      <c r="AD89" s="323"/>
      <c r="AE89" s="323"/>
      <c r="AF89" s="323"/>
      <c r="AG89" s="323"/>
      <c r="AH89" s="323"/>
      <c r="AI89" s="323"/>
      <c r="AJ89" s="323"/>
      <c r="AK89" s="323"/>
      <c r="AL89" s="323"/>
      <c r="AM89" s="323" t="e">
        <f t="shared" si="37"/>
        <v>#DIV/0!</v>
      </c>
      <c r="AN89" s="323"/>
      <c r="AO89" s="323"/>
      <c r="AP89" s="323"/>
      <c r="AQ89" s="323"/>
      <c r="AR89" s="323" t="e">
        <f t="shared" si="38"/>
        <v>#DIV/0!</v>
      </c>
      <c r="AS89" s="323"/>
      <c r="AT89" s="323"/>
      <c r="AU89" s="323"/>
      <c r="AV89" s="323"/>
      <c r="AW89" s="140"/>
      <c r="AX89" s="140"/>
      <c r="AY89" s="140"/>
      <c r="AZ89" s="173"/>
      <c r="BA89" s="174"/>
      <c r="BB89" s="323" t="e">
        <f t="shared" si="64"/>
        <v>#DIV/0!</v>
      </c>
      <c r="BC89" s="323"/>
      <c r="BD89" s="323"/>
      <c r="BE89" s="323"/>
      <c r="BF89" s="323"/>
      <c r="BG89" s="323" t="e">
        <f t="shared" si="39"/>
        <v>#DIV/0!</v>
      </c>
      <c r="BH89" s="323"/>
      <c r="BI89" s="323"/>
      <c r="BJ89" s="323"/>
      <c r="BK89" s="323"/>
      <c r="BL89" s="323" t="e">
        <f t="shared" si="40"/>
        <v>#DIV/0!</v>
      </c>
      <c r="BM89" s="323"/>
      <c r="BN89" s="323"/>
      <c r="BO89" s="323"/>
      <c r="BP89" s="323"/>
      <c r="BQ89" s="285" t="e">
        <f t="shared" si="41"/>
        <v>#DIV/0!</v>
      </c>
      <c r="BR89" s="285"/>
      <c r="BS89" s="285"/>
      <c r="BT89" s="285"/>
      <c r="BU89" s="285"/>
      <c r="BV89" s="174"/>
      <c r="BX89" s="72" t="s">
        <v>149</v>
      </c>
      <c r="BY89" s="194">
        <v>7.0999999999999994E-2</v>
      </c>
      <c r="BZ89" s="1" t="str">
        <f t="shared" si="42"/>
        <v>V</v>
      </c>
      <c r="CA89" s="181">
        <v>2</v>
      </c>
      <c r="CB89" s="78">
        <f t="shared" si="43"/>
        <v>3.5499999999999997E-2</v>
      </c>
      <c r="CC89" s="4"/>
      <c r="CD89" s="72" t="s">
        <v>151</v>
      </c>
      <c r="CE89" s="5">
        <v>0</v>
      </c>
      <c r="CF89" s="1" t="str">
        <f t="shared" si="44"/>
        <v>V</v>
      </c>
      <c r="CG89" s="81">
        <f t="shared" si="6"/>
        <v>1.7320508075688772</v>
      </c>
      <c r="CH89" s="78">
        <f t="shared" si="51"/>
        <v>0</v>
      </c>
      <c r="CI89" s="4"/>
      <c r="CJ89" s="72" t="s">
        <v>97</v>
      </c>
      <c r="CK89" s="182">
        <v>0.1</v>
      </c>
      <c r="CL89" s="1" t="str">
        <f t="shared" si="45"/>
        <v>V</v>
      </c>
      <c r="CM89" s="81">
        <f t="shared" si="52"/>
        <v>3.4641016151377544</v>
      </c>
      <c r="CN89" s="78">
        <f t="shared" si="53"/>
        <v>2.8867513459481291E-2</v>
      </c>
      <c r="CO89" s="4"/>
      <c r="CP89" s="72" t="s">
        <v>74</v>
      </c>
      <c r="CQ89" s="6" t="e">
        <f t="shared" si="46"/>
        <v>#DIV/0!</v>
      </c>
      <c r="CR89" s="1" t="str">
        <f t="shared" si="47"/>
        <v>V</v>
      </c>
      <c r="CS89" s="81">
        <f t="shared" si="54"/>
        <v>1.7320508075688772</v>
      </c>
      <c r="CT89" s="86" t="e">
        <f t="shared" si="55"/>
        <v>#DIV/0!</v>
      </c>
      <c r="CU89" s="8"/>
      <c r="CV89" s="94" t="e">
        <f t="shared" si="56"/>
        <v>#DIV/0!</v>
      </c>
      <c r="CW89" s="5" t="e">
        <f t="shared" si="57"/>
        <v>#DIV/0!</v>
      </c>
      <c r="CX89" s="95" t="e">
        <f t="shared" si="48"/>
        <v>#DIV/0!</v>
      </c>
      <c r="CY89" s="105" t="e">
        <f t="shared" si="70"/>
        <v>#DIV/0!</v>
      </c>
      <c r="CZ89" s="106" t="str">
        <f t="shared" si="49"/>
        <v>V</v>
      </c>
      <c r="DA89" s="8"/>
      <c r="DB89" s="178">
        <v>8.4000000000000005E-2</v>
      </c>
      <c r="DC89" s="179" t="str">
        <f t="shared" si="59"/>
        <v>V</v>
      </c>
      <c r="DD89" s="212" t="e">
        <f t="shared" si="50"/>
        <v>#DIV/0!</v>
      </c>
      <c r="DE89" s="179" t="str">
        <f t="shared" si="60"/>
        <v>V</v>
      </c>
    </row>
    <row r="90" spans="1:109" s="175" customFormat="1" ht="18" customHeight="1">
      <c r="A90" s="174"/>
      <c r="B90" s="171"/>
      <c r="C90" s="140"/>
      <c r="D90" s="140"/>
      <c r="E90" s="140"/>
      <c r="F90" s="367" t="s">
        <v>102</v>
      </c>
      <c r="G90" s="368"/>
      <c r="H90" s="368"/>
      <c r="I90" s="368"/>
      <c r="J90" s="368"/>
      <c r="K90" s="369"/>
      <c r="L90" s="324">
        <v>60</v>
      </c>
      <c r="M90" s="325"/>
      <c r="N90" s="325"/>
      <c r="O90" s="325"/>
      <c r="P90" s="326" t="s">
        <v>99</v>
      </c>
      <c r="Q90" s="326"/>
      <c r="R90" s="327"/>
      <c r="S90" s="328" t="s">
        <v>104</v>
      </c>
      <c r="T90" s="328"/>
      <c r="U90" s="328"/>
      <c r="V90" s="328"/>
      <c r="W90" s="328"/>
      <c r="X90" s="336"/>
      <c r="Y90" s="336"/>
      <c r="Z90" s="336"/>
      <c r="AA90" s="336"/>
      <c r="AB90" s="336"/>
      <c r="AC90" s="336"/>
      <c r="AD90" s="336"/>
      <c r="AE90" s="336"/>
      <c r="AF90" s="336"/>
      <c r="AG90" s="336"/>
      <c r="AH90" s="336"/>
      <c r="AI90" s="336"/>
      <c r="AJ90" s="336"/>
      <c r="AK90" s="336"/>
      <c r="AL90" s="336"/>
      <c r="AM90" s="336" t="e">
        <f t="shared" si="37"/>
        <v>#DIV/0!</v>
      </c>
      <c r="AN90" s="336"/>
      <c r="AO90" s="336"/>
      <c r="AP90" s="336"/>
      <c r="AQ90" s="336"/>
      <c r="AR90" s="336" t="e">
        <f t="shared" si="38"/>
        <v>#DIV/0!</v>
      </c>
      <c r="AS90" s="336"/>
      <c r="AT90" s="336"/>
      <c r="AU90" s="336"/>
      <c r="AV90" s="336"/>
      <c r="AW90" s="140"/>
      <c r="AX90" s="140"/>
      <c r="AY90" s="140"/>
      <c r="AZ90" s="173"/>
      <c r="BA90" s="174"/>
      <c r="BB90" s="336" t="e">
        <f t="shared" si="64"/>
        <v>#DIV/0!</v>
      </c>
      <c r="BC90" s="336"/>
      <c r="BD90" s="336"/>
      <c r="BE90" s="336"/>
      <c r="BF90" s="336"/>
      <c r="BG90" s="336" t="e">
        <f t="shared" si="39"/>
        <v>#DIV/0!</v>
      </c>
      <c r="BH90" s="336"/>
      <c r="BI90" s="336"/>
      <c r="BJ90" s="336"/>
      <c r="BK90" s="336"/>
      <c r="BL90" s="336" t="e">
        <f t="shared" si="40"/>
        <v>#DIV/0!</v>
      </c>
      <c r="BM90" s="336"/>
      <c r="BN90" s="336"/>
      <c r="BO90" s="336"/>
      <c r="BP90" s="336"/>
      <c r="BQ90" s="285" t="e">
        <f t="shared" si="41"/>
        <v>#DIV/0!</v>
      </c>
      <c r="BR90" s="285"/>
      <c r="BS90" s="285"/>
      <c r="BT90" s="285"/>
      <c r="BU90" s="285"/>
      <c r="BV90" s="174"/>
      <c r="BX90" s="72" t="s">
        <v>149</v>
      </c>
      <c r="BY90" s="194">
        <v>7.0999999999999994E-2</v>
      </c>
      <c r="BZ90" s="1" t="str">
        <f t="shared" si="42"/>
        <v>V</v>
      </c>
      <c r="CA90" s="181">
        <v>2</v>
      </c>
      <c r="CB90" s="78">
        <f t="shared" si="43"/>
        <v>3.5499999999999997E-2</v>
      </c>
      <c r="CC90" s="4"/>
      <c r="CD90" s="72" t="s">
        <v>151</v>
      </c>
      <c r="CE90" s="5">
        <v>0</v>
      </c>
      <c r="CF90" s="1" t="str">
        <f t="shared" si="44"/>
        <v>V</v>
      </c>
      <c r="CG90" s="81">
        <f t="shared" si="6"/>
        <v>1.7320508075688772</v>
      </c>
      <c r="CH90" s="78">
        <f t="shared" si="51"/>
        <v>0</v>
      </c>
      <c r="CI90" s="4"/>
      <c r="CJ90" s="72" t="s">
        <v>97</v>
      </c>
      <c r="CK90" s="182">
        <v>1</v>
      </c>
      <c r="CL90" s="1" t="str">
        <f t="shared" si="45"/>
        <v>V</v>
      </c>
      <c r="CM90" s="81">
        <f t="shared" si="52"/>
        <v>3.4641016151377544</v>
      </c>
      <c r="CN90" s="78">
        <f t="shared" si="53"/>
        <v>0.28867513459481292</v>
      </c>
      <c r="CO90" s="4"/>
      <c r="CP90" s="72" t="s">
        <v>74</v>
      </c>
      <c r="CQ90" s="6" t="e">
        <f t="shared" si="46"/>
        <v>#DIV/0!</v>
      </c>
      <c r="CR90" s="1" t="str">
        <f t="shared" si="47"/>
        <v>V</v>
      </c>
      <c r="CS90" s="81">
        <f t="shared" si="54"/>
        <v>1.7320508075688772</v>
      </c>
      <c r="CT90" s="86" t="e">
        <f t="shared" si="55"/>
        <v>#DIV/0!</v>
      </c>
      <c r="CU90" s="8"/>
      <c r="CV90" s="94" t="e">
        <f t="shared" si="56"/>
        <v>#DIV/0!</v>
      </c>
      <c r="CW90" s="5" t="e">
        <f t="shared" si="57"/>
        <v>#DIV/0!</v>
      </c>
      <c r="CX90" s="95" t="e">
        <f t="shared" si="48"/>
        <v>#DIV/0!</v>
      </c>
      <c r="CY90" s="112" t="e">
        <f t="shared" si="70"/>
        <v>#DIV/0!</v>
      </c>
      <c r="CZ90" s="106" t="str">
        <f t="shared" si="49"/>
        <v>V</v>
      </c>
      <c r="DA90" s="8"/>
      <c r="DB90" s="178">
        <v>6.4000000000000003E-3</v>
      </c>
      <c r="DC90" s="179" t="str">
        <f t="shared" si="59"/>
        <v>V</v>
      </c>
      <c r="DD90" s="212" t="e">
        <f t="shared" si="50"/>
        <v>#DIV/0!</v>
      </c>
      <c r="DE90" s="179" t="str">
        <f t="shared" si="60"/>
        <v>V</v>
      </c>
    </row>
    <row r="91" spans="1:109" s="175" customFormat="1" ht="18" customHeight="1">
      <c r="A91" s="174"/>
      <c r="B91" s="171"/>
      <c r="C91" s="140"/>
      <c r="D91" s="140"/>
      <c r="E91" s="140"/>
      <c r="F91" s="370"/>
      <c r="G91" s="371"/>
      <c r="H91" s="371"/>
      <c r="I91" s="371"/>
      <c r="J91" s="371"/>
      <c r="K91" s="372"/>
      <c r="L91" s="324">
        <v>60</v>
      </c>
      <c r="M91" s="325"/>
      <c r="N91" s="325"/>
      <c r="O91" s="325"/>
      <c r="P91" s="326" t="s">
        <v>99</v>
      </c>
      <c r="Q91" s="326"/>
      <c r="R91" s="327"/>
      <c r="S91" s="328" t="s">
        <v>105</v>
      </c>
      <c r="T91" s="328"/>
      <c r="U91" s="328"/>
      <c r="V91" s="328"/>
      <c r="W91" s="328"/>
      <c r="X91" s="336"/>
      <c r="Y91" s="336"/>
      <c r="Z91" s="336"/>
      <c r="AA91" s="336"/>
      <c r="AB91" s="336"/>
      <c r="AC91" s="336"/>
      <c r="AD91" s="336"/>
      <c r="AE91" s="336"/>
      <c r="AF91" s="336"/>
      <c r="AG91" s="336"/>
      <c r="AH91" s="336"/>
      <c r="AI91" s="336"/>
      <c r="AJ91" s="336"/>
      <c r="AK91" s="336"/>
      <c r="AL91" s="336"/>
      <c r="AM91" s="336" t="e">
        <f t="shared" si="37"/>
        <v>#DIV/0!</v>
      </c>
      <c r="AN91" s="336"/>
      <c r="AO91" s="336"/>
      <c r="AP91" s="336"/>
      <c r="AQ91" s="336"/>
      <c r="AR91" s="336" t="e">
        <f t="shared" si="38"/>
        <v>#DIV/0!</v>
      </c>
      <c r="AS91" s="336"/>
      <c r="AT91" s="336"/>
      <c r="AU91" s="336"/>
      <c r="AV91" s="336"/>
      <c r="AW91" s="140"/>
      <c r="AX91" s="140"/>
      <c r="AY91" s="140"/>
      <c r="AZ91" s="173"/>
      <c r="BA91" s="174"/>
      <c r="BB91" s="336" t="e">
        <f t="shared" si="64"/>
        <v>#DIV/0!</v>
      </c>
      <c r="BC91" s="336"/>
      <c r="BD91" s="336"/>
      <c r="BE91" s="336"/>
      <c r="BF91" s="336"/>
      <c r="BG91" s="336" t="e">
        <f t="shared" si="39"/>
        <v>#DIV/0!</v>
      </c>
      <c r="BH91" s="336"/>
      <c r="BI91" s="336"/>
      <c r="BJ91" s="336"/>
      <c r="BK91" s="336"/>
      <c r="BL91" s="336" t="e">
        <f t="shared" si="40"/>
        <v>#DIV/0!</v>
      </c>
      <c r="BM91" s="336"/>
      <c r="BN91" s="336"/>
      <c r="BO91" s="336"/>
      <c r="BP91" s="336"/>
      <c r="BQ91" s="285" t="e">
        <f t="shared" si="41"/>
        <v>#DIV/0!</v>
      </c>
      <c r="BR91" s="285"/>
      <c r="BS91" s="285"/>
      <c r="BT91" s="285"/>
      <c r="BU91" s="285"/>
      <c r="BV91" s="174"/>
      <c r="BX91" s="72" t="s">
        <v>149</v>
      </c>
      <c r="BY91" s="194">
        <v>7.0999999999999994E-2</v>
      </c>
      <c r="BZ91" s="1" t="str">
        <f t="shared" si="42"/>
        <v>V</v>
      </c>
      <c r="CA91" s="181">
        <v>2</v>
      </c>
      <c r="CB91" s="78">
        <f t="shared" ref="CB91" si="71">BY91/CA91</f>
        <v>3.5499999999999997E-2</v>
      </c>
      <c r="CC91" s="4"/>
      <c r="CD91" s="72" t="s">
        <v>151</v>
      </c>
      <c r="CE91" s="5">
        <v>0</v>
      </c>
      <c r="CF91" s="1" t="str">
        <f t="shared" si="44"/>
        <v>V</v>
      </c>
      <c r="CG91" s="81">
        <f t="shared" si="6"/>
        <v>1.7320508075688772</v>
      </c>
      <c r="CH91" s="78">
        <f t="shared" si="51"/>
        <v>0</v>
      </c>
      <c r="CI91" s="4"/>
      <c r="CJ91" s="72" t="s">
        <v>97</v>
      </c>
      <c r="CK91" s="182">
        <v>1</v>
      </c>
      <c r="CL91" s="1" t="str">
        <f t="shared" si="45"/>
        <v>V</v>
      </c>
      <c r="CM91" s="81">
        <f t="shared" si="52"/>
        <v>3.4641016151377544</v>
      </c>
      <c r="CN91" s="78">
        <f t="shared" si="53"/>
        <v>0.28867513459481292</v>
      </c>
      <c r="CO91" s="4"/>
      <c r="CP91" s="72" t="s">
        <v>74</v>
      </c>
      <c r="CQ91" s="6" t="e">
        <f t="shared" si="46"/>
        <v>#DIV/0!</v>
      </c>
      <c r="CR91" s="1" t="str">
        <f t="shared" si="47"/>
        <v>V</v>
      </c>
      <c r="CS91" s="81">
        <f t="shared" si="54"/>
        <v>1.7320508075688772</v>
      </c>
      <c r="CT91" s="86" t="e">
        <f t="shared" si="55"/>
        <v>#DIV/0!</v>
      </c>
      <c r="CU91" s="8"/>
      <c r="CV91" s="94" t="e">
        <f t="shared" si="56"/>
        <v>#DIV/0!</v>
      </c>
      <c r="CW91" s="5" t="e">
        <f t="shared" si="57"/>
        <v>#DIV/0!</v>
      </c>
      <c r="CX91" s="95" t="e">
        <f t="shared" ref="CX91" si="72">ROUND(TINV(0.05,CW91),0)</f>
        <v>#DIV/0!</v>
      </c>
      <c r="CY91" s="112" t="e">
        <f t="shared" si="70"/>
        <v>#DIV/0!</v>
      </c>
      <c r="CZ91" s="106" t="str">
        <f t="shared" si="49"/>
        <v>V</v>
      </c>
      <c r="DA91" s="8"/>
      <c r="DB91" s="178">
        <v>6.4000000000000003E-3</v>
      </c>
      <c r="DC91" s="179" t="str">
        <f t="shared" si="59"/>
        <v>V</v>
      </c>
      <c r="DD91" s="212" t="e">
        <f t="shared" si="50"/>
        <v>#DIV/0!</v>
      </c>
      <c r="DE91" s="179" t="str">
        <f t="shared" si="60"/>
        <v>V</v>
      </c>
    </row>
    <row r="92" spans="1:109" s="175" customFormat="1" ht="18" customHeight="1">
      <c r="A92" s="174"/>
      <c r="B92" s="171"/>
      <c r="C92" s="140"/>
      <c r="D92" s="140"/>
      <c r="E92" s="140"/>
      <c r="F92" s="370"/>
      <c r="G92" s="371"/>
      <c r="H92" s="371"/>
      <c r="I92" s="371"/>
      <c r="J92" s="371"/>
      <c r="K92" s="372"/>
      <c r="L92" s="324">
        <v>540</v>
      </c>
      <c r="M92" s="325"/>
      <c r="N92" s="325"/>
      <c r="O92" s="325"/>
      <c r="P92" s="326" t="s">
        <v>99</v>
      </c>
      <c r="Q92" s="326"/>
      <c r="R92" s="327"/>
      <c r="S92" s="328" t="s">
        <v>104</v>
      </c>
      <c r="T92" s="328"/>
      <c r="U92" s="328"/>
      <c r="V92" s="328"/>
      <c r="W92" s="328"/>
      <c r="X92" s="336"/>
      <c r="Y92" s="336"/>
      <c r="Z92" s="336"/>
      <c r="AA92" s="336"/>
      <c r="AB92" s="336"/>
      <c r="AC92" s="336"/>
      <c r="AD92" s="336"/>
      <c r="AE92" s="336"/>
      <c r="AF92" s="336"/>
      <c r="AG92" s="336"/>
      <c r="AH92" s="336"/>
      <c r="AI92" s="336"/>
      <c r="AJ92" s="336"/>
      <c r="AK92" s="336"/>
      <c r="AL92" s="336"/>
      <c r="AM92" s="336" t="e">
        <f t="shared" si="37"/>
        <v>#DIV/0!</v>
      </c>
      <c r="AN92" s="336"/>
      <c r="AO92" s="336"/>
      <c r="AP92" s="336"/>
      <c r="AQ92" s="336"/>
      <c r="AR92" s="336" t="e">
        <f t="shared" si="38"/>
        <v>#DIV/0!</v>
      </c>
      <c r="AS92" s="336"/>
      <c r="AT92" s="336"/>
      <c r="AU92" s="336"/>
      <c r="AV92" s="336"/>
      <c r="AW92" s="140"/>
      <c r="AX92" s="140"/>
      <c r="AY92" s="140"/>
      <c r="AZ92" s="173"/>
      <c r="BA92" s="174"/>
      <c r="BB92" s="336" t="e">
        <f t="shared" si="64"/>
        <v>#DIV/0!</v>
      </c>
      <c r="BC92" s="336"/>
      <c r="BD92" s="336"/>
      <c r="BE92" s="336"/>
      <c r="BF92" s="336"/>
      <c r="BG92" s="336" t="e">
        <f t="shared" si="39"/>
        <v>#DIV/0!</v>
      </c>
      <c r="BH92" s="336"/>
      <c r="BI92" s="336"/>
      <c r="BJ92" s="336"/>
      <c r="BK92" s="336"/>
      <c r="BL92" s="336" t="e">
        <f t="shared" si="40"/>
        <v>#DIV/0!</v>
      </c>
      <c r="BM92" s="336"/>
      <c r="BN92" s="336"/>
      <c r="BO92" s="336"/>
      <c r="BP92" s="336"/>
      <c r="BQ92" s="285" t="e">
        <f t="shared" si="41"/>
        <v>#DIV/0!</v>
      </c>
      <c r="BR92" s="285"/>
      <c r="BS92" s="285"/>
      <c r="BT92" s="285"/>
      <c r="BU92" s="285"/>
      <c r="BV92" s="174"/>
      <c r="BX92" s="72" t="s">
        <v>149</v>
      </c>
      <c r="BY92" s="194">
        <v>7.0999999999999994E-2</v>
      </c>
      <c r="BZ92" s="1" t="str">
        <f t="shared" si="42"/>
        <v>V</v>
      </c>
      <c r="CA92" s="181">
        <v>2</v>
      </c>
      <c r="CB92" s="78">
        <f t="shared" si="43"/>
        <v>3.5499999999999997E-2</v>
      </c>
      <c r="CC92" s="4"/>
      <c r="CD92" s="72" t="s">
        <v>151</v>
      </c>
      <c r="CE92" s="5">
        <v>0</v>
      </c>
      <c r="CF92" s="1" t="str">
        <f t="shared" si="44"/>
        <v>V</v>
      </c>
      <c r="CG92" s="81">
        <f t="shared" si="6"/>
        <v>1.7320508075688772</v>
      </c>
      <c r="CH92" s="78">
        <f t="shared" si="51"/>
        <v>0</v>
      </c>
      <c r="CI92" s="4"/>
      <c r="CJ92" s="72" t="s">
        <v>97</v>
      </c>
      <c r="CK92" s="182">
        <v>1</v>
      </c>
      <c r="CL92" s="1" t="str">
        <f t="shared" si="45"/>
        <v>V</v>
      </c>
      <c r="CM92" s="81">
        <f t="shared" si="52"/>
        <v>3.4641016151377544</v>
      </c>
      <c r="CN92" s="78">
        <f t="shared" si="53"/>
        <v>0.28867513459481292</v>
      </c>
      <c r="CO92" s="4"/>
      <c r="CP92" s="72" t="s">
        <v>74</v>
      </c>
      <c r="CQ92" s="6" t="e">
        <f t="shared" si="46"/>
        <v>#DIV/0!</v>
      </c>
      <c r="CR92" s="1" t="str">
        <f t="shared" si="47"/>
        <v>V</v>
      </c>
      <c r="CS92" s="81">
        <f t="shared" si="54"/>
        <v>1.7320508075688772</v>
      </c>
      <c r="CT92" s="86" t="e">
        <f t="shared" si="55"/>
        <v>#DIV/0!</v>
      </c>
      <c r="CU92" s="8"/>
      <c r="CV92" s="94" t="e">
        <f t="shared" si="56"/>
        <v>#DIV/0!</v>
      </c>
      <c r="CW92" s="5" t="e">
        <f t="shared" si="57"/>
        <v>#DIV/0!</v>
      </c>
      <c r="CX92" s="95" t="e">
        <f t="shared" si="48"/>
        <v>#DIV/0!</v>
      </c>
      <c r="CY92" s="112" t="e">
        <f t="shared" ref="CY92:CY93" si="73">(CV92*CX92)</f>
        <v>#DIV/0!</v>
      </c>
      <c r="CZ92" s="106" t="str">
        <f t="shared" si="49"/>
        <v>V</v>
      </c>
      <c r="DA92" s="8"/>
      <c r="DB92" s="178">
        <v>8.4000000000000005E-2</v>
      </c>
      <c r="DC92" s="179" t="str">
        <f t="shared" si="59"/>
        <v>V</v>
      </c>
      <c r="DD92" s="212" t="e">
        <f t="shared" si="50"/>
        <v>#DIV/0!</v>
      </c>
      <c r="DE92" s="179" t="str">
        <f t="shared" si="60"/>
        <v>V</v>
      </c>
    </row>
    <row r="93" spans="1:109" s="175" customFormat="1" ht="18" customHeight="1" thickBot="1">
      <c r="A93" s="174"/>
      <c r="B93" s="171"/>
      <c r="C93" s="140"/>
      <c r="D93" s="140"/>
      <c r="E93" s="140"/>
      <c r="F93" s="373"/>
      <c r="G93" s="374"/>
      <c r="H93" s="374"/>
      <c r="I93" s="374"/>
      <c r="J93" s="374"/>
      <c r="K93" s="375"/>
      <c r="L93" s="324">
        <v>540</v>
      </c>
      <c r="M93" s="325"/>
      <c r="N93" s="325"/>
      <c r="O93" s="325"/>
      <c r="P93" s="326" t="s">
        <v>99</v>
      </c>
      <c r="Q93" s="326"/>
      <c r="R93" s="327"/>
      <c r="S93" s="328" t="s">
        <v>105</v>
      </c>
      <c r="T93" s="328"/>
      <c r="U93" s="328"/>
      <c r="V93" s="328"/>
      <c r="W93" s="328"/>
      <c r="X93" s="336"/>
      <c r="Y93" s="336"/>
      <c r="Z93" s="336"/>
      <c r="AA93" s="336"/>
      <c r="AB93" s="336"/>
      <c r="AC93" s="336"/>
      <c r="AD93" s="336"/>
      <c r="AE93" s="336"/>
      <c r="AF93" s="336"/>
      <c r="AG93" s="336"/>
      <c r="AH93" s="336"/>
      <c r="AI93" s="336"/>
      <c r="AJ93" s="336"/>
      <c r="AK93" s="336"/>
      <c r="AL93" s="336"/>
      <c r="AM93" s="336" t="e">
        <f t="shared" si="37"/>
        <v>#DIV/0!</v>
      </c>
      <c r="AN93" s="336"/>
      <c r="AO93" s="336"/>
      <c r="AP93" s="336"/>
      <c r="AQ93" s="336"/>
      <c r="AR93" s="336" t="e">
        <f t="shared" si="38"/>
        <v>#DIV/0!</v>
      </c>
      <c r="AS93" s="336"/>
      <c r="AT93" s="336"/>
      <c r="AU93" s="336"/>
      <c r="AV93" s="336"/>
      <c r="AW93" s="140"/>
      <c r="AX93" s="140"/>
      <c r="AY93" s="140"/>
      <c r="AZ93" s="173"/>
      <c r="BA93" s="174"/>
      <c r="BB93" s="336" t="e">
        <f t="shared" si="64"/>
        <v>#DIV/0!</v>
      </c>
      <c r="BC93" s="336"/>
      <c r="BD93" s="336"/>
      <c r="BE93" s="336"/>
      <c r="BF93" s="336"/>
      <c r="BG93" s="336" t="e">
        <f t="shared" si="39"/>
        <v>#DIV/0!</v>
      </c>
      <c r="BH93" s="336"/>
      <c r="BI93" s="336"/>
      <c r="BJ93" s="336"/>
      <c r="BK93" s="336"/>
      <c r="BL93" s="336" t="e">
        <f t="shared" si="40"/>
        <v>#DIV/0!</v>
      </c>
      <c r="BM93" s="336"/>
      <c r="BN93" s="336"/>
      <c r="BO93" s="336"/>
      <c r="BP93" s="336"/>
      <c r="BQ93" s="285" t="e">
        <f t="shared" si="41"/>
        <v>#DIV/0!</v>
      </c>
      <c r="BR93" s="285"/>
      <c r="BS93" s="285"/>
      <c r="BT93" s="285"/>
      <c r="BU93" s="285"/>
      <c r="BV93" s="174"/>
      <c r="BX93" s="73" t="s">
        <v>149</v>
      </c>
      <c r="BY93" s="197">
        <v>7.0999999999999994E-2</v>
      </c>
      <c r="BZ93" s="74" t="str">
        <f t="shared" si="42"/>
        <v>V</v>
      </c>
      <c r="CA93" s="184">
        <v>2</v>
      </c>
      <c r="CB93" s="79">
        <f t="shared" si="43"/>
        <v>3.5499999999999997E-2</v>
      </c>
      <c r="CC93" s="4"/>
      <c r="CD93" s="73" t="s">
        <v>151</v>
      </c>
      <c r="CE93" s="89">
        <v>0</v>
      </c>
      <c r="CF93" s="74" t="str">
        <f t="shared" si="44"/>
        <v>V</v>
      </c>
      <c r="CG93" s="82">
        <f t="shared" si="6"/>
        <v>1.7320508075688772</v>
      </c>
      <c r="CH93" s="79">
        <f t="shared" si="51"/>
        <v>0</v>
      </c>
      <c r="CI93" s="4"/>
      <c r="CJ93" s="73" t="s">
        <v>97</v>
      </c>
      <c r="CK93" s="185">
        <v>1</v>
      </c>
      <c r="CL93" s="74" t="str">
        <f t="shared" si="45"/>
        <v>V</v>
      </c>
      <c r="CM93" s="82">
        <f t="shared" si="52"/>
        <v>3.4641016151377544</v>
      </c>
      <c r="CN93" s="79">
        <f t="shared" si="53"/>
        <v>0.28867513459481292</v>
      </c>
      <c r="CO93" s="4"/>
      <c r="CP93" s="73" t="s">
        <v>74</v>
      </c>
      <c r="CQ93" s="84" t="e">
        <f t="shared" si="46"/>
        <v>#DIV/0!</v>
      </c>
      <c r="CR93" s="74" t="str">
        <f t="shared" si="47"/>
        <v>V</v>
      </c>
      <c r="CS93" s="82">
        <f t="shared" si="54"/>
        <v>1.7320508075688772</v>
      </c>
      <c r="CT93" s="87" t="e">
        <f t="shared" si="55"/>
        <v>#DIV/0!</v>
      </c>
      <c r="CU93" s="8"/>
      <c r="CV93" s="96" t="e">
        <f t="shared" si="56"/>
        <v>#DIV/0!</v>
      </c>
      <c r="CW93" s="89" t="e">
        <f t="shared" si="57"/>
        <v>#DIV/0!</v>
      </c>
      <c r="CX93" s="97" t="e">
        <f t="shared" si="48"/>
        <v>#DIV/0!</v>
      </c>
      <c r="CY93" s="113" t="e">
        <f t="shared" si="73"/>
        <v>#DIV/0!</v>
      </c>
      <c r="CZ93" s="108" t="str">
        <f t="shared" si="49"/>
        <v>V</v>
      </c>
      <c r="DA93" s="8"/>
      <c r="DB93" s="178">
        <v>8.4000000000000005E-2</v>
      </c>
      <c r="DC93" s="179" t="str">
        <f t="shared" si="59"/>
        <v>V</v>
      </c>
      <c r="DD93" s="212" t="e">
        <f t="shared" si="50"/>
        <v>#DIV/0!</v>
      </c>
      <c r="DE93" s="179" t="str">
        <f t="shared" si="60"/>
        <v>V</v>
      </c>
    </row>
    <row r="94" spans="1:109" s="144" customFormat="1" ht="14.25" thickBot="1">
      <c r="A94" s="137"/>
      <c r="B94" s="167"/>
      <c r="C94" s="168"/>
      <c r="D94" s="168"/>
      <c r="E94" s="168"/>
      <c r="F94" s="186"/>
      <c r="G94" s="186"/>
      <c r="H94" s="186"/>
      <c r="I94" s="186"/>
      <c r="J94" s="186"/>
      <c r="K94" s="186"/>
      <c r="L94" s="187"/>
      <c r="M94" s="187"/>
      <c r="N94" s="187"/>
      <c r="O94" s="187"/>
      <c r="P94" s="188"/>
      <c r="Q94" s="188"/>
      <c r="R94" s="188"/>
      <c r="S94" s="189"/>
      <c r="T94" s="189"/>
      <c r="U94" s="189"/>
      <c r="V94" s="189"/>
      <c r="W94" s="189"/>
      <c r="X94" s="190"/>
      <c r="Y94" s="190"/>
      <c r="Z94" s="190"/>
      <c r="AA94" s="190"/>
      <c r="AB94" s="190"/>
      <c r="AC94" s="190"/>
      <c r="AD94" s="190"/>
      <c r="AE94" s="190"/>
      <c r="AF94" s="190"/>
      <c r="AG94" s="190"/>
      <c r="AH94" s="190"/>
      <c r="AI94" s="190"/>
      <c r="AJ94" s="190"/>
      <c r="AK94" s="190"/>
      <c r="AL94" s="190"/>
      <c r="AM94" s="190"/>
      <c r="AN94" s="190"/>
      <c r="AO94" s="190"/>
      <c r="AP94" s="190"/>
      <c r="AQ94" s="190"/>
      <c r="AR94" s="190"/>
      <c r="AS94" s="190"/>
      <c r="AT94" s="190"/>
      <c r="AU94" s="190"/>
      <c r="AV94" s="190"/>
      <c r="AW94" s="168"/>
      <c r="AX94" s="168"/>
      <c r="AY94" s="168"/>
      <c r="AZ94" s="169"/>
      <c r="BA94" s="137"/>
      <c r="BB94" s="137"/>
      <c r="BC94" s="137"/>
      <c r="BD94" s="137"/>
      <c r="BE94" s="137"/>
      <c r="BF94" s="137"/>
      <c r="BG94" s="191"/>
      <c r="BH94" s="191"/>
      <c r="BI94" s="191"/>
      <c r="BJ94" s="191"/>
      <c r="BK94" s="191"/>
      <c r="BL94" s="191"/>
      <c r="BM94" s="191"/>
      <c r="BN94" s="191"/>
      <c r="BO94" s="191"/>
      <c r="BP94" s="191"/>
      <c r="BQ94" s="192"/>
      <c r="BR94" s="192"/>
      <c r="BS94" s="192"/>
      <c r="BT94" s="192"/>
      <c r="BU94" s="192"/>
      <c r="BV94" s="137"/>
      <c r="BX94" s="9"/>
      <c r="BY94" s="12"/>
      <c r="BZ94" s="10"/>
      <c r="CA94" s="9"/>
      <c r="CB94" s="11"/>
      <c r="CC94" s="11"/>
      <c r="CD94" s="9"/>
      <c r="CE94" s="12"/>
      <c r="CF94" s="10"/>
      <c r="CG94" s="13"/>
      <c r="CH94" s="11"/>
      <c r="CI94" s="11"/>
      <c r="CJ94" s="9"/>
      <c r="CK94" s="9"/>
      <c r="CL94" s="10"/>
      <c r="CM94" s="13"/>
      <c r="CN94" s="11"/>
      <c r="CO94" s="11"/>
      <c r="CP94" s="9"/>
      <c r="CQ94" s="14"/>
      <c r="CR94" s="10"/>
      <c r="CS94" s="13"/>
      <c r="CT94" s="14"/>
      <c r="CU94" s="15"/>
      <c r="CV94" s="11"/>
      <c r="CW94" s="12"/>
      <c r="CX94" s="16"/>
      <c r="CY94" s="17"/>
      <c r="CZ94" s="18"/>
      <c r="DA94" s="15"/>
    </row>
    <row r="95" spans="1:109" s="7" customFormat="1" ht="12.75" customHeight="1" thickBot="1">
      <c r="A95" s="170"/>
      <c r="B95" s="171"/>
      <c r="C95" s="140"/>
      <c r="D95" s="139"/>
      <c r="E95" s="140"/>
      <c r="F95" s="172" t="s">
        <v>106</v>
      </c>
      <c r="G95" s="140"/>
      <c r="H95" s="140"/>
      <c r="I95" s="140"/>
      <c r="J95" s="140"/>
      <c r="K95" s="140"/>
      <c r="L95" s="140"/>
      <c r="M95" s="140"/>
      <c r="N95" s="140"/>
      <c r="O95" s="140"/>
      <c r="P95" s="140"/>
      <c r="Q95" s="140"/>
      <c r="R95" s="140"/>
      <c r="S95" s="140"/>
      <c r="T95" s="140"/>
      <c r="U95" s="140"/>
      <c r="V95" s="140"/>
      <c r="W95" s="140"/>
      <c r="X95" s="140"/>
      <c r="Y95" s="140"/>
      <c r="Z95" s="140"/>
      <c r="AA95" s="140"/>
      <c r="AB95" s="140"/>
      <c r="AC95" s="140"/>
      <c r="AD95" s="140"/>
      <c r="AE95" s="140"/>
      <c r="AF95" s="140"/>
      <c r="AG95" s="140"/>
      <c r="AH95" s="140"/>
      <c r="AI95" s="140"/>
      <c r="AJ95" s="140"/>
      <c r="AK95" s="140"/>
      <c r="AL95" s="140"/>
      <c r="AM95" s="140"/>
      <c r="AN95" s="140"/>
      <c r="AO95" s="140"/>
      <c r="AP95" s="140"/>
      <c r="AQ95" s="140"/>
      <c r="AR95" s="140"/>
      <c r="AS95" s="140"/>
      <c r="AT95" s="140"/>
      <c r="AU95" s="140"/>
      <c r="AV95" s="140"/>
      <c r="AW95" s="140"/>
      <c r="AX95" s="140"/>
      <c r="AY95" s="140"/>
      <c r="AZ95" s="173"/>
      <c r="BA95" s="170"/>
      <c r="BB95" s="279" t="s">
        <v>144</v>
      </c>
      <c r="BC95" s="279"/>
      <c r="BD95" s="279"/>
      <c r="BE95" s="279"/>
      <c r="BF95" s="279"/>
      <c r="BG95" s="279"/>
      <c r="BH95" s="279"/>
      <c r="BI95" s="279"/>
      <c r="BJ95" s="279"/>
      <c r="BK95" s="279"/>
      <c r="BL95" s="279"/>
      <c r="BM95" s="279"/>
      <c r="BN95" s="279"/>
      <c r="BO95" s="279"/>
      <c r="BP95" s="279"/>
      <c r="BQ95" s="279"/>
      <c r="BR95" s="279"/>
      <c r="BS95" s="279"/>
      <c r="BT95" s="279"/>
      <c r="BU95" s="279"/>
      <c r="BV95" s="170"/>
      <c r="BX95" s="282" t="s">
        <v>73</v>
      </c>
      <c r="BY95" s="283"/>
      <c r="BZ95" s="283"/>
      <c r="CA95" s="283"/>
      <c r="CB95" s="284"/>
      <c r="CC95" s="2"/>
      <c r="CD95" s="282" t="s">
        <v>73</v>
      </c>
      <c r="CE95" s="283"/>
      <c r="CF95" s="283"/>
      <c r="CG95" s="283"/>
      <c r="CH95" s="284"/>
      <c r="CI95" s="2"/>
      <c r="CJ95" s="282" t="s">
        <v>150</v>
      </c>
      <c r="CK95" s="283"/>
      <c r="CL95" s="283"/>
      <c r="CM95" s="283"/>
      <c r="CN95" s="284"/>
      <c r="CO95" s="2"/>
      <c r="CP95" s="282" t="s">
        <v>150</v>
      </c>
      <c r="CQ95" s="283"/>
      <c r="CR95" s="283"/>
      <c r="CS95" s="283"/>
      <c r="CT95" s="284"/>
      <c r="CV95" s="282" t="s">
        <v>75</v>
      </c>
      <c r="CW95" s="283"/>
      <c r="CX95" s="283"/>
      <c r="CY95" s="283"/>
      <c r="CZ95" s="284"/>
      <c r="DB95" s="278" t="s">
        <v>136</v>
      </c>
      <c r="DC95" s="276"/>
      <c r="DD95" s="278" t="s">
        <v>137</v>
      </c>
      <c r="DE95" s="278"/>
    </row>
    <row r="96" spans="1:109" s="175" customFormat="1" ht="18" customHeight="1">
      <c r="A96" s="174"/>
      <c r="B96" s="171"/>
      <c r="C96" s="140"/>
      <c r="D96" s="140"/>
      <c r="E96" s="140"/>
      <c r="F96" s="267" t="s">
        <v>27</v>
      </c>
      <c r="G96" s="267"/>
      <c r="H96" s="267"/>
      <c r="I96" s="267"/>
      <c r="J96" s="267"/>
      <c r="K96" s="267"/>
      <c r="L96" s="267" t="s">
        <v>28</v>
      </c>
      <c r="M96" s="267"/>
      <c r="N96" s="267"/>
      <c r="O96" s="267"/>
      <c r="P96" s="267"/>
      <c r="Q96" s="267"/>
      <c r="R96" s="267"/>
      <c r="S96" s="267" t="s">
        <v>76</v>
      </c>
      <c r="T96" s="267"/>
      <c r="U96" s="267"/>
      <c r="V96" s="267"/>
      <c r="W96" s="267"/>
      <c r="X96" s="267" t="s">
        <v>77</v>
      </c>
      <c r="Y96" s="267"/>
      <c r="Z96" s="267"/>
      <c r="AA96" s="267"/>
      <c r="AB96" s="267"/>
      <c r="AC96" s="267"/>
      <c r="AD96" s="267"/>
      <c r="AE96" s="267"/>
      <c r="AF96" s="267"/>
      <c r="AG96" s="267"/>
      <c r="AH96" s="267"/>
      <c r="AI96" s="267"/>
      <c r="AJ96" s="267"/>
      <c r="AK96" s="267"/>
      <c r="AL96" s="267"/>
      <c r="AM96" s="267" t="s">
        <v>78</v>
      </c>
      <c r="AN96" s="267"/>
      <c r="AO96" s="267"/>
      <c r="AP96" s="267"/>
      <c r="AQ96" s="267"/>
      <c r="AR96" s="267" t="s">
        <v>29</v>
      </c>
      <c r="AS96" s="267"/>
      <c r="AT96" s="267"/>
      <c r="AU96" s="267"/>
      <c r="AV96" s="267"/>
      <c r="AW96" s="140"/>
      <c r="AX96" s="140"/>
      <c r="AY96" s="140"/>
      <c r="AZ96" s="173"/>
      <c r="BA96" s="174"/>
      <c r="BB96" s="267" t="s">
        <v>79</v>
      </c>
      <c r="BC96" s="267"/>
      <c r="BD96" s="267"/>
      <c r="BE96" s="267"/>
      <c r="BF96" s="267"/>
      <c r="BG96" s="267" t="s">
        <v>80</v>
      </c>
      <c r="BH96" s="267"/>
      <c r="BI96" s="267"/>
      <c r="BJ96" s="267"/>
      <c r="BK96" s="267"/>
      <c r="BL96" s="267" t="s">
        <v>81</v>
      </c>
      <c r="BM96" s="267"/>
      <c r="BN96" s="267"/>
      <c r="BO96" s="267"/>
      <c r="BP96" s="267"/>
      <c r="BQ96" s="267" t="s">
        <v>82</v>
      </c>
      <c r="BR96" s="267"/>
      <c r="BS96" s="267"/>
      <c r="BT96" s="267"/>
      <c r="BU96" s="267"/>
      <c r="BV96" s="174"/>
      <c r="BX96" s="257" t="s">
        <v>83</v>
      </c>
      <c r="BY96" s="259" t="s">
        <v>132</v>
      </c>
      <c r="BZ96" s="259" t="s">
        <v>84</v>
      </c>
      <c r="CA96" s="261" t="s">
        <v>85</v>
      </c>
      <c r="CB96" s="280" t="s">
        <v>86</v>
      </c>
      <c r="CC96" s="3"/>
      <c r="CD96" s="257" t="s">
        <v>83</v>
      </c>
      <c r="CE96" s="259" t="s">
        <v>132</v>
      </c>
      <c r="CF96" s="259" t="s">
        <v>84</v>
      </c>
      <c r="CG96" s="261" t="s">
        <v>85</v>
      </c>
      <c r="CH96" s="280" t="s">
        <v>86</v>
      </c>
      <c r="CI96" s="3"/>
      <c r="CJ96" s="257" t="s">
        <v>83</v>
      </c>
      <c r="CK96" s="259" t="s">
        <v>132</v>
      </c>
      <c r="CL96" s="259" t="s">
        <v>84</v>
      </c>
      <c r="CM96" s="261" t="s">
        <v>85</v>
      </c>
      <c r="CN96" s="280" t="s">
        <v>86</v>
      </c>
      <c r="CO96" s="3"/>
      <c r="CP96" s="257" t="s">
        <v>83</v>
      </c>
      <c r="CQ96" s="259" t="s">
        <v>132</v>
      </c>
      <c r="CR96" s="259" t="s">
        <v>84</v>
      </c>
      <c r="CS96" s="261" t="s">
        <v>85</v>
      </c>
      <c r="CT96" s="280" t="s">
        <v>86</v>
      </c>
      <c r="CU96" s="8"/>
      <c r="CV96" s="120" t="s">
        <v>87</v>
      </c>
      <c r="CW96" s="101" t="s">
        <v>88</v>
      </c>
      <c r="CX96" s="122" t="s">
        <v>89</v>
      </c>
      <c r="CY96" s="257" t="s">
        <v>90</v>
      </c>
      <c r="CZ96" s="291"/>
      <c r="DA96" s="8"/>
      <c r="DB96" s="278"/>
      <c r="DC96" s="276"/>
      <c r="DD96" s="278"/>
      <c r="DE96" s="278"/>
    </row>
    <row r="97" spans="1:109" s="175" customFormat="1" ht="18" customHeight="1" thickBot="1">
      <c r="A97" s="174"/>
      <c r="B97" s="171"/>
      <c r="C97" s="140"/>
      <c r="D97" s="140"/>
      <c r="E97" s="140"/>
      <c r="F97" s="267"/>
      <c r="G97" s="267"/>
      <c r="H97" s="267"/>
      <c r="I97" s="267"/>
      <c r="J97" s="267"/>
      <c r="K97" s="267"/>
      <c r="L97" s="267"/>
      <c r="M97" s="267"/>
      <c r="N97" s="267"/>
      <c r="O97" s="267"/>
      <c r="P97" s="267"/>
      <c r="Q97" s="267"/>
      <c r="R97" s="267"/>
      <c r="S97" s="267"/>
      <c r="T97" s="267"/>
      <c r="U97" s="267"/>
      <c r="V97" s="267"/>
      <c r="W97" s="267"/>
      <c r="X97" s="267">
        <v>1</v>
      </c>
      <c r="Y97" s="267"/>
      <c r="Z97" s="267"/>
      <c r="AA97" s="267"/>
      <c r="AB97" s="267"/>
      <c r="AC97" s="267">
        <v>2</v>
      </c>
      <c r="AD97" s="267"/>
      <c r="AE97" s="267"/>
      <c r="AF97" s="267"/>
      <c r="AG97" s="267"/>
      <c r="AH97" s="267">
        <v>3</v>
      </c>
      <c r="AI97" s="267"/>
      <c r="AJ97" s="267"/>
      <c r="AK97" s="267"/>
      <c r="AL97" s="267"/>
      <c r="AM97" s="267"/>
      <c r="AN97" s="267"/>
      <c r="AO97" s="267"/>
      <c r="AP97" s="267"/>
      <c r="AQ97" s="267"/>
      <c r="AR97" s="267"/>
      <c r="AS97" s="267"/>
      <c r="AT97" s="267"/>
      <c r="AU97" s="267"/>
      <c r="AV97" s="267"/>
      <c r="AW97" s="140"/>
      <c r="AX97" s="140"/>
      <c r="AY97" s="140"/>
      <c r="AZ97" s="173"/>
      <c r="BA97" s="174"/>
      <c r="BB97" s="267"/>
      <c r="BC97" s="267"/>
      <c r="BD97" s="267"/>
      <c r="BE97" s="267"/>
      <c r="BF97" s="267"/>
      <c r="BG97" s="267"/>
      <c r="BH97" s="267"/>
      <c r="BI97" s="267"/>
      <c r="BJ97" s="267"/>
      <c r="BK97" s="267"/>
      <c r="BL97" s="267"/>
      <c r="BM97" s="267"/>
      <c r="BN97" s="267"/>
      <c r="BO97" s="267"/>
      <c r="BP97" s="267"/>
      <c r="BQ97" s="267"/>
      <c r="BR97" s="267"/>
      <c r="BS97" s="267"/>
      <c r="BT97" s="267"/>
      <c r="BU97" s="267"/>
      <c r="BV97" s="174"/>
      <c r="BX97" s="258"/>
      <c r="BY97" s="260"/>
      <c r="BZ97" s="260"/>
      <c r="CA97" s="262"/>
      <c r="CB97" s="281"/>
      <c r="CC97" s="3"/>
      <c r="CD97" s="258"/>
      <c r="CE97" s="260"/>
      <c r="CF97" s="260"/>
      <c r="CG97" s="262"/>
      <c r="CH97" s="281"/>
      <c r="CI97" s="3"/>
      <c r="CJ97" s="258"/>
      <c r="CK97" s="260"/>
      <c r="CL97" s="260"/>
      <c r="CM97" s="262"/>
      <c r="CN97" s="281"/>
      <c r="CO97" s="3"/>
      <c r="CP97" s="258"/>
      <c r="CQ97" s="260"/>
      <c r="CR97" s="260"/>
      <c r="CS97" s="262"/>
      <c r="CT97" s="281"/>
      <c r="CU97" s="8"/>
      <c r="CV97" s="121" t="s">
        <v>91</v>
      </c>
      <c r="CW97" s="102" t="s">
        <v>92</v>
      </c>
      <c r="CX97" s="123" t="s">
        <v>93</v>
      </c>
      <c r="CY97" s="258" t="s">
        <v>94</v>
      </c>
      <c r="CZ97" s="292"/>
      <c r="DA97" s="8"/>
      <c r="DB97" s="278"/>
      <c r="DC97" s="276"/>
      <c r="DD97" s="278"/>
      <c r="DE97" s="278"/>
    </row>
    <row r="98" spans="1:109" s="175" customFormat="1" ht="18" customHeight="1">
      <c r="A98" s="174"/>
      <c r="B98" s="171"/>
      <c r="C98" s="140"/>
      <c r="D98" s="140"/>
      <c r="E98" s="140"/>
      <c r="F98" s="340" t="s">
        <v>107</v>
      </c>
      <c r="G98" s="341"/>
      <c r="H98" s="341"/>
      <c r="I98" s="341"/>
      <c r="J98" s="341"/>
      <c r="K98" s="342"/>
      <c r="L98" s="324">
        <v>0</v>
      </c>
      <c r="M98" s="325"/>
      <c r="N98" s="325"/>
      <c r="O98" s="325"/>
      <c r="P98" s="326" t="s">
        <v>108</v>
      </c>
      <c r="Q98" s="326"/>
      <c r="R98" s="327"/>
      <c r="S98" s="328" t="s">
        <v>60</v>
      </c>
      <c r="T98" s="328"/>
      <c r="U98" s="328"/>
      <c r="V98" s="328"/>
      <c r="W98" s="328"/>
      <c r="X98" s="329"/>
      <c r="Y98" s="330"/>
      <c r="Z98" s="330"/>
      <c r="AA98" s="330"/>
      <c r="AB98" s="331"/>
      <c r="AC98" s="329"/>
      <c r="AD98" s="330"/>
      <c r="AE98" s="330"/>
      <c r="AF98" s="330"/>
      <c r="AG98" s="331"/>
      <c r="AH98" s="329"/>
      <c r="AI98" s="330"/>
      <c r="AJ98" s="330"/>
      <c r="AK98" s="330"/>
      <c r="AL98" s="331"/>
      <c r="AM98" s="323" t="e">
        <f>AVERAGE(X98:AL98)</f>
        <v>#DIV/0!</v>
      </c>
      <c r="AN98" s="323"/>
      <c r="AO98" s="323"/>
      <c r="AP98" s="323"/>
      <c r="AQ98" s="323"/>
      <c r="AR98" s="323" t="e">
        <f>AM98-L98</f>
        <v>#DIV/0!</v>
      </c>
      <c r="AS98" s="323"/>
      <c r="AT98" s="323"/>
      <c r="AU98" s="323"/>
      <c r="AV98" s="323"/>
      <c r="AW98" s="140"/>
      <c r="AX98" s="140"/>
      <c r="AY98" s="140"/>
      <c r="AZ98" s="173"/>
      <c r="BA98" s="174"/>
      <c r="BB98" s="323" t="e">
        <f>(AM98*1.5%)+(5*CK98)</f>
        <v>#DIV/0!</v>
      </c>
      <c r="BC98" s="323"/>
      <c r="BD98" s="323"/>
      <c r="BE98" s="323"/>
      <c r="BF98" s="323"/>
      <c r="BG98" s="323" t="e">
        <f t="shared" ref="BG98:BG104" si="74">L98+BB98</f>
        <v>#DIV/0!</v>
      </c>
      <c r="BH98" s="323"/>
      <c r="BI98" s="323"/>
      <c r="BJ98" s="323"/>
      <c r="BK98" s="323"/>
      <c r="BL98" s="323" t="e">
        <f t="shared" ref="BL98:BL104" si="75">L98-BB98</f>
        <v>#DIV/0!</v>
      </c>
      <c r="BM98" s="323"/>
      <c r="BN98" s="323"/>
      <c r="BO98" s="323"/>
      <c r="BP98" s="323"/>
      <c r="BQ98" s="285" t="e">
        <f t="shared" ref="BQ98:BQ104" si="76">IF(AND(AM98&lt;=BG98,AM98&gt;=BL98),"PASS","FAIL")</f>
        <v>#DIV/0!</v>
      </c>
      <c r="BR98" s="285"/>
      <c r="BS98" s="285"/>
      <c r="BT98" s="285"/>
      <c r="BU98" s="285"/>
      <c r="BV98" s="174"/>
      <c r="BX98" s="70" t="s">
        <v>149</v>
      </c>
      <c r="BY98" s="88">
        <v>5.8E-5</v>
      </c>
      <c r="BZ98" s="71" t="str">
        <f t="shared" ref="BZ98:BZ104" si="77">P98</f>
        <v>Ω</v>
      </c>
      <c r="CA98" s="193">
        <v>2</v>
      </c>
      <c r="CB98" s="77">
        <f t="shared" ref="CB98:CB99" si="78">BY98/CA98</f>
        <v>2.9E-5</v>
      </c>
      <c r="CC98" s="4"/>
      <c r="CD98" s="70" t="s">
        <v>151</v>
      </c>
      <c r="CE98" s="88">
        <v>0</v>
      </c>
      <c r="CF98" s="71" t="str">
        <f t="shared" ref="CF98:CF104" si="79">BZ98</f>
        <v>Ω</v>
      </c>
      <c r="CG98" s="80">
        <f t="shared" ref="CG98:CG104" si="80">SQRT(3)</f>
        <v>1.7320508075688772</v>
      </c>
      <c r="CH98" s="77">
        <f t="shared" ref="CH98:CH104" si="81">CE98/CG98</f>
        <v>0</v>
      </c>
      <c r="CI98" s="4"/>
      <c r="CJ98" s="70" t="s">
        <v>97</v>
      </c>
      <c r="CK98" s="177">
        <v>0.1</v>
      </c>
      <c r="CL98" s="71" t="str">
        <f t="shared" ref="CL98:CL104" si="82">P98</f>
        <v>Ω</v>
      </c>
      <c r="CM98" s="80">
        <f>SQRT(12)</f>
        <v>3.4641016151377544</v>
      </c>
      <c r="CN98" s="77">
        <f>CK98/CM98</f>
        <v>2.8867513459481291E-2</v>
      </c>
      <c r="CO98" s="4"/>
      <c r="CP98" s="70" t="s">
        <v>74</v>
      </c>
      <c r="CQ98" s="83" t="e">
        <f t="shared" ref="CQ98:CQ104" si="83">STDEV(X98:AL98)</f>
        <v>#DIV/0!</v>
      </c>
      <c r="CR98" s="71" t="str">
        <f t="shared" ref="CR98:CR104" si="84">P98</f>
        <v>Ω</v>
      </c>
      <c r="CS98" s="80">
        <f>SQRT(3)</f>
        <v>1.7320508075688772</v>
      </c>
      <c r="CT98" s="85" t="e">
        <f>CQ98/CS98</f>
        <v>#DIV/0!</v>
      </c>
      <c r="CU98" s="8"/>
      <c r="CV98" s="92" t="e">
        <f>SQRT(SUMSQ(CT98,CN98,CH98,CB98))</f>
        <v>#DIV/0!</v>
      </c>
      <c r="CW98" s="88" t="e">
        <f>(CV98^4)/(((CT98^4)/2)+((CN98^4)/200)+((CH98^4)/200)+((CB98^4)/200))</f>
        <v>#DIV/0!</v>
      </c>
      <c r="CX98" s="114" t="e">
        <f t="shared" ref="CX98:CX99" si="85">ROUND(TINV(0.05,CW98),0)</f>
        <v>#DIV/0!</v>
      </c>
      <c r="CY98" s="103" t="e">
        <f>(CV98*CX98)</f>
        <v>#DIV/0!</v>
      </c>
      <c r="CZ98" s="104" t="str">
        <f t="shared" ref="CZ98:CZ104" si="86">P98</f>
        <v>Ω</v>
      </c>
      <c r="DA98" s="8"/>
      <c r="DB98" s="178">
        <v>7.7999999999999996E-3</v>
      </c>
      <c r="DC98" s="179" t="str">
        <f>CZ98</f>
        <v>Ω</v>
      </c>
      <c r="DD98" s="212" t="e">
        <f t="shared" ref="DD98:DD104" si="87">MAX(DB98,CY98)</f>
        <v>#DIV/0!</v>
      </c>
      <c r="DE98" s="179" t="str">
        <f>DC98</f>
        <v>Ω</v>
      </c>
    </row>
    <row r="99" spans="1:109" s="175" customFormat="1" ht="18" customHeight="1">
      <c r="A99" s="174"/>
      <c r="B99" s="171"/>
      <c r="C99" s="140"/>
      <c r="D99" s="140"/>
      <c r="E99" s="140"/>
      <c r="F99" s="340"/>
      <c r="G99" s="341"/>
      <c r="H99" s="341"/>
      <c r="I99" s="341"/>
      <c r="J99" s="341"/>
      <c r="K99" s="342"/>
      <c r="L99" s="324">
        <v>360</v>
      </c>
      <c r="M99" s="325"/>
      <c r="N99" s="325"/>
      <c r="O99" s="325"/>
      <c r="P99" s="326" t="s">
        <v>108</v>
      </c>
      <c r="Q99" s="326"/>
      <c r="R99" s="327"/>
      <c r="S99" s="328" t="s">
        <v>60</v>
      </c>
      <c r="T99" s="328"/>
      <c r="U99" s="328"/>
      <c r="V99" s="328"/>
      <c r="W99" s="328"/>
      <c r="X99" s="329"/>
      <c r="Y99" s="330"/>
      <c r="Z99" s="330"/>
      <c r="AA99" s="330"/>
      <c r="AB99" s="330"/>
      <c r="AC99" s="329"/>
      <c r="AD99" s="330"/>
      <c r="AE99" s="330"/>
      <c r="AF99" s="330"/>
      <c r="AG99" s="330"/>
      <c r="AH99" s="329"/>
      <c r="AI99" s="330"/>
      <c r="AJ99" s="330"/>
      <c r="AK99" s="330"/>
      <c r="AL99" s="330"/>
      <c r="AM99" s="323" t="e">
        <f t="shared" ref="AM99:AM104" si="88">AVERAGE(X99:AL99)</f>
        <v>#DIV/0!</v>
      </c>
      <c r="AN99" s="323"/>
      <c r="AO99" s="323"/>
      <c r="AP99" s="323"/>
      <c r="AQ99" s="323"/>
      <c r="AR99" s="323" t="e">
        <f t="shared" ref="AR99:AR104" si="89">AM99-L99</f>
        <v>#DIV/0!</v>
      </c>
      <c r="AS99" s="323"/>
      <c r="AT99" s="323"/>
      <c r="AU99" s="323"/>
      <c r="AV99" s="323"/>
      <c r="AW99" s="140"/>
      <c r="AX99" s="140"/>
      <c r="AY99" s="140"/>
      <c r="AZ99" s="173"/>
      <c r="BA99" s="174"/>
      <c r="BB99" s="323" t="e">
        <f>(AM99*1.5%)+(5*CK99)</f>
        <v>#DIV/0!</v>
      </c>
      <c r="BC99" s="323"/>
      <c r="BD99" s="323"/>
      <c r="BE99" s="323"/>
      <c r="BF99" s="323"/>
      <c r="BG99" s="323" t="e">
        <f t="shared" si="74"/>
        <v>#DIV/0!</v>
      </c>
      <c r="BH99" s="323"/>
      <c r="BI99" s="323"/>
      <c r="BJ99" s="323"/>
      <c r="BK99" s="323"/>
      <c r="BL99" s="323" t="e">
        <f t="shared" si="75"/>
        <v>#DIV/0!</v>
      </c>
      <c r="BM99" s="323"/>
      <c r="BN99" s="323"/>
      <c r="BO99" s="323"/>
      <c r="BP99" s="323"/>
      <c r="BQ99" s="285" t="e">
        <f t="shared" si="76"/>
        <v>#DIV/0!</v>
      </c>
      <c r="BR99" s="285"/>
      <c r="BS99" s="285"/>
      <c r="BT99" s="285"/>
      <c r="BU99" s="285"/>
      <c r="BV99" s="174"/>
      <c r="BX99" s="72" t="s">
        <v>149</v>
      </c>
      <c r="BY99" s="180">
        <v>1.2999999999999999E-3</v>
      </c>
      <c r="BZ99" s="1" t="str">
        <f t="shared" si="77"/>
        <v>Ω</v>
      </c>
      <c r="CA99" s="181">
        <v>2</v>
      </c>
      <c r="CB99" s="78">
        <f t="shared" si="78"/>
        <v>6.4999999999999997E-4</v>
      </c>
      <c r="CC99" s="4"/>
      <c r="CD99" s="72" t="s">
        <v>151</v>
      </c>
      <c r="CE99" s="5">
        <v>0</v>
      </c>
      <c r="CF99" s="1" t="str">
        <f t="shared" si="79"/>
        <v>Ω</v>
      </c>
      <c r="CG99" s="81">
        <f t="shared" si="80"/>
        <v>1.7320508075688772</v>
      </c>
      <c r="CH99" s="78">
        <f t="shared" si="81"/>
        <v>0</v>
      </c>
      <c r="CI99" s="4"/>
      <c r="CJ99" s="72" t="s">
        <v>97</v>
      </c>
      <c r="CK99" s="182">
        <v>0.1</v>
      </c>
      <c r="CL99" s="1" t="str">
        <f t="shared" si="82"/>
        <v>Ω</v>
      </c>
      <c r="CM99" s="81">
        <f t="shared" ref="CM99:CM104" si="90">SQRT(12)</f>
        <v>3.4641016151377544</v>
      </c>
      <c r="CN99" s="78">
        <f t="shared" ref="CN99:CN104" si="91">CK99/CM99</f>
        <v>2.8867513459481291E-2</v>
      </c>
      <c r="CO99" s="4"/>
      <c r="CP99" s="72" t="s">
        <v>74</v>
      </c>
      <c r="CQ99" s="6" t="e">
        <f t="shared" si="83"/>
        <v>#DIV/0!</v>
      </c>
      <c r="CR99" s="1" t="str">
        <f t="shared" si="84"/>
        <v>Ω</v>
      </c>
      <c r="CS99" s="81">
        <f t="shared" ref="CS99:CS104" si="92">SQRT(3)</f>
        <v>1.7320508075688772</v>
      </c>
      <c r="CT99" s="86" t="e">
        <f t="shared" ref="CT99:CT104" si="93">CQ99/CS99</f>
        <v>#DIV/0!</v>
      </c>
      <c r="CU99" s="8"/>
      <c r="CV99" s="94" t="e">
        <f t="shared" ref="CV99:CV104" si="94">SQRT(SUMSQ(CT99,CN99,CH99,CB99))</f>
        <v>#DIV/0!</v>
      </c>
      <c r="CW99" s="5" t="e">
        <f t="shared" ref="CW99:CW104" si="95">(CV99^4)/(((CT99^4)/2)+((CN99^4)/200)+((CH99^4)/200)+((CB99^4)/200))</f>
        <v>#DIV/0!</v>
      </c>
      <c r="CX99" s="109" t="e">
        <f t="shared" si="85"/>
        <v>#DIV/0!</v>
      </c>
      <c r="CY99" s="105" t="e">
        <f t="shared" ref="CY99" si="96">(CV99*CX99)</f>
        <v>#DIV/0!</v>
      </c>
      <c r="CZ99" s="106" t="str">
        <f t="shared" si="86"/>
        <v>Ω</v>
      </c>
      <c r="DA99" s="8"/>
      <c r="DB99" s="178">
        <v>2.3E-2</v>
      </c>
      <c r="DC99" s="179" t="str">
        <f t="shared" ref="DC99:DC103" si="97">CZ99</f>
        <v>Ω</v>
      </c>
      <c r="DD99" s="212" t="e">
        <f t="shared" si="87"/>
        <v>#DIV/0!</v>
      </c>
      <c r="DE99" s="179" t="str">
        <f t="shared" ref="DE99:DE103" si="98">DC99</f>
        <v>Ω</v>
      </c>
    </row>
    <row r="100" spans="1:109" s="175" customFormat="1" ht="18" customHeight="1">
      <c r="A100" s="174"/>
      <c r="B100" s="171"/>
      <c r="C100" s="140"/>
      <c r="D100" s="140"/>
      <c r="E100" s="140"/>
      <c r="F100" s="340" t="s">
        <v>109</v>
      </c>
      <c r="G100" s="341"/>
      <c r="H100" s="341"/>
      <c r="I100" s="341"/>
      <c r="J100" s="341"/>
      <c r="K100" s="342"/>
      <c r="L100" s="324">
        <v>3.6</v>
      </c>
      <c r="M100" s="325"/>
      <c r="N100" s="325"/>
      <c r="O100" s="325"/>
      <c r="P100" s="326" t="s">
        <v>110</v>
      </c>
      <c r="Q100" s="326"/>
      <c r="R100" s="327"/>
      <c r="S100" s="328" t="s">
        <v>60</v>
      </c>
      <c r="T100" s="328"/>
      <c r="U100" s="328"/>
      <c r="V100" s="328"/>
      <c r="W100" s="328"/>
      <c r="X100" s="337"/>
      <c r="Y100" s="338"/>
      <c r="Z100" s="338"/>
      <c r="AA100" s="338"/>
      <c r="AB100" s="338"/>
      <c r="AC100" s="337"/>
      <c r="AD100" s="338"/>
      <c r="AE100" s="338"/>
      <c r="AF100" s="338"/>
      <c r="AG100" s="338"/>
      <c r="AH100" s="337"/>
      <c r="AI100" s="338"/>
      <c r="AJ100" s="338"/>
      <c r="AK100" s="338"/>
      <c r="AL100" s="338"/>
      <c r="AM100" s="286" t="e">
        <f t="shared" si="88"/>
        <v>#DIV/0!</v>
      </c>
      <c r="AN100" s="286"/>
      <c r="AO100" s="286"/>
      <c r="AP100" s="286"/>
      <c r="AQ100" s="286"/>
      <c r="AR100" s="286" t="e">
        <f t="shared" si="89"/>
        <v>#DIV/0!</v>
      </c>
      <c r="AS100" s="286"/>
      <c r="AT100" s="286"/>
      <c r="AU100" s="286"/>
      <c r="AV100" s="286"/>
      <c r="AW100" s="140"/>
      <c r="AX100" s="140"/>
      <c r="AY100" s="140"/>
      <c r="AZ100" s="173"/>
      <c r="BA100" s="174"/>
      <c r="BB100" s="286" t="e">
        <f>(AM100*1.2%)+(5*CK100)</f>
        <v>#DIV/0!</v>
      </c>
      <c r="BC100" s="286"/>
      <c r="BD100" s="286"/>
      <c r="BE100" s="286"/>
      <c r="BF100" s="286"/>
      <c r="BG100" s="286" t="e">
        <f t="shared" si="74"/>
        <v>#DIV/0!</v>
      </c>
      <c r="BH100" s="286"/>
      <c r="BI100" s="286"/>
      <c r="BJ100" s="286"/>
      <c r="BK100" s="286"/>
      <c r="BL100" s="286" t="e">
        <f t="shared" si="75"/>
        <v>#DIV/0!</v>
      </c>
      <c r="BM100" s="286"/>
      <c r="BN100" s="286"/>
      <c r="BO100" s="286"/>
      <c r="BP100" s="286"/>
      <c r="BQ100" s="285" t="e">
        <f t="shared" si="76"/>
        <v>#DIV/0!</v>
      </c>
      <c r="BR100" s="285"/>
      <c r="BS100" s="285"/>
      <c r="BT100" s="285"/>
      <c r="BU100" s="285"/>
      <c r="BV100" s="174"/>
      <c r="BX100" s="72" t="s">
        <v>149</v>
      </c>
      <c r="BY100" s="208">
        <v>9.3999999999999998E-6</v>
      </c>
      <c r="BZ100" s="1" t="str">
        <f t="shared" si="77"/>
        <v>kΩ</v>
      </c>
      <c r="CA100" s="181">
        <v>2</v>
      </c>
      <c r="CB100" s="78">
        <f t="shared" ref="CB100" si="99">BY100/CA100</f>
        <v>4.6999999999999999E-6</v>
      </c>
      <c r="CC100" s="4"/>
      <c r="CD100" s="72" t="s">
        <v>151</v>
      </c>
      <c r="CE100" s="5">
        <v>0</v>
      </c>
      <c r="CF100" s="1" t="str">
        <f t="shared" si="79"/>
        <v>kΩ</v>
      </c>
      <c r="CG100" s="81">
        <f t="shared" si="80"/>
        <v>1.7320508075688772</v>
      </c>
      <c r="CH100" s="78">
        <f t="shared" si="81"/>
        <v>0</v>
      </c>
      <c r="CI100" s="4"/>
      <c r="CJ100" s="72" t="s">
        <v>97</v>
      </c>
      <c r="CK100" s="182">
        <v>1E-3</v>
      </c>
      <c r="CL100" s="1" t="str">
        <f t="shared" si="82"/>
        <v>kΩ</v>
      </c>
      <c r="CM100" s="81">
        <f t="shared" si="90"/>
        <v>3.4641016151377544</v>
      </c>
      <c r="CN100" s="78">
        <f t="shared" si="91"/>
        <v>2.886751345948129E-4</v>
      </c>
      <c r="CO100" s="4"/>
      <c r="CP100" s="72" t="s">
        <v>74</v>
      </c>
      <c r="CQ100" s="6" t="e">
        <f t="shared" si="83"/>
        <v>#DIV/0!</v>
      </c>
      <c r="CR100" s="1" t="str">
        <f t="shared" si="84"/>
        <v>kΩ</v>
      </c>
      <c r="CS100" s="81">
        <f t="shared" si="92"/>
        <v>1.7320508075688772</v>
      </c>
      <c r="CT100" s="86" t="e">
        <f t="shared" si="93"/>
        <v>#DIV/0!</v>
      </c>
      <c r="CU100" s="8"/>
      <c r="CV100" s="94" t="e">
        <f t="shared" si="94"/>
        <v>#DIV/0!</v>
      </c>
      <c r="CW100" s="5" t="e">
        <f t="shared" si="95"/>
        <v>#DIV/0!</v>
      </c>
      <c r="CX100" s="109" t="e">
        <f t="shared" ref="CX100" si="100">ROUND(TINV(0.05,CW100),0)</f>
        <v>#DIV/0!</v>
      </c>
      <c r="CY100" s="111" t="e">
        <f t="shared" ref="CY100" si="101">(CV100*CX100)</f>
        <v>#DIV/0!</v>
      </c>
      <c r="CZ100" s="106" t="str">
        <f t="shared" si="86"/>
        <v>kΩ</v>
      </c>
      <c r="DA100" s="8"/>
      <c r="DB100" s="178">
        <v>2.3000000000000001E-4</v>
      </c>
      <c r="DC100" s="179" t="str">
        <f t="shared" si="97"/>
        <v>kΩ</v>
      </c>
      <c r="DD100" s="212" t="e">
        <f t="shared" si="87"/>
        <v>#DIV/0!</v>
      </c>
      <c r="DE100" s="179" t="str">
        <f t="shared" si="98"/>
        <v>kΩ</v>
      </c>
    </row>
    <row r="101" spans="1:109" s="175" customFormat="1" ht="18" customHeight="1">
      <c r="A101" s="174"/>
      <c r="B101" s="171"/>
      <c r="C101" s="140"/>
      <c r="D101" s="140"/>
      <c r="E101" s="140"/>
      <c r="F101" s="340" t="s">
        <v>111</v>
      </c>
      <c r="G101" s="341"/>
      <c r="H101" s="341"/>
      <c r="I101" s="341"/>
      <c r="J101" s="341"/>
      <c r="K101" s="342"/>
      <c r="L101" s="324">
        <v>36</v>
      </c>
      <c r="M101" s="325"/>
      <c r="N101" s="325"/>
      <c r="O101" s="325"/>
      <c r="P101" s="326" t="s">
        <v>110</v>
      </c>
      <c r="Q101" s="326"/>
      <c r="R101" s="327"/>
      <c r="S101" s="328" t="s">
        <v>60</v>
      </c>
      <c r="T101" s="328"/>
      <c r="U101" s="328"/>
      <c r="V101" s="328"/>
      <c r="W101" s="328"/>
      <c r="X101" s="333"/>
      <c r="Y101" s="334"/>
      <c r="Z101" s="334"/>
      <c r="AA101" s="334"/>
      <c r="AB101" s="335"/>
      <c r="AC101" s="333"/>
      <c r="AD101" s="334"/>
      <c r="AE101" s="334"/>
      <c r="AF101" s="334"/>
      <c r="AG101" s="335"/>
      <c r="AH101" s="333"/>
      <c r="AI101" s="334"/>
      <c r="AJ101" s="334"/>
      <c r="AK101" s="334"/>
      <c r="AL101" s="335"/>
      <c r="AM101" s="332" t="e">
        <f t="shared" si="88"/>
        <v>#DIV/0!</v>
      </c>
      <c r="AN101" s="332"/>
      <c r="AO101" s="332"/>
      <c r="AP101" s="332"/>
      <c r="AQ101" s="332"/>
      <c r="AR101" s="332" t="e">
        <f t="shared" si="89"/>
        <v>#DIV/0!</v>
      </c>
      <c r="AS101" s="332"/>
      <c r="AT101" s="332"/>
      <c r="AU101" s="332"/>
      <c r="AV101" s="332"/>
      <c r="AW101" s="140"/>
      <c r="AX101" s="140"/>
      <c r="AY101" s="140"/>
      <c r="AZ101" s="173"/>
      <c r="BA101" s="174"/>
      <c r="BB101" s="332" t="e">
        <f>(AM101*1.2%)+(5*CK101)</f>
        <v>#DIV/0!</v>
      </c>
      <c r="BC101" s="332"/>
      <c r="BD101" s="332"/>
      <c r="BE101" s="332"/>
      <c r="BF101" s="332"/>
      <c r="BG101" s="323" t="e">
        <f t="shared" si="74"/>
        <v>#DIV/0!</v>
      </c>
      <c r="BH101" s="323"/>
      <c r="BI101" s="323"/>
      <c r="BJ101" s="323"/>
      <c r="BK101" s="323"/>
      <c r="BL101" s="323" t="e">
        <f t="shared" si="75"/>
        <v>#DIV/0!</v>
      </c>
      <c r="BM101" s="323"/>
      <c r="BN101" s="323"/>
      <c r="BO101" s="323"/>
      <c r="BP101" s="323"/>
      <c r="BQ101" s="285" t="e">
        <f t="shared" si="76"/>
        <v>#DIV/0!</v>
      </c>
      <c r="BR101" s="285"/>
      <c r="BS101" s="285"/>
      <c r="BT101" s="285"/>
      <c r="BU101" s="285"/>
      <c r="BV101" s="174"/>
      <c r="BX101" s="72" t="s">
        <v>149</v>
      </c>
      <c r="BY101" s="6">
        <v>4.4000000000000002E-4</v>
      </c>
      <c r="BZ101" s="1" t="str">
        <f t="shared" si="77"/>
        <v>kΩ</v>
      </c>
      <c r="CA101" s="181">
        <v>2</v>
      </c>
      <c r="CB101" s="78">
        <f t="shared" ref="CB101:CB104" si="102">BY101/CA101</f>
        <v>2.2000000000000001E-4</v>
      </c>
      <c r="CC101" s="4"/>
      <c r="CD101" s="72" t="s">
        <v>151</v>
      </c>
      <c r="CE101" s="5">
        <v>0</v>
      </c>
      <c r="CF101" s="1" t="str">
        <f t="shared" si="79"/>
        <v>kΩ</v>
      </c>
      <c r="CG101" s="81">
        <f t="shared" si="80"/>
        <v>1.7320508075688772</v>
      </c>
      <c r="CH101" s="78">
        <f t="shared" si="81"/>
        <v>0</v>
      </c>
      <c r="CI101" s="4"/>
      <c r="CJ101" s="72" t="s">
        <v>97</v>
      </c>
      <c r="CK101" s="182">
        <v>0.01</v>
      </c>
      <c r="CL101" s="1" t="str">
        <f t="shared" si="82"/>
        <v>kΩ</v>
      </c>
      <c r="CM101" s="81">
        <f t="shared" si="90"/>
        <v>3.4641016151377544</v>
      </c>
      <c r="CN101" s="78">
        <f t="shared" si="91"/>
        <v>2.886751345948129E-3</v>
      </c>
      <c r="CO101" s="4"/>
      <c r="CP101" s="72" t="s">
        <v>74</v>
      </c>
      <c r="CQ101" s="6" t="e">
        <f t="shared" si="83"/>
        <v>#DIV/0!</v>
      </c>
      <c r="CR101" s="1" t="str">
        <f t="shared" si="84"/>
        <v>kΩ</v>
      </c>
      <c r="CS101" s="81">
        <f t="shared" si="92"/>
        <v>1.7320508075688772</v>
      </c>
      <c r="CT101" s="86" t="e">
        <f t="shared" si="93"/>
        <v>#DIV/0!</v>
      </c>
      <c r="CU101" s="8"/>
      <c r="CV101" s="94" t="e">
        <f t="shared" si="94"/>
        <v>#DIV/0!</v>
      </c>
      <c r="CW101" s="5" t="e">
        <f t="shared" si="95"/>
        <v>#DIV/0!</v>
      </c>
      <c r="CX101" s="109" t="e">
        <f t="shared" ref="CX101:CX104" si="103">ROUND(TINV(0.05,CW101),0)</f>
        <v>#DIV/0!</v>
      </c>
      <c r="CY101" s="110" t="e">
        <f t="shared" ref="CY101:CY103" si="104">(CV101*CX101)</f>
        <v>#DIV/0!</v>
      </c>
      <c r="CZ101" s="106" t="str">
        <f t="shared" si="86"/>
        <v>kΩ</v>
      </c>
      <c r="DA101" s="8"/>
      <c r="DB101" s="178">
        <v>1.5E-3</v>
      </c>
      <c r="DC101" s="179" t="str">
        <f t="shared" si="97"/>
        <v>kΩ</v>
      </c>
      <c r="DD101" s="212" t="e">
        <f t="shared" si="87"/>
        <v>#DIV/0!</v>
      </c>
      <c r="DE101" s="179" t="str">
        <f t="shared" si="98"/>
        <v>kΩ</v>
      </c>
    </row>
    <row r="102" spans="1:109" s="175" customFormat="1" ht="18" customHeight="1">
      <c r="A102" s="174"/>
      <c r="B102" s="171"/>
      <c r="C102" s="140"/>
      <c r="D102" s="140"/>
      <c r="E102" s="140"/>
      <c r="F102" s="340" t="s">
        <v>112</v>
      </c>
      <c r="G102" s="341"/>
      <c r="H102" s="341"/>
      <c r="I102" s="341"/>
      <c r="J102" s="341"/>
      <c r="K102" s="342"/>
      <c r="L102" s="324">
        <v>360</v>
      </c>
      <c r="M102" s="325"/>
      <c r="N102" s="325"/>
      <c r="O102" s="325"/>
      <c r="P102" s="326" t="s">
        <v>110</v>
      </c>
      <c r="Q102" s="326"/>
      <c r="R102" s="327"/>
      <c r="S102" s="328" t="s">
        <v>60</v>
      </c>
      <c r="T102" s="328"/>
      <c r="U102" s="328"/>
      <c r="V102" s="328"/>
      <c r="W102" s="328"/>
      <c r="X102" s="323"/>
      <c r="Y102" s="323"/>
      <c r="Z102" s="323"/>
      <c r="AA102" s="323"/>
      <c r="AB102" s="323"/>
      <c r="AC102" s="323"/>
      <c r="AD102" s="323"/>
      <c r="AE102" s="323"/>
      <c r="AF102" s="323"/>
      <c r="AG102" s="323"/>
      <c r="AH102" s="323"/>
      <c r="AI102" s="323"/>
      <c r="AJ102" s="323"/>
      <c r="AK102" s="323"/>
      <c r="AL102" s="323"/>
      <c r="AM102" s="323" t="e">
        <f t="shared" si="88"/>
        <v>#DIV/0!</v>
      </c>
      <c r="AN102" s="323"/>
      <c r="AO102" s="323"/>
      <c r="AP102" s="323"/>
      <c r="AQ102" s="323"/>
      <c r="AR102" s="323" t="e">
        <f t="shared" si="89"/>
        <v>#DIV/0!</v>
      </c>
      <c r="AS102" s="323"/>
      <c r="AT102" s="323"/>
      <c r="AU102" s="323"/>
      <c r="AV102" s="323"/>
      <c r="AW102" s="140"/>
      <c r="AX102" s="140"/>
      <c r="AY102" s="140"/>
      <c r="AZ102" s="173"/>
      <c r="BA102" s="174"/>
      <c r="BB102" s="323" t="e">
        <f>(AM102*1.2%)+(5*CK102)</f>
        <v>#DIV/0!</v>
      </c>
      <c r="BC102" s="323"/>
      <c r="BD102" s="323"/>
      <c r="BE102" s="323"/>
      <c r="BF102" s="323"/>
      <c r="BG102" s="323" t="e">
        <f t="shared" si="74"/>
        <v>#DIV/0!</v>
      </c>
      <c r="BH102" s="323"/>
      <c r="BI102" s="323"/>
      <c r="BJ102" s="323"/>
      <c r="BK102" s="323"/>
      <c r="BL102" s="323" t="e">
        <f t="shared" si="75"/>
        <v>#DIV/0!</v>
      </c>
      <c r="BM102" s="323"/>
      <c r="BN102" s="323"/>
      <c r="BO102" s="323"/>
      <c r="BP102" s="323"/>
      <c r="BQ102" s="285" t="e">
        <f t="shared" si="76"/>
        <v>#DIV/0!</v>
      </c>
      <c r="BR102" s="285"/>
      <c r="BS102" s="285"/>
      <c r="BT102" s="285"/>
      <c r="BU102" s="285"/>
      <c r="BV102" s="174"/>
      <c r="BX102" s="72" t="s">
        <v>149</v>
      </c>
      <c r="BY102" s="180">
        <v>0.11</v>
      </c>
      <c r="BZ102" s="1" t="str">
        <f t="shared" si="77"/>
        <v>kΩ</v>
      </c>
      <c r="CA102" s="181">
        <v>2</v>
      </c>
      <c r="CB102" s="78">
        <f t="shared" si="102"/>
        <v>5.5E-2</v>
      </c>
      <c r="CC102" s="4"/>
      <c r="CD102" s="72" t="s">
        <v>151</v>
      </c>
      <c r="CE102" s="5">
        <v>0</v>
      </c>
      <c r="CF102" s="1" t="str">
        <f t="shared" si="79"/>
        <v>kΩ</v>
      </c>
      <c r="CG102" s="81">
        <f t="shared" si="80"/>
        <v>1.7320508075688772</v>
      </c>
      <c r="CH102" s="78">
        <f t="shared" si="81"/>
        <v>0</v>
      </c>
      <c r="CI102" s="4"/>
      <c r="CJ102" s="72" t="s">
        <v>97</v>
      </c>
      <c r="CK102" s="182">
        <v>0.1</v>
      </c>
      <c r="CL102" s="1" t="str">
        <f t="shared" si="82"/>
        <v>kΩ</v>
      </c>
      <c r="CM102" s="81">
        <f t="shared" si="90"/>
        <v>3.4641016151377544</v>
      </c>
      <c r="CN102" s="78">
        <f t="shared" si="91"/>
        <v>2.8867513459481291E-2</v>
      </c>
      <c r="CO102" s="4"/>
      <c r="CP102" s="72" t="s">
        <v>74</v>
      </c>
      <c r="CQ102" s="6" t="e">
        <f t="shared" si="83"/>
        <v>#DIV/0!</v>
      </c>
      <c r="CR102" s="1" t="str">
        <f t="shared" si="84"/>
        <v>kΩ</v>
      </c>
      <c r="CS102" s="81">
        <f t="shared" si="92"/>
        <v>1.7320508075688772</v>
      </c>
      <c r="CT102" s="86" t="e">
        <f t="shared" si="93"/>
        <v>#DIV/0!</v>
      </c>
      <c r="CU102" s="8"/>
      <c r="CV102" s="94" t="e">
        <f t="shared" si="94"/>
        <v>#DIV/0!</v>
      </c>
      <c r="CW102" s="5" t="e">
        <f t="shared" si="95"/>
        <v>#DIV/0!</v>
      </c>
      <c r="CX102" s="109" t="e">
        <f t="shared" si="103"/>
        <v>#DIV/0!</v>
      </c>
      <c r="CY102" s="105" t="e">
        <f t="shared" si="104"/>
        <v>#DIV/0!</v>
      </c>
      <c r="CZ102" s="106" t="str">
        <f t="shared" si="86"/>
        <v>kΩ</v>
      </c>
      <c r="DA102" s="8"/>
      <c r="DB102" s="178">
        <v>1.6E-2</v>
      </c>
      <c r="DC102" s="179" t="str">
        <f t="shared" si="97"/>
        <v>kΩ</v>
      </c>
      <c r="DD102" s="212" t="e">
        <f t="shared" si="87"/>
        <v>#DIV/0!</v>
      </c>
      <c r="DE102" s="179" t="str">
        <f t="shared" si="98"/>
        <v>kΩ</v>
      </c>
    </row>
    <row r="103" spans="1:109" s="175" customFormat="1" ht="18" customHeight="1">
      <c r="A103" s="174"/>
      <c r="B103" s="171"/>
      <c r="C103" s="140"/>
      <c r="D103" s="140"/>
      <c r="E103" s="140"/>
      <c r="F103" s="340" t="s">
        <v>113</v>
      </c>
      <c r="G103" s="341"/>
      <c r="H103" s="341"/>
      <c r="I103" s="341"/>
      <c r="J103" s="341"/>
      <c r="K103" s="342"/>
      <c r="L103" s="324">
        <v>3.6</v>
      </c>
      <c r="M103" s="325"/>
      <c r="N103" s="325"/>
      <c r="O103" s="325"/>
      <c r="P103" s="326" t="s">
        <v>114</v>
      </c>
      <c r="Q103" s="326"/>
      <c r="R103" s="327"/>
      <c r="S103" s="328" t="s">
        <v>60</v>
      </c>
      <c r="T103" s="328"/>
      <c r="U103" s="328"/>
      <c r="V103" s="328"/>
      <c r="W103" s="328"/>
      <c r="X103" s="337"/>
      <c r="Y103" s="338"/>
      <c r="Z103" s="338"/>
      <c r="AA103" s="338"/>
      <c r="AB103" s="338"/>
      <c r="AC103" s="337"/>
      <c r="AD103" s="338"/>
      <c r="AE103" s="338"/>
      <c r="AF103" s="338"/>
      <c r="AG103" s="338"/>
      <c r="AH103" s="337"/>
      <c r="AI103" s="338"/>
      <c r="AJ103" s="338"/>
      <c r="AK103" s="338"/>
      <c r="AL103" s="338"/>
      <c r="AM103" s="286" t="e">
        <f t="shared" si="88"/>
        <v>#DIV/0!</v>
      </c>
      <c r="AN103" s="286"/>
      <c r="AO103" s="286"/>
      <c r="AP103" s="286"/>
      <c r="AQ103" s="286"/>
      <c r="AR103" s="286" t="e">
        <f t="shared" si="89"/>
        <v>#DIV/0!</v>
      </c>
      <c r="AS103" s="286"/>
      <c r="AT103" s="286"/>
      <c r="AU103" s="286"/>
      <c r="AV103" s="286"/>
      <c r="AW103" s="140"/>
      <c r="AX103" s="140"/>
      <c r="AY103" s="140"/>
      <c r="AZ103" s="173"/>
      <c r="BA103" s="174"/>
      <c r="BB103" s="286" t="e">
        <f>(AM103*2%)+(3*CK103)</f>
        <v>#DIV/0!</v>
      </c>
      <c r="BC103" s="286"/>
      <c r="BD103" s="286"/>
      <c r="BE103" s="286"/>
      <c r="BF103" s="286"/>
      <c r="BG103" s="286" t="e">
        <f t="shared" si="74"/>
        <v>#DIV/0!</v>
      </c>
      <c r="BH103" s="286"/>
      <c r="BI103" s="286"/>
      <c r="BJ103" s="286"/>
      <c r="BK103" s="286"/>
      <c r="BL103" s="286" t="e">
        <f t="shared" si="75"/>
        <v>#DIV/0!</v>
      </c>
      <c r="BM103" s="286"/>
      <c r="BN103" s="286"/>
      <c r="BO103" s="286"/>
      <c r="BP103" s="286"/>
      <c r="BQ103" s="285" t="e">
        <f t="shared" si="76"/>
        <v>#DIV/0!</v>
      </c>
      <c r="BR103" s="285"/>
      <c r="BS103" s="285"/>
      <c r="BT103" s="285"/>
      <c r="BU103" s="285"/>
      <c r="BV103" s="174"/>
      <c r="BX103" s="72" t="s">
        <v>149</v>
      </c>
      <c r="BY103" s="6">
        <v>1.1E-4</v>
      </c>
      <c r="BZ103" s="1" t="str">
        <f t="shared" si="77"/>
        <v>MΩ</v>
      </c>
      <c r="CA103" s="181">
        <v>2</v>
      </c>
      <c r="CB103" s="78">
        <f t="shared" si="102"/>
        <v>5.5000000000000002E-5</v>
      </c>
      <c r="CC103" s="4"/>
      <c r="CD103" s="72" t="s">
        <v>151</v>
      </c>
      <c r="CE103" s="5">
        <v>0</v>
      </c>
      <c r="CF103" s="1" t="str">
        <f t="shared" si="79"/>
        <v>MΩ</v>
      </c>
      <c r="CG103" s="81">
        <f t="shared" si="80"/>
        <v>1.7320508075688772</v>
      </c>
      <c r="CH103" s="78">
        <f t="shared" si="81"/>
        <v>0</v>
      </c>
      <c r="CI103" s="4"/>
      <c r="CJ103" s="72" t="s">
        <v>97</v>
      </c>
      <c r="CK103" s="182">
        <v>1E-3</v>
      </c>
      <c r="CL103" s="1" t="str">
        <f t="shared" si="82"/>
        <v>MΩ</v>
      </c>
      <c r="CM103" s="81">
        <f t="shared" si="90"/>
        <v>3.4641016151377544</v>
      </c>
      <c r="CN103" s="78">
        <f t="shared" si="91"/>
        <v>2.886751345948129E-4</v>
      </c>
      <c r="CO103" s="4"/>
      <c r="CP103" s="72" t="s">
        <v>74</v>
      </c>
      <c r="CQ103" s="6" t="e">
        <f t="shared" si="83"/>
        <v>#DIV/0!</v>
      </c>
      <c r="CR103" s="1" t="str">
        <f t="shared" si="84"/>
        <v>MΩ</v>
      </c>
      <c r="CS103" s="81">
        <f t="shared" si="92"/>
        <v>1.7320508075688772</v>
      </c>
      <c r="CT103" s="86" t="e">
        <f t="shared" si="93"/>
        <v>#DIV/0!</v>
      </c>
      <c r="CU103" s="8"/>
      <c r="CV103" s="94" t="e">
        <f t="shared" si="94"/>
        <v>#DIV/0!</v>
      </c>
      <c r="CW103" s="5" t="e">
        <f t="shared" si="95"/>
        <v>#DIV/0!</v>
      </c>
      <c r="CX103" s="109" t="e">
        <f t="shared" si="103"/>
        <v>#DIV/0!</v>
      </c>
      <c r="CY103" s="111" t="e">
        <f t="shared" si="104"/>
        <v>#DIV/0!</v>
      </c>
      <c r="CZ103" s="106" t="str">
        <f t="shared" si="86"/>
        <v>MΩ</v>
      </c>
      <c r="DA103" s="8"/>
      <c r="DB103" s="178">
        <v>5.2999999999999998E-4</v>
      </c>
      <c r="DC103" s="179" t="str">
        <f t="shared" si="97"/>
        <v>MΩ</v>
      </c>
      <c r="DD103" s="212" t="e">
        <f t="shared" si="87"/>
        <v>#DIV/0!</v>
      </c>
      <c r="DE103" s="179" t="str">
        <f t="shared" si="98"/>
        <v>MΩ</v>
      </c>
    </row>
    <row r="104" spans="1:109" s="175" customFormat="1" ht="18" customHeight="1" thickBot="1">
      <c r="A104" s="174"/>
      <c r="B104" s="171"/>
      <c r="C104" s="140"/>
      <c r="D104" s="140"/>
      <c r="E104" s="140"/>
      <c r="F104" s="340" t="s">
        <v>115</v>
      </c>
      <c r="G104" s="341"/>
      <c r="H104" s="341"/>
      <c r="I104" s="341"/>
      <c r="J104" s="341"/>
      <c r="K104" s="342"/>
      <c r="L104" s="324">
        <v>36</v>
      </c>
      <c r="M104" s="325"/>
      <c r="N104" s="325"/>
      <c r="O104" s="325"/>
      <c r="P104" s="326" t="s">
        <v>114</v>
      </c>
      <c r="Q104" s="326"/>
      <c r="R104" s="327"/>
      <c r="S104" s="328" t="s">
        <v>60</v>
      </c>
      <c r="T104" s="328"/>
      <c r="U104" s="328"/>
      <c r="V104" s="328"/>
      <c r="W104" s="328"/>
      <c r="X104" s="333"/>
      <c r="Y104" s="334"/>
      <c r="Z104" s="334"/>
      <c r="AA104" s="334"/>
      <c r="AB104" s="334"/>
      <c r="AC104" s="333"/>
      <c r="AD104" s="334"/>
      <c r="AE104" s="334"/>
      <c r="AF104" s="334"/>
      <c r="AG104" s="334"/>
      <c r="AH104" s="333"/>
      <c r="AI104" s="334"/>
      <c r="AJ104" s="334"/>
      <c r="AK104" s="334"/>
      <c r="AL104" s="334"/>
      <c r="AM104" s="332" t="e">
        <f t="shared" si="88"/>
        <v>#DIV/0!</v>
      </c>
      <c r="AN104" s="332"/>
      <c r="AO104" s="332"/>
      <c r="AP104" s="332"/>
      <c r="AQ104" s="332"/>
      <c r="AR104" s="332" t="e">
        <f t="shared" si="89"/>
        <v>#DIV/0!</v>
      </c>
      <c r="AS104" s="332"/>
      <c r="AT104" s="332"/>
      <c r="AU104" s="332"/>
      <c r="AV104" s="332"/>
      <c r="AW104" s="140"/>
      <c r="AX104" s="140"/>
      <c r="AY104" s="140"/>
      <c r="AZ104" s="173"/>
      <c r="BA104" s="174"/>
      <c r="BB104" s="332" t="e">
        <f>(AM104*4%)+(3*CK104)</f>
        <v>#DIV/0!</v>
      </c>
      <c r="BC104" s="332"/>
      <c r="BD104" s="332"/>
      <c r="BE104" s="332"/>
      <c r="BF104" s="332"/>
      <c r="BG104" s="323" t="e">
        <f t="shared" si="74"/>
        <v>#DIV/0!</v>
      </c>
      <c r="BH104" s="323"/>
      <c r="BI104" s="323"/>
      <c r="BJ104" s="323"/>
      <c r="BK104" s="323"/>
      <c r="BL104" s="323" t="e">
        <f t="shared" si="75"/>
        <v>#DIV/0!</v>
      </c>
      <c r="BM104" s="323"/>
      <c r="BN104" s="323"/>
      <c r="BO104" s="323"/>
      <c r="BP104" s="323"/>
      <c r="BQ104" s="285" t="e">
        <f t="shared" si="76"/>
        <v>#DIV/0!</v>
      </c>
      <c r="BR104" s="285"/>
      <c r="BS104" s="285"/>
      <c r="BT104" s="285"/>
      <c r="BU104" s="285"/>
      <c r="BV104" s="174"/>
      <c r="BX104" s="73" t="s">
        <v>149</v>
      </c>
      <c r="BY104" s="183">
        <v>3.3999999999999998E-3</v>
      </c>
      <c r="BZ104" s="74" t="str">
        <f t="shared" si="77"/>
        <v>MΩ</v>
      </c>
      <c r="CA104" s="184">
        <v>2</v>
      </c>
      <c r="CB104" s="79">
        <f t="shared" si="102"/>
        <v>1.6999999999999999E-3</v>
      </c>
      <c r="CC104" s="4"/>
      <c r="CD104" s="73" t="s">
        <v>151</v>
      </c>
      <c r="CE104" s="89">
        <v>0</v>
      </c>
      <c r="CF104" s="74" t="str">
        <f t="shared" si="79"/>
        <v>MΩ</v>
      </c>
      <c r="CG104" s="82">
        <f t="shared" si="80"/>
        <v>1.7320508075688772</v>
      </c>
      <c r="CH104" s="79">
        <f t="shared" si="81"/>
        <v>0</v>
      </c>
      <c r="CI104" s="4"/>
      <c r="CJ104" s="73" t="s">
        <v>97</v>
      </c>
      <c r="CK104" s="185">
        <v>0.01</v>
      </c>
      <c r="CL104" s="74" t="str">
        <f t="shared" si="82"/>
        <v>MΩ</v>
      </c>
      <c r="CM104" s="82">
        <f t="shared" si="90"/>
        <v>3.4641016151377544</v>
      </c>
      <c r="CN104" s="79">
        <f t="shared" si="91"/>
        <v>2.886751345948129E-3</v>
      </c>
      <c r="CO104" s="4"/>
      <c r="CP104" s="73" t="s">
        <v>74</v>
      </c>
      <c r="CQ104" s="84" t="e">
        <f t="shared" si="83"/>
        <v>#DIV/0!</v>
      </c>
      <c r="CR104" s="74" t="str">
        <f t="shared" si="84"/>
        <v>MΩ</v>
      </c>
      <c r="CS104" s="82">
        <f t="shared" si="92"/>
        <v>1.7320508075688772</v>
      </c>
      <c r="CT104" s="87" t="e">
        <f t="shared" si="93"/>
        <v>#DIV/0!</v>
      </c>
      <c r="CU104" s="8"/>
      <c r="CV104" s="96" t="e">
        <f t="shared" si="94"/>
        <v>#DIV/0!</v>
      </c>
      <c r="CW104" s="89" t="e">
        <f t="shared" si="95"/>
        <v>#DIV/0!</v>
      </c>
      <c r="CX104" s="115" t="e">
        <f t="shared" si="103"/>
        <v>#DIV/0!</v>
      </c>
      <c r="CY104" s="116" t="e">
        <f>(CV104*CX104)</f>
        <v>#DIV/0!</v>
      </c>
      <c r="CZ104" s="108" t="str">
        <f t="shared" si="86"/>
        <v>MΩ</v>
      </c>
      <c r="DA104" s="8"/>
      <c r="DB104" s="178">
        <v>1.4999999999999999E-2</v>
      </c>
      <c r="DC104" s="179" t="str">
        <f t="shared" ref="DC104" si="105">CZ104</f>
        <v>MΩ</v>
      </c>
      <c r="DD104" s="212" t="e">
        <f t="shared" si="87"/>
        <v>#DIV/0!</v>
      </c>
      <c r="DE104" s="179" t="str">
        <f t="shared" ref="DE104" si="106">DC104</f>
        <v>MΩ</v>
      </c>
    </row>
    <row r="105" spans="1:109" s="144" customFormat="1" ht="13.7" customHeight="1" thickBot="1">
      <c r="A105" s="137"/>
      <c r="B105" s="167"/>
      <c r="C105" s="168"/>
      <c r="D105" s="168"/>
      <c r="E105" s="168"/>
      <c r="F105" s="168"/>
      <c r="G105" s="168"/>
      <c r="H105" s="168"/>
      <c r="I105" s="168"/>
      <c r="J105" s="168"/>
      <c r="K105" s="168"/>
      <c r="L105" s="168"/>
      <c r="M105" s="168"/>
      <c r="N105" s="168"/>
      <c r="O105" s="168"/>
      <c r="P105" s="168"/>
      <c r="Q105" s="168"/>
      <c r="R105" s="168"/>
      <c r="S105" s="168"/>
      <c r="T105" s="168"/>
      <c r="U105" s="168"/>
      <c r="V105" s="168"/>
      <c r="W105" s="168"/>
      <c r="X105" s="168"/>
      <c r="Y105" s="168"/>
      <c r="Z105" s="168"/>
      <c r="AA105" s="168"/>
      <c r="AB105" s="168"/>
      <c r="AC105" s="168"/>
      <c r="AD105" s="168"/>
      <c r="AE105" s="168"/>
      <c r="AF105" s="168"/>
      <c r="AG105" s="168"/>
      <c r="AH105" s="168"/>
      <c r="AI105" s="168"/>
      <c r="AJ105" s="168"/>
      <c r="AK105" s="168"/>
      <c r="AL105" s="168"/>
      <c r="AM105" s="168"/>
      <c r="AN105" s="168"/>
      <c r="AO105" s="168"/>
      <c r="AP105" s="168"/>
      <c r="AQ105" s="168"/>
      <c r="AR105" s="168"/>
      <c r="AS105" s="168"/>
      <c r="AT105" s="168"/>
      <c r="AU105" s="168"/>
      <c r="AV105" s="168"/>
      <c r="AW105" s="168"/>
      <c r="AX105" s="168"/>
      <c r="AY105" s="168"/>
      <c r="AZ105" s="169"/>
      <c r="BA105" s="137"/>
      <c r="BB105" s="137"/>
      <c r="BC105" s="137"/>
      <c r="BD105" s="137"/>
      <c r="BE105" s="137"/>
      <c r="BF105" s="137"/>
      <c r="BG105" s="137"/>
      <c r="BH105" s="137"/>
      <c r="BI105" s="137"/>
      <c r="BJ105" s="137"/>
      <c r="BK105" s="137"/>
      <c r="BL105" s="137"/>
      <c r="BM105" s="137"/>
      <c r="BN105" s="137"/>
      <c r="BO105" s="137"/>
      <c r="BP105" s="137"/>
      <c r="BQ105" s="137"/>
      <c r="BR105" s="137"/>
      <c r="BS105" s="137"/>
      <c r="BT105" s="137"/>
      <c r="BU105" s="137"/>
      <c r="BV105" s="137"/>
    </row>
    <row r="106" spans="1:109" s="7" customFormat="1" ht="12.75" customHeight="1" thickBot="1">
      <c r="A106" s="170"/>
      <c r="B106" s="171"/>
      <c r="C106" s="140"/>
      <c r="D106" s="139"/>
      <c r="E106" s="140"/>
      <c r="F106" s="172" t="s">
        <v>116</v>
      </c>
      <c r="G106" s="140"/>
      <c r="H106" s="140"/>
      <c r="I106" s="140"/>
      <c r="J106" s="140"/>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c r="AG106" s="140"/>
      <c r="AH106" s="140"/>
      <c r="AI106" s="140"/>
      <c r="AJ106" s="140"/>
      <c r="AK106" s="140"/>
      <c r="AL106" s="140"/>
      <c r="AM106" s="140"/>
      <c r="AN106" s="140"/>
      <c r="AO106" s="140"/>
      <c r="AP106" s="140"/>
      <c r="AQ106" s="140"/>
      <c r="AR106" s="140"/>
      <c r="AS106" s="140"/>
      <c r="AT106" s="140"/>
      <c r="AU106" s="140"/>
      <c r="AV106" s="140"/>
      <c r="AW106" s="140"/>
      <c r="AX106" s="140"/>
      <c r="AY106" s="140"/>
      <c r="AZ106" s="173"/>
      <c r="BA106" s="170"/>
      <c r="BB106" s="279" t="s">
        <v>144</v>
      </c>
      <c r="BC106" s="279"/>
      <c r="BD106" s="279"/>
      <c r="BE106" s="279"/>
      <c r="BF106" s="279"/>
      <c r="BG106" s="279"/>
      <c r="BH106" s="279"/>
      <c r="BI106" s="279"/>
      <c r="BJ106" s="279"/>
      <c r="BK106" s="279"/>
      <c r="BL106" s="279"/>
      <c r="BM106" s="279"/>
      <c r="BN106" s="279"/>
      <c r="BO106" s="279"/>
      <c r="BP106" s="279"/>
      <c r="BQ106" s="279"/>
      <c r="BR106" s="279"/>
      <c r="BS106" s="279"/>
      <c r="BT106" s="279"/>
      <c r="BU106" s="279"/>
      <c r="BV106" s="170"/>
      <c r="BX106" s="282" t="s">
        <v>73</v>
      </c>
      <c r="BY106" s="283"/>
      <c r="BZ106" s="283"/>
      <c r="CA106" s="283"/>
      <c r="CB106" s="284"/>
      <c r="CC106" s="2"/>
      <c r="CD106" s="282" t="s">
        <v>73</v>
      </c>
      <c r="CE106" s="283"/>
      <c r="CF106" s="283"/>
      <c r="CG106" s="283"/>
      <c r="CH106" s="284"/>
      <c r="CI106" s="2"/>
      <c r="CJ106" s="282" t="s">
        <v>150</v>
      </c>
      <c r="CK106" s="283"/>
      <c r="CL106" s="283"/>
      <c r="CM106" s="283"/>
      <c r="CN106" s="284"/>
      <c r="CO106" s="2"/>
      <c r="CP106" s="282" t="s">
        <v>150</v>
      </c>
      <c r="CQ106" s="283"/>
      <c r="CR106" s="283"/>
      <c r="CS106" s="283"/>
      <c r="CT106" s="284"/>
      <c r="CV106" s="282" t="s">
        <v>75</v>
      </c>
      <c r="CW106" s="283"/>
      <c r="CX106" s="283"/>
      <c r="CY106" s="283"/>
      <c r="CZ106" s="284"/>
      <c r="DB106" s="278" t="s">
        <v>136</v>
      </c>
      <c r="DC106" s="276"/>
      <c r="DD106" s="278" t="s">
        <v>137</v>
      </c>
      <c r="DE106" s="278"/>
    </row>
    <row r="107" spans="1:109" s="175" customFormat="1" ht="18" customHeight="1">
      <c r="A107" s="174"/>
      <c r="B107" s="171"/>
      <c r="C107" s="140"/>
      <c r="D107" s="140"/>
      <c r="E107" s="140"/>
      <c r="F107" s="267" t="s">
        <v>27</v>
      </c>
      <c r="G107" s="267"/>
      <c r="H107" s="267"/>
      <c r="I107" s="267"/>
      <c r="J107" s="267"/>
      <c r="K107" s="267"/>
      <c r="L107" s="267" t="s">
        <v>28</v>
      </c>
      <c r="M107" s="267"/>
      <c r="N107" s="267"/>
      <c r="O107" s="267"/>
      <c r="P107" s="267"/>
      <c r="Q107" s="267"/>
      <c r="R107" s="267"/>
      <c r="S107" s="267" t="s">
        <v>76</v>
      </c>
      <c r="T107" s="267"/>
      <c r="U107" s="267"/>
      <c r="V107" s="267"/>
      <c r="W107" s="267"/>
      <c r="X107" s="267" t="s">
        <v>77</v>
      </c>
      <c r="Y107" s="267"/>
      <c r="Z107" s="267"/>
      <c r="AA107" s="267"/>
      <c r="AB107" s="267"/>
      <c r="AC107" s="267"/>
      <c r="AD107" s="267"/>
      <c r="AE107" s="267"/>
      <c r="AF107" s="267"/>
      <c r="AG107" s="267"/>
      <c r="AH107" s="267"/>
      <c r="AI107" s="267"/>
      <c r="AJ107" s="267"/>
      <c r="AK107" s="267"/>
      <c r="AL107" s="267"/>
      <c r="AM107" s="267" t="s">
        <v>78</v>
      </c>
      <c r="AN107" s="267"/>
      <c r="AO107" s="267"/>
      <c r="AP107" s="267"/>
      <c r="AQ107" s="267"/>
      <c r="AR107" s="267" t="s">
        <v>29</v>
      </c>
      <c r="AS107" s="267"/>
      <c r="AT107" s="267"/>
      <c r="AU107" s="267"/>
      <c r="AV107" s="267"/>
      <c r="AW107" s="140"/>
      <c r="AX107" s="140"/>
      <c r="AY107" s="140"/>
      <c r="AZ107" s="173"/>
      <c r="BA107" s="174"/>
      <c r="BB107" s="267" t="s">
        <v>79</v>
      </c>
      <c r="BC107" s="267"/>
      <c r="BD107" s="267"/>
      <c r="BE107" s="267"/>
      <c r="BF107" s="267"/>
      <c r="BG107" s="267" t="s">
        <v>80</v>
      </c>
      <c r="BH107" s="267"/>
      <c r="BI107" s="267"/>
      <c r="BJ107" s="267"/>
      <c r="BK107" s="267"/>
      <c r="BL107" s="267" t="s">
        <v>81</v>
      </c>
      <c r="BM107" s="267"/>
      <c r="BN107" s="267"/>
      <c r="BO107" s="267"/>
      <c r="BP107" s="267"/>
      <c r="BQ107" s="267" t="s">
        <v>82</v>
      </c>
      <c r="BR107" s="267"/>
      <c r="BS107" s="267"/>
      <c r="BT107" s="267"/>
      <c r="BU107" s="267"/>
      <c r="BV107" s="174"/>
      <c r="BX107" s="257" t="s">
        <v>83</v>
      </c>
      <c r="BY107" s="259" t="s">
        <v>132</v>
      </c>
      <c r="BZ107" s="259" t="s">
        <v>84</v>
      </c>
      <c r="CA107" s="261" t="s">
        <v>85</v>
      </c>
      <c r="CB107" s="280" t="s">
        <v>86</v>
      </c>
      <c r="CC107" s="3"/>
      <c r="CD107" s="257" t="s">
        <v>83</v>
      </c>
      <c r="CE107" s="259" t="s">
        <v>132</v>
      </c>
      <c r="CF107" s="259" t="s">
        <v>84</v>
      </c>
      <c r="CG107" s="261" t="s">
        <v>85</v>
      </c>
      <c r="CH107" s="280" t="s">
        <v>86</v>
      </c>
      <c r="CI107" s="3"/>
      <c r="CJ107" s="257" t="s">
        <v>83</v>
      </c>
      <c r="CK107" s="259" t="s">
        <v>132</v>
      </c>
      <c r="CL107" s="259" t="s">
        <v>84</v>
      </c>
      <c r="CM107" s="261" t="s">
        <v>85</v>
      </c>
      <c r="CN107" s="280" t="s">
        <v>86</v>
      </c>
      <c r="CO107" s="3"/>
      <c r="CP107" s="257" t="s">
        <v>83</v>
      </c>
      <c r="CQ107" s="259" t="s">
        <v>132</v>
      </c>
      <c r="CR107" s="259" t="s">
        <v>84</v>
      </c>
      <c r="CS107" s="261" t="s">
        <v>85</v>
      </c>
      <c r="CT107" s="280" t="s">
        <v>86</v>
      </c>
      <c r="CU107" s="8"/>
      <c r="CV107" s="120" t="s">
        <v>87</v>
      </c>
      <c r="CW107" s="101" t="s">
        <v>88</v>
      </c>
      <c r="CX107" s="122" t="s">
        <v>89</v>
      </c>
      <c r="CY107" s="257" t="s">
        <v>90</v>
      </c>
      <c r="CZ107" s="291"/>
      <c r="DA107" s="8"/>
      <c r="DB107" s="278"/>
      <c r="DC107" s="276"/>
      <c r="DD107" s="278"/>
      <c r="DE107" s="278"/>
    </row>
    <row r="108" spans="1:109" s="175" customFormat="1" ht="18" customHeight="1" thickBot="1">
      <c r="A108" s="174"/>
      <c r="B108" s="171"/>
      <c r="C108" s="140"/>
      <c r="D108" s="140"/>
      <c r="E108" s="140"/>
      <c r="F108" s="267"/>
      <c r="G108" s="267"/>
      <c r="H108" s="267"/>
      <c r="I108" s="267"/>
      <c r="J108" s="267"/>
      <c r="K108" s="267"/>
      <c r="L108" s="267"/>
      <c r="M108" s="267"/>
      <c r="N108" s="267"/>
      <c r="O108" s="267"/>
      <c r="P108" s="267"/>
      <c r="Q108" s="267"/>
      <c r="R108" s="267"/>
      <c r="S108" s="267"/>
      <c r="T108" s="267"/>
      <c r="U108" s="267"/>
      <c r="V108" s="267"/>
      <c r="W108" s="267"/>
      <c r="X108" s="267">
        <v>1</v>
      </c>
      <c r="Y108" s="267"/>
      <c r="Z108" s="267"/>
      <c r="AA108" s="267"/>
      <c r="AB108" s="267"/>
      <c r="AC108" s="267">
        <v>2</v>
      </c>
      <c r="AD108" s="267"/>
      <c r="AE108" s="267"/>
      <c r="AF108" s="267"/>
      <c r="AG108" s="267"/>
      <c r="AH108" s="267">
        <v>3</v>
      </c>
      <c r="AI108" s="267"/>
      <c r="AJ108" s="267"/>
      <c r="AK108" s="267"/>
      <c r="AL108" s="267"/>
      <c r="AM108" s="267"/>
      <c r="AN108" s="267"/>
      <c r="AO108" s="267"/>
      <c r="AP108" s="267"/>
      <c r="AQ108" s="267"/>
      <c r="AR108" s="267"/>
      <c r="AS108" s="267"/>
      <c r="AT108" s="267"/>
      <c r="AU108" s="267"/>
      <c r="AV108" s="267"/>
      <c r="AW108" s="140"/>
      <c r="AX108" s="140"/>
      <c r="AY108" s="140"/>
      <c r="AZ108" s="173"/>
      <c r="BA108" s="174"/>
      <c r="BB108" s="267"/>
      <c r="BC108" s="267"/>
      <c r="BD108" s="267"/>
      <c r="BE108" s="267"/>
      <c r="BF108" s="267"/>
      <c r="BG108" s="267"/>
      <c r="BH108" s="267"/>
      <c r="BI108" s="267"/>
      <c r="BJ108" s="267"/>
      <c r="BK108" s="267"/>
      <c r="BL108" s="267"/>
      <c r="BM108" s="267"/>
      <c r="BN108" s="267"/>
      <c r="BO108" s="267"/>
      <c r="BP108" s="267"/>
      <c r="BQ108" s="267"/>
      <c r="BR108" s="267"/>
      <c r="BS108" s="267"/>
      <c r="BT108" s="267"/>
      <c r="BU108" s="267"/>
      <c r="BV108" s="174"/>
      <c r="BX108" s="258"/>
      <c r="BY108" s="260"/>
      <c r="BZ108" s="260"/>
      <c r="CA108" s="262"/>
      <c r="CB108" s="281"/>
      <c r="CC108" s="3"/>
      <c r="CD108" s="258"/>
      <c r="CE108" s="260"/>
      <c r="CF108" s="260"/>
      <c r="CG108" s="262"/>
      <c r="CH108" s="281"/>
      <c r="CI108" s="3"/>
      <c r="CJ108" s="258"/>
      <c r="CK108" s="260"/>
      <c r="CL108" s="260"/>
      <c r="CM108" s="262"/>
      <c r="CN108" s="281"/>
      <c r="CO108" s="3"/>
      <c r="CP108" s="258"/>
      <c r="CQ108" s="260"/>
      <c r="CR108" s="260"/>
      <c r="CS108" s="262"/>
      <c r="CT108" s="281"/>
      <c r="CU108" s="8"/>
      <c r="CV108" s="121" t="s">
        <v>91</v>
      </c>
      <c r="CW108" s="102" t="s">
        <v>92</v>
      </c>
      <c r="CX108" s="123" t="s">
        <v>93</v>
      </c>
      <c r="CY108" s="258" t="s">
        <v>94</v>
      </c>
      <c r="CZ108" s="292"/>
      <c r="DA108" s="8"/>
      <c r="DB108" s="278"/>
      <c r="DC108" s="276"/>
      <c r="DD108" s="278"/>
      <c r="DE108" s="278"/>
    </row>
    <row r="109" spans="1:109" s="175" customFormat="1" ht="18" customHeight="1" thickBot="1">
      <c r="A109" s="174"/>
      <c r="B109" s="171"/>
      <c r="C109" s="140"/>
      <c r="D109" s="140"/>
      <c r="E109" s="140"/>
      <c r="F109" s="340" t="s">
        <v>117</v>
      </c>
      <c r="G109" s="341"/>
      <c r="H109" s="341"/>
      <c r="I109" s="341"/>
      <c r="J109" s="341"/>
      <c r="K109" s="342"/>
      <c r="L109" s="324">
        <v>36</v>
      </c>
      <c r="M109" s="325"/>
      <c r="N109" s="325"/>
      <c r="O109" s="325"/>
      <c r="P109" s="326" t="s">
        <v>118</v>
      </c>
      <c r="Q109" s="326"/>
      <c r="R109" s="327"/>
      <c r="S109" s="328" t="s">
        <v>60</v>
      </c>
      <c r="T109" s="328"/>
      <c r="U109" s="328"/>
      <c r="V109" s="328"/>
      <c r="W109" s="328"/>
      <c r="X109" s="332"/>
      <c r="Y109" s="332"/>
      <c r="Z109" s="332"/>
      <c r="AA109" s="332"/>
      <c r="AB109" s="332"/>
      <c r="AC109" s="332"/>
      <c r="AD109" s="332"/>
      <c r="AE109" s="332"/>
      <c r="AF109" s="332"/>
      <c r="AG109" s="332"/>
      <c r="AH109" s="332"/>
      <c r="AI109" s="332"/>
      <c r="AJ109" s="332"/>
      <c r="AK109" s="332"/>
      <c r="AL109" s="332"/>
      <c r="AM109" s="332" t="e">
        <f>AVERAGE(X109:AL109)</f>
        <v>#DIV/0!</v>
      </c>
      <c r="AN109" s="332"/>
      <c r="AO109" s="332"/>
      <c r="AP109" s="332"/>
      <c r="AQ109" s="332"/>
      <c r="AR109" s="332" t="e">
        <f>AM109-L109</f>
        <v>#DIV/0!</v>
      </c>
      <c r="AS109" s="332"/>
      <c r="AT109" s="332"/>
      <c r="AU109" s="332"/>
      <c r="AV109" s="332"/>
      <c r="AW109" s="140"/>
      <c r="AX109" s="140"/>
      <c r="AY109" s="140"/>
      <c r="AZ109" s="173"/>
      <c r="BA109" s="174"/>
      <c r="BB109" s="332" t="e">
        <f>(AM109*2.2%)+(5*CK109)</f>
        <v>#DIV/0!</v>
      </c>
      <c r="BC109" s="332"/>
      <c r="BD109" s="332"/>
      <c r="BE109" s="332"/>
      <c r="BF109" s="332"/>
      <c r="BG109" s="332" t="e">
        <f>L109+BB109</f>
        <v>#DIV/0!</v>
      </c>
      <c r="BH109" s="332"/>
      <c r="BI109" s="332"/>
      <c r="BJ109" s="332"/>
      <c r="BK109" s="332"/>
      <c r="BL109" s="332" t="e">
        <f>L109-BB109</f>
        <v>#DIV/0!</v>
      </c>
      <c r="BM109" s="332"/>
      <c r="BN109" s="332"/>
      <c r="BO109" s="332"/>
      <c r="BP109" s="332"/>
      <c r="BQ109" s="285" t="e">
        <f>IF(AND(AM109&lt;=BG109,AM109&gt;=BL109),"PASS","FAIL")</f>
        <v>#DIV/0!</v>
      </c>
      <c r="BR109" s="285"/>
      <c r="BS109" s="285"/>
      <c r="BT109" s="285"/>
      <c r="BU109" s="285"/>
      <c r="BV109" s="174"/>
      <c r="BX109" s="70" t="s">
        <v>149</v>
      </c>
      <c r="BY109" s="211">
        <v>8.3000000000000001E-4</v>
      </c>
      <c r="BZ109" s="71" t="str">
        <f>P109</f>
        <v>mA</v>
      </c>
      <c r="CA109" s="193">
        <v>2</v>
      </c>
      <c r="CB109" s="77">
        <f t="shared" ref="CB109:CB110" si="107">BY109/CA109</f>
        <v>4.15E-4</v>
      </c>
      <c r="CC109" s="4"/>
      <c r="CD109" s="70" t="s">
        <v>151</v>
      </c>
      <c r="CE109" s="88">
        <v>0</v>
      </c>
      <c r="CF109" s="71" t="str">
        <f t="shared" ref="CF109:CF111" si="108">BZ109</f>
        <v>mA</v>
      </c>
      <c r="CG109" s="80">
        <f t="shared" ref="CG109:CG111" si="109">SQRT(3)</f>
        <v>1.7320508075688772</v>
      </c>
      <c r="CH109" s="77">
        <f t="shared" ref="CH109:CH111" si="110">CE109/CG109</f>
        <v>0</v>
      </c>
      <c r="CI109" s="4"/>
      <c r="CJ109" s="70" t="s">
        <v>97</v>
      </c>
      <c r="CK109" s="177">
        <v>0.01</v>
      </c>
      <c r="CL109" s="71" t="str">
        <f>P109</f>
        <v>mA</v>
      </c>
      <c r="CM109" s="80">
        <f t="shared" ref="CM109:CM111" si="111">SQRT(12)</f>
        <v>3.4641016151377544</v>
      </c>
      <c r="CN109" s="77">
        <f t="shared" ref="CN109:CN111" si="112">CK109/CM109</f>
        <v>2.886751345948129E-3</v>
      </c>
      <c r="CO109" s="4"/>
      <c r="CP109" s="70" t="s">
        <v>74</v>
      </c>
      <c r="CQ109" s="83" t="e">
        <f>STDEV(X109:AL109)</f>
        <v>#DIV/0!</v>
      </c>
      <c r="CR109" s="71" t="str">
        <f>P109</f>
        <v>mA</v>
      </c>
      <c r="CS109" s="80">
        <f t="shared" ref="CS109:CS111" si="113">SQRT(3)</f>
        <v>1.7320508075688772</v>
      </c>
      <c r="CT109" s="85" t="e">
        <f t="shared" ref="CT109:CT111" si="114">CQ109/CS109</f>
        <v>#DIV/0!</v>
      </c>
      <c r="CU109" s="8"/>
      <c r="CV109" s="92" t="e">
        <f t="shared" ref="CV109:CV111" si="115">SQRT(SUMSQ(CT109,CN109,CH109,CB109))</f>
        <v>#DIV/0!</v>
      </c>
      <c r="CW109" s="88" t="e">
        <f t="shared" ref="CW109:CW111" si="116">(CV109^4)/(((CT109^4)/2)+((CN109^4)/200)+((CH109^4)/200)+((CB109^4)/200))</f>
        <v>#DIV/0!</v>
      </c>
      <c r="CX109" s="93" t="e">
        <f t="shared" ref="CX109:CX110" si="117">ROUND(TINV(0.05,CW109),0)</f>
        <v>#DIV/0!</v>
      </c>
      <c r="CY109" s="117" t="e">
        <f>(CV109*CX109)</f>
        <v>#DIV/0!</v>
      </c>
      <c r="CZ109" s="104" t="str">
        <f>P109</f>
        <v>mA</v>
      </c>
      <c r="DA109" s="8"/>
      <c r="DB109" s="178">
        <v>4.3E-3</v>
      </c>
      <c r="DC109" s="179" t="str">
        <f>CZ109</f>
        <v>mA</v>
      </c>
      <c r="DD109" s="212" t="e">
        <f t="shared" ref="DD109:DD111" si="118">MAX(DB109,CY109)</f>
        <v>#DIV/0!</v>
      </c>
      <c r="DE109" s="179" t="str">
        <f>DC109</f>
        <v>mA</v>
      </c>
    </row>
    <row r="110" spans="1:109" s="175" customFormat="1" ht="18" customHeight="1">
      <c r="A110" s="174"/>
      <c r="B110" s="171"/>
      <c r="C110" s="140"/>
      <c r="D110" s="140"/>
      <c r="E110" s="140"/>
      <c r="F110" s="340"/>
      <c r="G110" s="341"/>
      <c r="H110" s="341"/>
      <c r="I110" s="341"/>
      <c r="J110" s="341"/>
      <c r="K110" s="342"/>
      <c r="L110" s="324">
        <v>-36</v>
      </c>
      <c r="M110" s="325"/>
      <c r="N110" s="325"/>
      <c r="O110" s="325"/>
      <c r="P110" s="326" t="s">
        <v>118</v>
      </c>
      <c r="Q110" s="326"/>
      <c r="R110" s="327"/>
      <c r="S110" s="328" t="s">
        <v>60</v>
      </c>
      <c r="T110" s="328"/>
      <c r="U110" s="328"/>
      <c r="V110" s="328"/>
      <c r="W110" s="328"/>
      <c r="X110" s="332"/>
      <c r="Y110" s="332"/>
      <c r="Z110" s="332"/>
      <c r="AA110" s="332"/>
      <c r="AB110" s="332"/>
      <c r="AC110" s="332"/>
      <c r="AD110" s="332"/>
      <c r="AE110" s="332"/>
      <c r="AF110" s="332"/>
      <c r="AG110" s="332"/>
      <c r="AH110" s="332"/>
      <c r="AI110" s="332"/>
      <c r="AJ110" s="332"/>
      <c r="AK110" s="332"/>
      <c r="AL110" s="332"/>
      <c r="AM110" s="332" t="e">
        <f t="shared" ref="AM110" si="119">AVERAGE(X110:AL110)</f>
        <v>#DIV/0!</v>
      </c>
      <c r="AN110" s="332"/>
      <c r="AO110" s="332"/>
      <c r="AP110" s="332"/>
      <c r="AQ110" s="332"/>
      <c r="AR110" s="332" t="e">
        <f t="shared" ref="AR110" si="120">AM110-L110</f>
        <v>#DIV/0!</v>
      </c>
      <c r="AS110" s="332"/>
      <c r="AT110" s="332"/>
      <c r="AU110" s="332"/>
      <c r="AV110" s="332"/>
      <c r="AW110" s="140"/>
      <c r="AX110" s="140"/>
      <c r="AY110" s="140"/>
      <c r="AZ110" s="173"/>
      <c r="BA110" s="174"/>
      <c r="BB110" s="332" t="e">
        <f>ABS(AM110*2.2%)+(5*CK110)</f>
        <v>#DIV/0!</v>
      </c>
      <c r="BC110" s="332"/>
      <c r="BD110" s="332"/>
      <c r="BE110" s="332"/>
      <c r="BF110" s="332"/>
      <c r="BG110" s="332" t="e">
        <f>L110+BB110</f>
        <v>#DIV/0!</v>
      </c>
      <c r="BH110" s="332"/>
      <c r="BI110" s="332"/>
      <c r="BJ110" s="332"/>
      <c r="BK110" s="332"/>
      <c r="BL110" s="332" t="e">
        <f>L110-BB110</f>
        <v>#DIV/0!</v>
      </c>
      <c r="BM110" s="332"/>
      <c r="BN110" s="332"/>
      <c r="BO110" s="332"/>
      <c r="BP110" s="332"/>
      <c r="BQ110" s="285" t="e">
        <f>IF(AND(AM110&lt;=BG110,AM110&gt;=BL110),"PASS","FAIL")</f>
        <v>#DIV/0!</v>
      </c>
      <c r="BR110" s="285"/>
      <c r="BS110" s="285"/>
      <c r="BT110" s="285"/>
      <c r="BU110" s="285"/>
      <c r="BV110" s="174"/>
      <c r="BX110" s="72" t="s">
        <v>149</v>
      </c>
      <c r="BY110" s="211">
        <v>8.3000000000000001E-4</v>
      </c>
      <c r="BZ110" s="1" t="str">
        <f>P110</f>
        <v>mA</v>
      </c>
      <c r="CA110" s="181">
        <v>2</v>
      </c>
      <c r="CB110" s="78">
        <f t="shared" si="107"/>
        <v>4.15E-4</v>
      </c>
      <c r="CC110" s="4"/>
      <c r="CD110" s="72" t="s">
        <v>151</v>
      </c>
      <c r="CE110" s="5">
        <v>0</v>
      </c>
      <c r="CF110" s="1" t="str">
        <f t="shared" si="108"/>
        <v>mA</v>
      </c>
      <c r="CG110" s="81">
        <f t="shared" si="109"/>
        <v>1.7320508075688772</v>
      </c>
      <c r="CH110" s="78">
        <f t="shared" si="110"/>
        <v>0</v>
      </c>
      <c r="CI110" s="4"/>
      <c r="CJ110" s="72" t="s">
        <v>97</v>
      </c>
      <c r="CK110" s="182">
        <v>0.01</v>
      </c>
      <c r="CL110" s="1" t="str">
        <f>P110</f>
        <v>mA</v>
      </c>
      <c r="CM110" s="81">
        <f t="shared" si="111"/>
        <v>3.4641016151377544</v>
      </c>
      <c r="CN110" s="78">
        <f t="shared" si="112"/>
        <v>2.886751345948129E-3</v>
      </c>
      <c r="CO110" s="4"/>
      <c r="CP110" s="72" t="s">
        <v>74</v>
      </c>
      <c r="CQ110" s="6" t="e">
        <f>STDEV(X110:AL110)</f>
        <v>#DIV/0!</v>
      </c>
      <c r="CR110" s="1" t="str">
        <f>P110</f>
        <v>mA</v>
      </c>
      <c r="CS110" s="81">
        <f t="shared" si="113"/>
        <v>1.7320508075688772</v>
      </c>
      <c r="CT110" s="86" t="e">
        <f t="shared" si="114"/>
        <v>#DIV/0!</v>
      </c>
      <c r="CU110" s="8"/>
      <c r="CV110" s="94" t="e">
        <f t="shared" si="115"/>
        <v>#DIV/0!</v>
      </c>
      <c r="CW110" s="5" t="e">
        <f t="shared" si="116"/>
        <v>#DIV/0!</v>
      </c>
      <c r="CX110" s="95" t="e">
        <f t="shared" si="117"/>
        <v>#DIV/0!</v>
      </c>
      <c r="CY110" s="110" t="e">
        <f t="shared" ref="CY110" si="121">(CV110*CX110)</f>
        <v>#DIV/0!</v>
      </c>
      <c r="CZ110" s="106" t="str">
        <f>P110</f>
        <v>mA</v>
      </c>
      <c r="DA110" s="8"/>
      <c r="DB110" s="178">
        <v>4.3E-3</v>
      </c>
      <c r="DC110" s="179" t="str">
        <f t="shared" ref="DC110:DC111" si="122">CZ110</f>
        <v>mA</v>
      </c>
      <c r="DD110" s="212" t="e">
        <f t="shared" si="118"/>
        <v>#DIV/0!</v>
      </c>
      <c r="DE110" s="179" t="str">
        <f t="shared" ref="DE110:DE111" si="123">DC110</f>
        <v>mA</v>
      </c>
    </row>
    <row r="111" spans="1:109" s="175" customFormat="1" ht="18" customHeight="1" thickBot="1">
      <c r="A111" s="174"/>
      <c r="B111" s="171"/>
      <c r="C111" s="140"/>
      <c r="D111" s="140"/>
      <c r="E111" s="140"/>
      <c r="F111" s="340" t="s">
        <v>119</v>
      </c>
      <c r="G111" s="341"/>
      <c r="H111" s="341"/>
      <c r="I111" s="341"/>
      <c r="J111" s="341"/>
      <c r="K111" s="342"/>
      <c r="L111" s="324">
        <v>360</v>
      </c>
      <c r="M111" s="325"/>
      <c r="N111" s="325"/>
      <c r="O111" s="325"/>
      <c r="P111" s="326" t="s">
        <v>118</v>
      </c>
      <c r="Q111" s="326"/>
      <c r="R111" s="327"/>
      <c r="S111" s="328" t="s">
        <v>60</v>
      </c>
      <c r="T111" s="328"/>
      <c r="U111" s="328"/>
      <c r="V111" s="328"/>
      <c r="W111" s="328"/>
      <c r="X111" s="323"/>
      <c r="Y111" s="323"/>
      <c r="Z111" s="323"/>
      <c r="AA111" s="323"/>
      <c r="AB111" s="323"/>
      <c r="AC111" s="323"/>
      <c r="AD111" s="323"/>
      <c r="AE111" s="323"/>
      <c r="AF111" s="323"/>
      <c r="AG111" s="323"/>
      <c r="AH111" s="323"/>
      <c r="AI111" s="323"/>
      <c r="AJ111" s="323"/>
      <c r="AK111" s="323"/>
      <c r="AL111" s="323"/>
      <c r="AM111" s="323" t="e">
        <f t="shared" ref="AM111" si="124">AVERAGE(X111:AL111)</f>
        <v>#DIV/0!</v>
      </c>
      <c r="AN111" s="323"/>
      <c r="AO111" s="323"/>
      <c r="AP111" s="323"/>
      <c r="AQ111" s="323"/>
      <c r="AR111" s="323" t="e">
        <f t="shared" ref="AR111" si="125">AM111-L111</f>
        <v>#DIV/0!</v>
      </c>
      <c r="AS111" s="323"/>
      <c r="AT111" s="323"/>
      <c r="AU111" s="323"/>
      <c r="AV111" s="323"/>
      <c r="AW111" s="140"/>
      <c r="AX111" s="140"/>
      <c r="AY111" s="140"/>
      <c r="AZ111" s="173"/>
      <c r="BA111" s="174"/>
      <c r="BB111" s="323" t="e">
        <f>(AM111*2.2%)+(5*CK111)</f>
        <v>#DIV/0!</v>
      </c>
      <c r="BC111" s="323"/>
      <c r="BD111" s="323"/>
      <c r="BE111" s="323"/>
      <c r="BF111" s="323"/>
      <c r="BG111" s="323" t="e">
        <f>L111+BB111</f>
        <v>#DIV/0!</v>
      </c>
      <c r="BH111" s="323"/>
      <c r="BI111" s="323"/>
      <c r="BJ111" s="323"/>
      <c r="BK111" s="323"/>
      <c r="BL111" s="323" t="e">
        <f>L111-BB111</f>
        <v>#DIV/0!</v>
      </c>
      <c r="BM111" s="323"/>
      <c r="BN111" s="323"/>
      <c r="BO111" s="323"/>
      <c r="BP111" s="323"/>
      <c r="BQ111" s="285" t="e">
        <f>IF(AND(AM111&lt;=BG111,AM111&gt;=BL111),"PASS","FAIL")</f>
        <v>#DIV/0!</v>
      </c>
      <c r="BR111" s="285"/>
      <c r="BS111" s="285"/>
      <c r="BT111" s="285"/>
      <c r="BU111" s="285"/>
      <c r="BV111" s="174"/>
      <c r="BX111" s="73" t="s">
        <v>149</v>
      </c>
      <c r="BY111" s="183">
        <v>1.4E-2</v>
      </c>
      <c r="BZ111" s="74" t="str">
        <f>P111</f>
        <v>mA</v>
      </c>
      <c r="CA111" s="184">
        <v>2</v>
      </c>
      <c r="CB111" s="79">
        <f t="shared" ref="CB111" si="126">BY111/CA111</f>
        <v>7.0000000000000001E-3</v>
      </c>
      <c r="CC111" s="4"/>
      <c r="CD111" s="73" t="s">
        <v>151</v>
      </c>
      <c r="CE111" s="89">
        <v>0</v>
      </c>
      <c r="CF111" s="74" t="str">
        <f t="shared" si="108"/>
        <v>mA</v>
      </c>
      <c r="CG111" s="82">
        <f t="shared" si="109"/>
        <v>1.7320508075688772</v>
      </c>
      <c r="CH111" s="79">
        <f t="shared" si="110"/>
        <v>0</v>
      </c>
      <c r="CI111" s="4"/>
      <c r="CJ111" s="73" t="s">
        <v>97</v>
      </c>
      <c r="CK111" s="185">
        <v>0.1</v>
      </c>
      <c r="CL111" s="74" t="str">
        <f>P111</f>
        <v>mA</v>
      </c>
      <c r="CM111" s="82">
        <f t="shared" si="111"/>
        <v>3.4641016151377544</v>
      </c>
      <c r="CN111" s="79">
        <f t="shared" si="112"/>
        <v>2.8867513459481291E-2</v>
      </c>
      <c r="CO111" s="4"/>
      <c r="CP111" s="73" t="s">
        <v>74</v>
      </c>
      <c r="CQ111" s="84" t="e">
        <f>STDEV(X111:AL111)</f>
        <v>#DIV/0!</v>
      </c>
      <c r="CR111" s="74" t="str">
        <f>P111</f>
        <v>mA</v>
      </c>
      <c r="CS111" s="82">
        <f t="shared" si="113"/>
        <v>1.7320508075688772</v>
      </c>
      <c r="CT111" s="87" t="e">
        <f t="shared" si="114"/>
        <v>#DIV/0!</v>
      </c>
      <c r="CU111" s="8"/>
      <c r="CV111" s="96" t="e">
        <f t="shared" si="115"/>
        <v>#DIV/0!</v>
      </c>
      <c r="CW111" s="89" t="e">
        <f t="shared" si="116"/>
        <v>#DIV/0!</v>
      </c>
      <c r="CX111" s="97" t="e">
        <f t="shared" ref="CX111" si="127">ROUND(TINV(0.05,CW111),0)</f>
        <v>#DIV/0!</v>
      </c>
      <c r="CY111" s="107" t="e">
        <f t="shared" ref="CY111" si="128">(CV111*CX111)</f>
        <v>#DIV/0!</v>
      </c>
      <c r="CZ111" s="108" t="str">
        <f>P111</f>
        <v>mA</v>
      </c>
      <c r="DA111" s="8"/>
      <c r="DB111" s="178">
        <v>8.2000000000000003E-2</v>
      </c>
      <c r="DC111" s="179" t="str">
        <f t="shared" si="122"/>
        <v>mA</v>
      </c>
      <c r="DD111" s="212" t="e">
        <f t="shared" si="118"/>
        <v>#DIV/0!</v>
      </c>
      <c r="DE111" s="179" t="str">
        <f t="shared" si="123"/>
        <v>mA</v>
      </c>
    </row>
    <row r="112" spans="1:109" s="144" customFormat="1" ht="13.7" customHeight="1" thickBot="1">
      <c r="A112" s="137"/>
      <c r="B112" s="167"/>
      <c r="C112" s="168"/>
      <c r="D112" s="168"/>
      <c r="E112" s="168"/>
      <c r="F112" s="168"/>
      <c r="G112" s="168"/>
      <c r="H112" s="168"/>
      <c r="I112" s="168"/>
      <c r="J112" s="168"/>
      <c r="K112" s="168"/>
      <c r="L112" s="168"/>
      <c r="M112" s="168"/>
      <c r="N112" s="168"/>
      <c r="O112" s="168"/>
      <c r="P112" s="168"/>
      <c r="Q112" s="168"/>
      <c r="R112" s="168"/>
      <c r="S112" s="168"/>
      <c r="T112" s="168"/>
      <c r="U112" s="168"/>
      <c r="V112" s="168"/>
      <c r="W112" s="168"/>
      <c r="X112" s="168"/>
      <c r="Y112" s="168"/>
      <c r="Z112" s="168"/>
      <c r="AA112" s="168"/>
      <c r="AB112" s="168"/>
      <c r="AC112" s="168"/>
      <c r="AD112" s="168"/>
      <c r="AE112" s="168"/>
      <c r="AF112" s="168"/>
      <c r="AG112" s="168"/>
      <c r="AH112" s="168"/>
      <c r="AI112" s="168"/>
      <c r="AJ112" s="168"/>
      <c r="AK112" s="168"/>
      <c r="AL112" s="168"/>
      <c r="AM112" s="168"/>
      <c r="AN112" s="168"/>
      <c r="AO112" s="168"/>
      <c r="AP112" s="168"/>
      <c r="AQ112" s="168"/>
      <c r="AR112" s="168"/>
      <c r="AS112" s="168"/>
      <c r="AT112" s="168"/>
      <c r="AU112" s="168"/>
      <c r="AV112" s="168"/>
      <c r="AW112" s="168"/>
      <c r="AX112" s="168"/>
      <c r="AY112" s="168"/>
      <c r="AZ112" s="169"/>
      <c r="BA112" s="137"/>
      <c r="BB112" s="137"/>
      <c r="BC112" s="137"/>
      <c r="BD112" s="137"/>
      <c r="BE112" s="137"/>
      <c r="BF112" s="137"/>
      <c r="BG112" s="137"/>
      <c r="BH112" s="137"/>
      <c r="BI112" s="137"/>
      <c r="BJ112" s="137"/>
      <c r="BK112" s="137"/>
      <c r="BL112" s="137"/>
      <c r="BM112" s="137"/>
      <c r="BN112" s="137"/>
      <c r="BO112" s="137"/>
      <c r="BP112" s="137"/>
      <c r="BQ112" s="137"/>
      <c r="BR112" s="137"/>
      <c r="BS112" s="137"/>
      <c r="BT112" s="137"/>
      <c r="BU112" s="137"/>
      <c r="BV112" s="137"/>
    </row>
    <row r="113" spans="1:109" s="7" customFormat="1" ht="12.75" customHeight="1" thickBot="1">
      <c r="A113" s="170"/>
      <c r="B113" s="171"/>
      <c r="C113" s="140"/>
      <c r="D113" s="139"/>
      <c r="E113" s="140"/>
      <c r="F113" s="172" t="s">
        <v>120</v>
      </c>
      <c r="G113" s="140"/>
      <c r="H113" s="140"/>
      <c r="I113" s="140"/>
      <c r="J113" s="140"/>
      <c r="K113" s="140"/>
      <c r="L113" s="140"/>
      <c r="M113" s="140"/>
      <c r="N113" s="140"/>
      <c r="O113" s="140"/>
      <c r="P113" s="140"/>
      <c r="Q113" s="140"/>
      <c r="R113" s="140"/>
      <c r="S113" s="140"/>
      <c r="T113" s="140"/>
      <c r="U113" s="140"/>
      <c r="V113" s="140"/>
      <c r="W113" s="140"/>
      <c r="X113" s="140"/>
      <c r="Y113" s="140"/>
      <c r="Z113" s="140"/>
      <c r="AA113" s="140"/>
      <c r="AB113" s="140"/>
      <c r="AC113" s="140"/>
      <c r="AD113" s="140"/>
      <c r="AE113" s="140"/>
      <c r="AF113" s="140"/>
      <c r="AG113" s="140"/>
      <c r="AH113" s="140"/>
      <c r="AI113" s="140"/>
      <c r="AJ113" s="140"/>
      <c r="AK113" s="140"/>
      <c r="AL113" s="140"/>
      <c r="AM113" s="140"/>
      <c r="AN113" s="140"/>
      <c r="AO113" s="140"/>
      <c r="AP113" s="140"/>
      <c r="AQ113" s="140"/>
      <c r="AR113" s="140"/>
      <c r="AS113" s="140"/>
      <c r="AT113" s="140"/>
      <c r="AU113" s="140"/>
      <c r="AV113" s="140"/>
      <c r="AW113" s="140"/>
      <c r="AX113" s="140"/>
      <c r="AY113" s="140"/>
      <c r="AZ113" s="173"/>
      <c r="BA113" s="170"/>
      <c r="BB113" s="279" t="s">
        <v>144</v>
      </c>
      <c r="BC113" s="279"/>
      <c r="BD113" s="279"/>
      <c r="BE113" s="279"/>
      <c r="BF113" s="279"/>
      <c r="BG113" s="279"/>
      <c r="BH113" s="279"/>
      <c r="BI113" s="279"/>
      <c r="BJ113" s="279"/>
      <c r="BK113" s="279"/>
      <c r="BL113" s="279"/>
      <c r="BM113" s="279"/>
      <c r="BN113" s="279"/>
      <c r="BO113" s="279"/>
      <c r="BP113" s="279"/>
      <c r="BQ113" s="279"/>
      <c r="BR113" s="279"/>
      <c r="BS113" s="279"/>
      <c r="BT113" s="279"/>
      <c r="BU113" s="279"/>
      <c r="BV113" s="170"/>
      <c r="BX113" s="282" t="s">
        <v>73</v>
      </c>
      <c r="BY113" s="283"/>
      <c r="BZ113" s="283"/>
      <c r="CA113" s="283"/>
      <c r="CB113" s="284"/>
      <c r="CC113" s="2"/>
      <c r="CD113" s="282" t="s">
        <v>73</v>
      </c>
      <c r="CE113" s="283"/>
      <c r="CF113" s="283"/>
      <c r="CG113" s="283"/>
      <c r="CH113" s="284"/>
      <c r="CI113" s="2"/>
      <c r="CJ113" s="282" t="s">
        <v>150</v>
      </c>
      <c r="CK113" s="283"/>
      <c r="CL113" s="283"/>
      <c r="CM113" s="283"/>
      <c r="CN113" s="284"/>
      <c r="CO113" s="2"/>
      <c r="CP113" s="282" t="s">
        <v>150</v>
      </c>
      <c r="CQ113" s="283"/>
      <c r="CR113" s="283"/>
      <c r="CS113" s="283"/>
      <c r="CT113" s="284"/>
      <c r="CV113" s="282" t="s">
        <v>75</v>
      </c>
      <c r="CW113" s="283"/>
      <c r="CX113" s="283"/>
      <c r="CY113" s="283"/>
      <c r="CZ113" s="284"/>
      <c r="DB113" s="275" t="s">
        <v>136</v>
      </c>
      <c r="DC113" s="276"/>
      <c r="DD113" s="278" t="s">
        <v>137</v>
      </c>
      <c r="DE113" s="278"/>
    </row>
    <row r="114" spans="1:109" s="175" customFormat="1" ht="18" customHeight="1">
      <c r="A114" s="174"/>
      <c r="B114" s="171"/>
      <c r="C114" s="140"/>
      <c r="D114" s="140"/>
      <c r="E114" s="140"/>
      <c r="F114" s="267" t="s">
        <v>27</v>
      </c>
      <c r="G114" s="267"/>
      <c r="H114" s="267"/>
      <c r="I114" s="267"/>
      <c r="J114" s="267"/>
      <c r="K114" s="267"/>
      <c r="L114" s="267" t="s">
        <v>28</v>
      </c>
      <c r="M114" s="267"/>
      <c r="N114" s="267"/>
      <c r="O114" s="267"/>
      <c r="P114" s="267"/>
      <c r="Q114" s="267"/>
      <c r="R114" s="267"/>
      <c r="S114" s="267" t="s">
        <v>76</v>
      </c>
      <c r="T114" s="267"/>
      <c r="U114" s="267"/>
      <c r="V114" s="267"/>
      <c r="W114" s="267"/>
      <c r="X114" s="267" t="s">
        <v>77</v>
      </c>
      <c r="Y114" s="267"/>
      <c r="Z114" s="267"/>
      <c r="AA114" s="267"/>
      <c r="AB114" s="267"/>
      <c r="AC114" s="267"/>
      <c r="AD114" s="267"/>
      <c r="AE114" s="267"/>
      <c r="AF114" s="267"/>
      <c r="AG114" s="267"/>
      <c r="AH114" s="267"/>
      <c r="AI114" s="267"/>
      <c r="AJ114" s="267"/>
      <c r="AK114" s="267"/>
      <c r="AL114" s="267"/>
      <c r="AM114" s="267" t="s">
        <v>78</v>
      </c>
      <c r="AN114" s="267"/>
      <c r="AO114" s="267"/>
      <c r="AP114" s="267"/>
      <c r="AQ114" s="267"/>
      <c r="AR114" s="267" t="s">
        <v>29</v>
      </c>
      <c r="AS114" s="267"/>
      <c r="AT114" s="267"/>
      <c r="AU114" s="267"/>
      <c r="AV114" s="267"/>
      <c r="AW114" s="140"/>
      <c r="AX114" s="140"/>
      <c r="AY114" s="140"/>
      <c r="AZ114" s="173"/>
      <c r="BA114" s="174"/>
      <c r="BB114" s="267" t="s">
        <v>79</v>
      </c>
      <c r="BC114" s="267"/>
      <c r="BD114" s="267"/>
      <c r="BE114" s="267"/>
      <c r="BF114" s="267"/>
      <c r="BG114" s="267" t="s">
        <v>80</v>
      </c>
      <c r="BH114" s="267"/>
      <c r="BI114" s="267"/>
      <c r="BJ114" s="267"/>
      <c r="BK114" s="267"/>
      <c r="BL114" s="267" t="s">
        <v>81</v>
      </c>
      <c r="BM114" s="267"/>
      <c r="BN114" s="267"/>
      <c r="BO114" s="267"/>
      <c r="BP114" s="267"/>
      <c r="BQ114" s="267" t="s">
        <v>82</v>
      </c>
      <c r="BR114" s="267"/>
      <c r="BS114" s="267"/>
      <c r="BT114" s="267"/>
      <c r="BU114" s="267"/>
      <c r="BV114" s="174"/>
      <c r="BX114" s="257" t="s">
        <v>83</v>
      </c>
      <c r="BY114" s="259" t="s">
        <v>132</v>
      </c>
      <c r="BZ114" s="259" t="s">
        <v>84</v>
      </c>
      <c r="CA114" s="261" t="s">
        <v>85</v>
      </c>
      <c r="CB114" s="280" t="s">
        <v>86</v>
      </c>
      <c r="CC114" s="3"/>
      <c r="CD114" s="257" t="s">
        <v>83</v>
      </c>
      <c r="CE114" s="259" t="s">
        <v>132</v>
      </c>
      <c r="CF114" s="259" t="s">
        <v>84</v>
      </c>
      <c r="CG114" s="261" t="s">
        <v>85</v>
      </c>
      <c r="CH114" s="280" t="s">
        <v>86</v>
      </c>
      <c r="CI114" s="3"/>
      <c r="CJ114" s="257" t="s">
        <v>83</v>
      </c>
      <c r="CK114" s="259" t="s">
        <v>132</v>
      </c>
      <c r="CL114" s="259" t="s">
        <v>84</v>
      </c>
      <c r="CM114" s="261" t="s">
        <v>85</v>
      </c>
      <c r="CN114" s="280" t="s">
        <v>86</v>
      </c>
      <c r="CO114" s="3"/>
      <c r="CP114" s="257" t="s">
        <v>83</v>
      </c>
      <c r="CQ114" s="259" t="s">
        <v>132</v>
      </c>
      <c r="CR114" s="259" t="s">
        <v>84</v>
      </c>
      <c r="CS114" s="261" t="s">
        <v>85</v>
      </c>
      <c r="CT114" s="280" t="s">
        <v>86</v>
      </c>
      <c r="CU114" s="8"/>
      <c r="CV114" s="120" t="s">
        <v>87</v>
      </c>
      <c r="CW114" s="101" t="s">
        <v>88</v>
      </c>
      <c r="CX114" s="122" t="s">
        <v>89</v>
      </c>
      <c r="CY114" s="257" t="s">
        <v>90</v>
      </c>
      <c r="CZ114" s="291"/>
      <c r="DA114" s="8"/>
      <c r="DB114" s="275"/>
      <c r="DC114" s="276"/>
      <c r="DD114" s="278"/>
      <c r="DE114" s="278"/>
    </row>
    <row r="115" spans="1:109" s="175" customFormat="1" ht="18" customHeight="1" thickBot="1">
      <c r="A115" s="174"/>
      <c r="B115" s="171"/>
      <c r="C115" s="140"/>
      <c r="D115" s="140"/>
      <c r="E115" s="140"/>
      <c r="F115" s="267"/>
      <c r="G115" s="267"/>
      <c r="H115" s="267"/>
      <c r="I115" s="267"/>
      <c r="J115" s="267"/>
      <c r="K115" s="267"/>
      <c r="L115" s="267"/>
      <c r="M115" s="267"/>
      <c r="N115" s="267"/>
      <c r="O115" s="267"/>
      <c r="P115" s="267"/>
      <c r="Q115" s="267"/>
      <c r="R115" s="267"/>
      <c r="S115" s="267"/>
      <c r="T115" s="267"/>
      <c r="U115" s="267"/>
      <c r="V115" s="267"/>
      <c r="W115" s="267"/>
      <c r="X115" s="267">
        <v>1</v>
      </c>
      <c r="Y115" s="267"/>
      <c r="Z115" s="267"/>
      <c r="AA115" s="267"/>
      <c r="AB115" s="267"/>
      <c r="AC115" s="267">
        <v>2</v>
      </c>
      <c r="AD115" s="267"/>
      <c r="AE115" s="267"/>
      <c r="AF115" s="267"/>
      <c r="AG115" s="267"/>
      <c r="AH115" s="267">
        <v>3</v>
      </c>
      <c r="AI115" s="267"/>
      <c r="AJ115" s="267"/>
      <c r="AK115" s="267"/>
      <c r="AL115" s="267"/>
      <c r="AM115" s="267"/>
      <c r="AN115" s="267"/>
      <c r="AO115" s="267"/>
      <c r="AP115" s="267"/>
      <c r="AQ115" s="267"/>
      <c r="AR115" s="267"/>
      <c r="AS115" s="267"/>
      <c r="AT115" s="267"/>
      <c r="AU115" s="267"/>
      <c r="AV115" s="267"/>
      <c r="AW115" s="140"/>
      <c r="AX115" s="140"/>
      <c r="AY115" s="140"/>
      <c r="AZ115" s="173"/>
      <c r="BA115" s="174"/>
      <c r="BB115" s="267"/>
      <c r="BC115" s="267"/>
      <c r="BD115" s="267"/>
      <c r="BE115" s="267"/>
      <c r="BF115" s="267"/>
      <c r="BG115" s="267"/>
      <c r="BH115" s="267"/>
      <c r="BI115" s="267"/>
      <c r="BJ115" s="267"/>
      <c r="BK115" s="267"/>
      <c r="BL115" s="267"/>
      <c r="BM115" s="267"/>
      <c r="BN115" s="267"/>
      <c r="BO115" s="267"/>
      <c r="BP115" s="267"/>
      <c r="BQ115" s="267"/>
      <c r="BR115" s="267"/>
      <c r="BS115" s="267"/>
      <c r="BT115" s="267"/>
      <c r="BU115" s="267"/>
      <c r="BV115" s="174"/>
      <c r="BX115" s="258"/>
      <c r="BY115" s="260"/>
      <c r="BZ115" s="260"/>
      <c r="CA115" s="262"/>
      <c r="CB115" s="281"/>
      <c r="CC115" s="3"/>
      <c r="CD115" s="258"/>
      <c r="CE115" s="260"/>
      <c r="CF115" s="260"/>
      <c r="CG115" s="262"/>
      <c r="CH115" s="281"/>
      <c r="CI115" s="3"/>
      <c r="CJ115" s="258"/>
      <c r="CK115" s="260"/>
      <c r="CL115" s="260"/>
      <c r="CM115" s="262"/>
      <c r="CN115" s="281"/>
      <c r="CO115" s="3"/>
      <c r="CP115" s="258"/>
      <c r="CQ115" s="260"/>
      <c r="CR115" s="260"/>
      <c r="CS115" s="262"/>
      <c r="CT115" s="281"/>
      <c r="CU115" s="8"/>
      <c r="CV115" s="121" t="s">
        <v>91</v>
      </c>
      <c r="CW115" s="102" t="s">
        <v>92</v>
      </c>
      <c r="CX115" s="123" t="s">
        <v>93</v>
      </c>
      <c r="CY115" s="258" t="s">
        <v>94</v>
      </c>
      <c r="CZ115" s="292"/>
      <c r="DA115" s="8"/>
      <c r="DB115" s="275"/>
      <c r="DC115" s="276"/>
      <c r="DD115" s="278"/>
      <c r="DE115" s="278"/>
    </row>
    <row r="116" spans="1:109" s="175" customFormat="1" ht="18" customHeight="1">
      <c r="A116" s="174"/>
      <c r="B116" s="171"/>
      <c r="C116" s="140"/>
      <c r="D116" s="140"/>
      <c r="E116" s="140"/>
      <c r="F116" s="340" t="s">
        <v>117</v>
      </c>
      <c r="G116" s="341"/>
      <c r="H116" s="341"/>
      <c r="I116" s="341"/>
      <c r="J116" s="341"/>
      <c r="K116" s="342"/>
      <c r="L116" s="324">
        <v>36</v>
      </c>
      <c r="M116" s="325"/>
      <c r="N116" s="325"/>
      <c r="O116" s="325"/>
      <c r="P116" s="326" t="s">
        <v>118</v>
      </c>
      <c r="Q116" s="326"/>
      <c r="R116" s="327"/>
      <c r="S116" s="328" t="s">
        <v>104</v>
      </c>
      <c r="T116" s="328"/>
      <c r="U116" s="328"/>
      <c r="V116" s="328"/>
      <c r="W116" s="328"/>
      <c r="X116" s="333"/>
      <c r="Y116" s="334"/>
      <c r="Z116" s="334"/>
      <c r="AA116" s="334"/>
      <c r="AB116" s="335"/>
      <c r="AC116" s="333"/>
      <c r="AD116" s="334"/>
      <c r="AE116" s="334"/>
      <c r="AF116" s="334"/>
      <c r="AG116" s="335"/>
      <c r="AH116" s="333"/>
      <c r="AI116" s="334"/>
      <c r="AJ116" s="334"/>
      <c r="AK116" s="334"/>
      <c r="AL116" s="335"/>
      <c r="AM116" s="332" t="e">
        <f>AVERAGE(X116:AL116)</f>
        <v>#DIV/0!</v>
      </c>
      <c r="AN116" s="332"/>
      <c r="AO116" s="332"/>
      <c r="AP116" s="332"/>
      <c r="AQ116" s="332"/>
      <c r="AR116" s="332" t="e">
        <f>AM116-L116</f>
        <v>#DIV/0!</v>
      </c>
      <c r="AS116" s="332"/>
      <c r="AT116" s="332"/>
      <c r="AU116" s="332"/>
      <c r="AV116" s="332"/>
      <c r="AW116" s="140"/>
      <c r="AX116" s="140"/>
      <c r="AY116" s="140"/>
      <c r="AZ116" s="173"/>
      <c r="BA116" s="174"/>
      <c r="BB116" s="332" t="e">
        <f>(AM116*2.8%)+(5*CK116)</f>
        <v>#DIV/0!</v>
      </c>
      <c r="BC116" s="332"/>
      <c r="BD116" s="332"/>
      <c r="BE116" s="332"/>
      <c r="BF116" s="332"/>
      <c r="BG116" s="332" t="e">
        <f>L116+BB116</f>
        <v>#DIV/0!</v>
      </c>
      <c r="BH116" s="332"/>
      <c r="BI116" s="332"/>
      <c r="BJ116" s="332"/>
      <c r="BK116" s="332"/>
      <c r="BL116" s="332" t="e">
        <f>L116-BB116</f>
        <v>#DIV/0!</v>
      </c>
      <c r="BM116" s="332"/>
      <c r="BN116" s="332"/>
      <c r="BO116" s="332"/>
      <c r="BP116" s="332"/>
      <c r="BQ116" s="285" t="e">
        <f>IF(AND(AM116&lt;=BG116,AM116&gt;=BL116),"PASS","FAIL")</f>
        <v>#DIV/0!</v>
      </c>
      <c r="BR116" s="285"/>
      <c r="BS116" s="285"/>
      <c r="BT116" s="285"/>
      <c r="BU116" s="285"/>
      <c r="BV116" s="174"/>
      <c r="BX116" s="70" t="s">
        <v>149</v>
      </c>
      <c r="BY116" s="210">
        <v>0.22</v>
      </c>
      <c r="BZ116" s="71" t="str">
        <f>P116</f>
        <v>mA</v>
      </c>
      <c r="CA116" s="193">
        <v>2</v>
      </c>
      <c r="CB116" s="77">
        <f t="shared" ref="CB116:CB117" si="129">BY116/CA116</f>
        <v>0.11</v>
      </c>
      <c r="CC116" s="4"/>
      <c r="CD116" s="70" t="s">
        <v>151</v>
      </c>
      <c r="CE116" s="88">
        <v>0</v>
      </c>
      <c r="CF116" s="71" t="str">
        <f t="shared" ref="CF116:CF119" si="130">BZ116</f>
        <v>mA</v>
      </c>
      <c r="CG116" s="80">
        <f t="shared" ref="CG116:CG119" si="131">SQRT(3)</f>
        <v>1.7320508075688772</v>
      </c>
      <c r="CH116" s="77">
        <f t="shared" ref="CH116:CH119" si="132">CE116/CG116</f>
        <v>0</v>
      </c>
      <c r="CI116" s="4"/>
      <c r="CJ116" s="70" t="s">
        <v>97</v>
      </c>
      <c r="CK116" s="177">
        <v>0.01</v>
      </c>
      <c r="CL116" s="71" t="str">
        <f>P116</f>
        <v>mA</v>
      </c>
      <c r="CM116" s="80">
        <f t="shared" ref="CM116:CM119" si="133">SQRT(12)</f>
        <v>3.4641016151377544</v>
      </c>
      <c r="CN116" s="77">
        <f t="shared" ref="CN116:CN119" si="134">CK116/CM116</f>
        <v>2.886751345948129E-3</v>
      </c>
      <c r="CO116" s="4"/>
      <c r="CP116" s="70" t="s">
        <v>74</v>
      </c>
      <c r="CQ116" s="83" t="e">
        <f>STDEV(X116:AL116)</f>
        <v>#DIV/0!</v>
      </c>
      <c r="CR116" s="71" t="str">
        <f>P116</f>
        <v>mA</v>
      </c>
      <c r="CS116" s="80">
        <f t="shared" ref="CS116:CS119" si="135">SQRT(3)</f>
        <v>1.7320508075688772</v>
      </c>
      <c r="CT116" s="85" t="e">
        <f t="shared" ref="CT116:CT119" si="136">CQ116/CS116</f>
        <v>#DIV/0!</v>
      </c>
      <c r="CU116" s="8"/>
      <c r="CV116" s="98" t="e">
        <f t="shared" ref="CV116:CV119" si="137">SQRT(SUMSQ(CT116,CN116,CH116,CB116))</f>
        <v>#DIV/0!</v>
      </c>
      <c r="CW116" s="99" t="e">
        <f t="shared" ref="CW116:CW119" si="138">(CV116^4)/(((CT116^4)/2)+((CN116^4)/200)+((CH116^4)/200)+((CB116^4)/200))</f>
        <v>#DIV/0!</v>
      </c>
      <c r="CX116" s="100" t="e">
        <f t="shared" ref="CX116:CX117" si="139">ROUND(TINV(0.05,CW116),0)</f>
        <v>#DIV/0!</v>
      </c>
      <c r="CY116" s="103" t="e">
        <f>(CV116*CX116)</f>
        <v>#DIV/0!</v>
      </c>
      <c r="CZ116" s="104" t="str">
        <f>P116</f>
        <v>mA</v>
      </c>
      <c r="DA116" s="8"/>
      <c r="DB116" s="178">
        <v>2.5999999999999999E-2</v>
      </c>
      <c r="DC116" s="179" t="str">
        <f>CZ116</f>
        <v>mA</v>
      </c>
      <c r="DD116" s="212" t="e">
        <f>MAX(DB116,CY116)</f>
        <v>#DIV/0!</v>
      </c>
      <c r="DE116" s="179" t="str">
        <f>DC116</f>
        <v>mA</v>
      </c>
    </row>
    <row r="117" spans="1:109" s="175" customFormat="1" ht="18" customHeight="1">
      <c r="A117" s="174"/>
      <c r="B117" s="171"/>
      <c r="C117" s="140"/>
      <c r="D117" s="140"/>
      <c r="E117" s="140"/>
      <c r="F117" s="340"/>
      <c r="G117" s="341"/>
      <c r="H117" s="341"/>
      <c r="I117" s="341"/>
      <c r="J117" s="341"/>
      <c r="K117" s="342"/>
      <c r="L117" s="324">
        <v>36</v>
      </c>
      <c r="M117" s="325"/>
      <c r="N117" s="325"/>
      <c r="O117" s="325"/>
      <c r="P117" s="326" t="s">
        <v>118</v>
      </c>
      <c r="Q117" s="326"/>
      <c r="R117" s="327"/>
      <c r="S117" s="328" t="s">
        <v>105</v>
      </c>
      <c r="T117" s="328"/>
      <c r="U117" s="328"/>
      <c r="V117" s="328"/>
      <c r="W117" s="328"/>
      <c r="X117" s="333"/>
      <c r="Y117" s="334"/>
      <c r="Z117" s="334"/>
      <c r="AA117" s="334"/>
      <c r="AB117" s="335"/>
      <c r="AC117" s="333"/>
      <c r="AD117" s="334"/>
      <c r="AE117" s="334"/>
      <c r="AF117" s="334"/>
      <c r="AG117" s="335"/>
      <c r="AH117" s="333"/>
      <c r="AI117" s="334"/>
      <c r="AJ117" s="334"/>
      <c r="AK117" s="334"/>
      <c r="AL117" s="335"/>
      <c r="AM117" s="332" t="e">
        <f t="shared" ref="AM117:AM118" si="140">AVERAGE(X117:AL117)</f>
        <v>#DIV/0!</v>
      </c>
      <c r="AN117" s="332"/>
      <c r="AO117" s="332"/>
      <c r="AP117" s="332"/>
      <c r="AQ117" s="332"/>
      <c r="AR117" s="332" t="e">
        <f t="shared" ref="AR117:AR118" si="141">AM117-L117</f>
        <v>#DIV/0!</v>
      </c>
      <c r="AS117" s="332"/>
      <c r="AT117" s="332"/>
      <c r="AU117" s="332"/>
      <c r="AV117" s="332"/>
      <c r="AW117" s="140"/>
      <c r="AX117" s="140"/>
      <c r="AY117" s="140"/>
      <c r="AZ117" s="173"/>
      <c r="BA117" s="174"/>
      <c r="BB117" s="332" t="e">
        <f>(AM117*2.8%)+(5*CK117)</f>
        <v>#DIV/0!</v>
      </c>
      <c r="BC117" s="332"/>
      <c r="BD117" s="332"/>
      <c r="BE117" s="332"/>
      <c r="BF117" s="332"/>
      <c r="BG117" s="323" t="e">
        <f>L117+BB117</f>
        <v>#DIV/0!</v>
      </c>
      <c r="BH117" s="323"/>
      <c r="BI117" s="323"/>
      <c r="BJ117" s="323"/>
      <c r="BK117" s="323"/>
      <c r="BL117" s="323" t="e">
        <f>L117-BB117</f>
        <v>#DIV/0!</v>
      </c>
      <c r="BM117" s="323"/>
      <c r="BN117" s="323"/>
      <c r="BO117" s="323"/>
      <c r="BP117" s="323"/>
      <c r="BQ117" s="285" t="e">
        <f>IF(AND(AM117&lt;=BG117,AM117&gt;=BL117),"PASS","FAIL")</f>
        <v>#DIV/0!</v>
      </c>
      <c r="BR117" s="285"/>
      <c r="BS117" s="285"/>
      <c r="BT117" s="285"/>
      <c r="BU117" s="285"/>
      <c r="BV117" s="174"/>
      <c r="BX117" s="72" t="s">
        <v>149</v>
      </c>
      <c r="BY117" s="209">
        <v>0.22</v>
      </c>
      <c r="BZ117" s="1" t="str">
        <f>P117</f>
        <v>mA</v>
      </c>
      <c r="CA117" s="181">
        <v>2</v>
      </c>
      <c r="CB117" s="78">
        <f t="shared" si="129"/>
        <v>0.11</v>
      </c>
      <c r="CC117" s="4"/>
      <c r="CD117" s="72" t="s">
        <v>151</v>
      </c>
      <c r="CE117" s="5">
        <v>0</v>
      </c>
      <c r="CF117" s="1" t="str">
        <f t="shared" si="130"/>
        <v>mA</v>
      </c>
      <c r="CG117" s="81">
        <f t="shared" si="131"/>
        <v>1.7320508075688772</v>
      </c>
      <c r="CH117" s="78">
        <f t="shared" si="132"/>
        <v>0</v>
      </c>
      <c r="CI117" s="4"/>
      <c r="CJ117" s="72" t="s">
        <v>97</v>
      </c>
      <c r="CK117" s="182">
        <v>0.01</v>
      </c>
      <c r="CL117" s="1" t="str">
        <f>P117</f>
        <v>mA</v>
      </c>
      <c r="CM117" s="81">
        <f t="shared" si="133"/>
        <v>3.4641016151377544</v>
      </c>
      <c r="CN117" s="78">
        <f t="shared" si="134"/>
        <v>2.886751345948129E-3</v>
      </c>
      <c r="CO117" s="4"/>
      <c r="CP117" s="72" t="s">
        <v>74</v>
      </c>
      <c r="CQ117" s="6" t="e">
        <f>STDEV(X117:AL117)</f>
        <v>#DIV/0!</v>
      </c>
      <c r="CR117" s="1" t="str">
        <f>P117</f>
        <v>mA</v>
      </c>
      <c r="CS117" s="81">
        <f t="shared" si="135"/>
        <v>1.7320508075688772</v>
      </c>
      <c r="CT117" s="86" t="e">
        <f t="shared" si="136"/>
        <v>#DIV/0!</v>
      </c>
      <c r="CU117" s="8"/>
      <c r="CV117" s="94" t="e">
        <f t="shared" si="137"/>
        <v>#DIV/0!</v>
      </c>
      <c r="CW117" s="5" t="e">
        <f t="shared" si="138"/>
        <v>#DIV/0!</v>
      </c>
      <c r="CX117" s="95" t="e">
        <f t="shared" si="139"/>
        <v>#DIV/0!</v>
      </c>
      <c r="CY117" s="105" t="e">
        <f t="shared" ref="CY117:CY118" si="142">(CV117*CX117)</f>
        <v>#DIV/0!</v>
      </c>
      <c r="CZ117" s="106" t="str">
        <f>P117</f>
        <v>mA</v>
      </c>
      <c r="DA117" s="8"/>
      <c r="DB117" s="178">
        <v>2.5999999999999999E-2</v>
      </c>
      <c r="DC117" s="179" t="str">
        <f t="shared" ref="DC117:DC119" si="143">CZ117</f>
        <v>mA</v>
      </c>
      <c r="DD117" s="212" t="e">
        <f t="shared" ref="DD117:DD119" si="144">MAX(DB117,CY117)</f>
        <v>#DIV/0!</v>
      </c>
      <c r="DE117" s="179" t="str">
        <f t="shared" ref="DE117:DE119" si="145">DC117</f>
        <v>mA</v>
      </c>
    </row>
    <row r="118" spans="1:109" s="175" customFormat="1" ht="18" customHeight="1">
      <c r="A118" s="174"/>
      <c r="B118" s="171"/>
      <c r="C118" s="140"/>
      <c r="D118" s="140"/>
      <c r="E118" s="140"/>
      <c r="F118" s="340" t="s">
        <v>119</v>
      </c>
      <c r="G118" s="341"/>
      <c r="H118" s="341"/>
      <c r="I118" s="341"/>
      <c r="J118" s="341"/>
      <c r="K118" s="342"/>
      <c r="L118" s="324">
        <v>360</v>
      </c>
      <c r="M118" s="325"/>
      <c r="N118" s="325"/>
      <c r="O118" s="325"/>
      <c r="P118" s="326" t="s">
        <v>118</v>
      </c>
      <c r="Q118" s="326"/>
      <c r="R118" s="327"/>
      <c r="S118" s="328" t="s">
        <v>104</v>
      </c>
      <c r="T118" s="328"/>
      <c r="U118" s="328"/>
      <c r="V118" s="328"/>
      <c r="W118" s="328"/>
      <c r="X118" s="329"/>
      <c r="Y118" s="330"/>
      <c r="Z118" s="330"/>
      <c r="AA118" s="330"/>
      <c r="AB118" s="331"/>
      <c r="AC118" s="329"/>
      <c r="AD118" s="330"/>
      <c r="AE118" s="330"/>
      <c r="AF118" s="330"/>
      <c r="AG118" s="331"/>
      <c r="AH118" s="329"/>
      <c r="AI118" s="330"/>
      <c r="AJ118" s="330"/>
      <c r="AK118" s="330"/>
      <c r="AL118" s="331"/>
      <c r="AM118" s="323" t="e">
        <f t="shared" si="140"/>
        <v>#DIV/0!</v>
      </c>
      <c r="AN118" s="323"/>
      <c r="AO118" s="323"/>
      <c r="AP118" s="323"/>
      <c r="AQ118" s="323"/>
      <c r="AR118" s="323" t="e">
        <f t="shared" si="141"/>
        <v>#DIV/0!</v>
      </c>
      <c r="AS118" s="323"/>
      <c r="AT118" s="323"/>
      <c r="AU118" s="323"/>
      <c r="AV118" s="323"/>
      <c r="AW118" s="140"/>
      <c r="AX118" s="140"/>
      <c r="AY118" s="140"/>
      <c r="AZ118" s="173"/>
      <c r="BA118" s="174"/>
      <c r="BB118" s="323" t="e">
        <f>(AM118*2.8%)+(5*CK118)</f>
        <v>#DIV/0!</v>
      </c>
      <c r="BC118" s="323"/>
      <c r="BD118" s="323"/>
      <c r="BE118" s="323"/>
      <c r="BF118" s="323"/>
      <c r="BG118" s="323" t="e">
        <f>L118+BB118</f>
        <v>#DIV/0!</v>
      </c>
      <c r="BH118" s="323"/>
      <c r="BI118" s="323"/>
      <c r="BJ118" s="323"/>
      <c r="BK118" s="323"/>
      <c r="BL118" s="323" t="e">
        <f>L118-BB118</f>
        <v>#DIV/0!</v>
      </c>
      <c r="BM118" s="323"/>
      <c r="BN118" s="323"/>
      <c r="BO118" s="323"/>
      <c r="BP118" s="323"/>
      <c r="BQ118" s="285" t="e">
        <f>IF(AND(AM118&lt;=BG118,AM118&gt;=BL118),"PASS","FAIL")</f>
        <v>#DIV/0!</v>
      </c>
      <c r="BR118" s="285"/>
      <c r="BS118" s="285"/>
      <c r="BT118" s="285"/>
      <c r="BU118" s="285"/>
      <c r="BV118" s="174"/>
      <c r="BX118" s="72" t="s">
        <v>149</v>
      </c>
      <c r="BY118" s="195">
        <v>2</v>
      </c>
      <c r="BZ118" s="1" t="str">
        <f>P118</f>
        <v>mA</v>
      </c>
      <c r="CA118" s="181">
        <v>2</v>
      </c>
      <c r="CB118" s="78">
        <f t="shared" ref="CB118:CB119" si="146">BY118/CA118</f>
        <v>1</v>
      </c>
      <c r="CC118" s="4"/>
      <c r="CD118" s="72" t="s">
        <v>151</v>
      </c>
      <c r="CE118" s="5">
        <v>0</v>
      </c>
      <c r="CF118" s="1" t="str">
        <f t="shared" si="130"/>
        <v>mA</v>
      </c>
      <c r="CG118" s="81">
        <f t="shared" si="131"/>
        <v>1.7320508075688772</v>
      </c>
      <c r="CH118" s="78">
        <f t="shared" si="132"/>
        <v>0</v>
      </c>
      <c r="CI118" s="4"/>
      <c r="CJ118" s="72" t="s">
        <v>97</v>
      </c>
      <c r="CK118" s="182">
        <v>0.1</v>
      </c>
      <c r="CL118" s="1" t="str">
        <f>P118</f>
        <v>mA</v>
      </c>
      <c r="CM118" s="81">
        <f t="shared" si="133"/>
        <v>3.4641016151377544</v>
      </c>
      <c r="CN118" s="78">
        <f t="shared" si="134"/>
        <v>2.8867513459481291E-2</v>
      </c>
      <c r="CO118" s="4"/>
      <c r="CP118" s="72" t="s">
        <v>74</v>
      </c>
      <c r="CQ118" s="6" t="e">
        <f>STDEV(X118:AL118)</f>
        <v>#DIV/0!</v>
      </c>
      <c r="CR118" s="1" t="str">
        <f>P118</f>
        <v>mA</v>
      </c>
      <c r="CS118" s="81">
        <f t="shared" si="135"/>
        <v>1.7320508075688772</v>
      </c>
      <c r="CT118" s="86" t="e">
        <f t="shared" si="136"/>
        <v>#DIV/0!</v>
      </c>
      <c r="CU118" s="8"/>
      <c r="CV118" s="94" t="e">
        <f t="shared" si="137"/>
        <v>#DIV/0!</v>
      </c>
      <c r="CW118" s="5" t="e">
        <f t="shared" si="138"/>
        <v>#DIV/0!</v>
      </c>
      <c r="CX118" s="95" t="e">
        <f t="shared" ref="CX118:CX119" si="147">ROUND(TINV(0.05,CW118),0)</f>
        <v>#DIV/0!</v>
      </c>
      <c r="CY118" s="105" t="e">
        <f t="shared" si="142"/>
        <v>#DIV/0!</v>
      </c>
      <c r="CZ118" s="106" t="str">
        <f t="shared" ref="CZ118:CZ119" si="148">P118</f>
        <v>mA</v>
      </c>
      <c r="DA118" s="8"/>
      <c r="DB118" s="178">
        <v>0.21</v>
      </c>
      <c r="DC118" s="179" t="str">
        <f t="shared" si="143"/>
        <v>mA</v>
      </c>
      <c r="DD118" s="212" t="e">
        <f t="shared" si="144"/>
        <v>#DIV/0!</v>
      </c>
      <c r="DE118" s="179" t="str">
        <f t="shared" si="145"/>
        <v>mA</v>
      </c>
    </row>
    <row r="119" spans="1:109" s="175" customFormat="1" ht="18" customHeight="1" thickBot="1">
      <c r="A119" s="174"/>
      <c r="B119" s="171"/>
      <c r="C119" s="140"/>
      <c r="D119" s="140"/>
      <c r="E119" s="140"/>
      <c r="F119" s="340"/>
      <c r="G119" s="341"/>
      <c r="H119" s="341"/>
      <c r="I119" s="341"/>
      <c r="J119" s="341"/>
      <c r="K119" s="342"/>
      <c r="L119" s="324">
        <v>360</v>
      </c>
      <c r="M119" s="325"/>
      <c r="N119" s="325"/>
      <c r="O119" s="325"/>
      <c r="P119" s="326" t="s">
        <v>118</v>
      </c>
      <c r="Q119" s="326"/>
      <c r="R119" s="327"/>
      <c r="S119" s="328" t="s">
        <v>105</v>
      </c>
      <c r="T119" s="328"/>
      <c r="U119" s="328"/>
      <c r="V119" s="328"/>
      <c r="W119" s="328"/>
      <c r="X119" s="323"/>
      <c r="Y119" s="323"/>
      <c r="Z119" s="323"/>
      <c r="AA119" s="323"/>
      <c r="AB119" s="323"/>
      <c r="AC119" s="323"/>
      <c r="AD119" s="323"/>
      <c r="AE119" s="323"/>
      <c r="AF119" s="323"/>
      <c r="AG119" s="323"/>
      <c r="AH119" s="323"/>
      <c r="AI119" s="323"/>
      <c r="AJ119" s="323"/>
      <c r="AK119" s="323"/>
      <c r="AL119" s="323"/>
      <c r="AM119" s="323" t="e">
        <f t="shared" ref="AM119" si="149">AVERAGE(X119:AL119)</f>
        <v>#DIV/0!</v>
      </c>
      <c r="AN119" s="323"/>
      <c r="AO119" s="323"/>
      <c r="AP119" s="323"/>
      <c r="AQ119" s="323"/>
      <c r="AR119" s="323" t="e">
        <f t="shared" ref="AR119" si="150">AM119-L119</f>
        <v>#DIV/0!</v>
      </c>
      <c r="AS119" s="323"/>
      <c r="AT119" s="323"/>
      <c r="AU119" s="323"/>
      <c r="AV119" s="323"/>
      <c r="AW119" s="140"/>
      <c r="AX119" s="140"/>
      <c r="AY119" s="140"/>
      <c r="AZ119" s="173"/>
      <c r="BA119" s="174"/>
      <c r="BB119" s="323" t="e">
        <f>(AM119*2.8%)+(5*CK119)</f>
        <v>#DIV/0!</v>
      </c>
      <c r="BC119" s="323"/>
      <c r="BD119" s="323"/>
      <c r="BE119" s="323"/>
      <c r="BF119" s="323"/>
      <c r="BG119" s="323" t="e">
        <f>L119+BB119</f>
        <v>#DIV/0!</v>
      </c>
      <c r="BH119" s="323"/>
      <c r="BI119" s="323"/>
      <c r="BJ119" s="323"/>
      <c r="BK119" s="323"/>
      <c r="BL119" s="323" t="e">
        <f>L119-BB119</f>
        <v>#DIV/0!</v>
      </c>
      <c r="BM119" s="323"/>
      <c r="BN119" s="323"/>
      <c r="BO119" s="323"/>
      <c r="BP119" s="323"/>
      <c r="BQ119" s="285" t="e">
        <f>IF(AND(AM119&lt;=BG119,AM119&gt;=BL119),"PASS","FAIL")</f>
        <v>#DIV/0!</v>
      </c>
      <c r="BR119" s="285"/>
      <c r="BS119" s="285"/>
      <c r="BT119" s="285"/>
      <c r="BU119" s="285"/>
      <c r="BV119" s="174"/>
      <c r="BX119" s="73" t="s">
        <v>149</v>
      </c>
      <c r="BY119" s="196">
        <v>2</v>
      </c>
      <c r="BZ119" s="74" t="str">
        <f>P119</f>
        <v>mA</v>
      </c>
      <c r="CA119" s="184">
        <v>2</v>
      </c>
      <c r="CB119" s="79">
        <f t="shared" si="146"/>
        <v>1</v>
      </c>
      <c r="CC119" s="4"/>
      <c r="CD119" s="73" t="s">
        <v>151</v>
      </c>
      <c r="CE119" s="89">
        <v>0</v>
      </c>
      <c r="CF119" s="74" t="str">
        <f t="shared" si="130"/>
        <v>mA</v>
      </c>
      <c r="CG119" s="82">
        <f t="shared" si="131"/>
        <v>1.7320508075688772</v>
      </c>
      <c r="CH119" s="79">
        <f t="shared" si="132"/>
        <v>0</v>
      </c>
      <c r="CI119" s="4"/>
      <c r="CJ119" s="73" t="s">
        <v>97</v>
      </c>
      <c r="CK119" s="185">
        <v>0.1</v>
      </c>
      <c r="CL119" s="74" t="str">
        <f t="shared" ref="CL119" si="151">P119</f>
        <v>mA</v>
      </c>
      <c r="CM119" s="82">
        <f t="shared" si="133"/>
        <v>3.4641016151377544</v>
      </c>
      <c r="CN119" s="79">
        <f t="shared" si="134"/>
        <v>2.8867513459481291E-2</v>
      </c>
      <c r="CO119" s="4"/>
      <c r="CP119" s="73" t="s">
        <v>74</v>
      </c>
      <c r="CQ119" s="84" t="e">
        <f>STDEV(X119:AL119)</f>
        <v>#DIV/0!</v>
      </c>
      <c r="CR119" s="74" t="str">
        <f>P119</f>
        <v>mA</v>
      </c>
      <c r="CS119" s="82">
        <f t="shared" si="135"/>
        <v>1.7320508075688772</v>
      </c>
      <c r="CT119" s="87" t="e">
        <f t="shared" si="136"/>
        <v>#DIV/0!</v>
      </c>
      <c r="CU119" s="8"/>
      <c r="CV119" s="96" t="e">
        <f t="shared" si="137"/>
        <v>#DIV/0!</v>
      </c>
      <c r="CW119" s="89" t="e">
        <f t="shared" si="138"/>
        <v>#DIV/0!</v>
      </c>
      <c r="CX119" s="97" t="e">
        <f t="shared" si="147"/>
        <v>#DIV/0!</v>
      </c>
      <c r="CY119" s="107" t="e">
        <f>(CV119*CX119)</f>
        <v>#DIV/0!</v>
      </c>
      <c r="CZ119" s="108" t="str">
        <f t="shared" si="148"/>
        <v>mA</v>
      </c>
      <c r="DA119" s="8"/>
      <c r="DB119" s="178">
        <v>0.21</v>
      </c>
      <c r="DC119" s="179" t="str">
        <f t="shared" si="143"/>
        <v>mA</v>
      </c>
      <c r="DD119" s="212" t="e">
        <f t="shared" si="144"/>
        <v>#DIV/0!</v>
      </c>
      <c r="DE119" s="179" t="str">
        <f t="shared" si="145"/>
        <v>mA</v>
      </c>
    </row>
    <row r="120" spans="1:109" s="144" customFormat="1" ht="12">
      <c r="A120" s="137"/>
      <c r="B120" s="167"/>
      <c r="C120" s="168"/>
      <c r="D120" s="168"/>
      <c r="E120" s="168"/>
      <c r="F120" s="168"/>
      <c r="G120" s="168"/>
      <c r="H120" s="168"/>
      <c r="I120" s="168"/>
      <c r="J120" s="168"/>
      <c r="K120" s="168"/>
      <c r="L120" s="168"/>
      <c r="M120" s="168"/>
      <c r="N120" s="168"/>
      <c r="O120" s="168"/>
      <c r="P120" s="168"/>
      <c r="Q120" s="168"/>
      <c r="R120" s="168"/>
      <c r="S120" s="168"/>
      <c r="T120" s="168"/>
      <c r="U120" s="168"/>
      <c r="V120" s="168"/>
      <c r="W120" s="168"/>
      <c r="X120" s="168"/>
      <c r="Y120" s="168"/>
      <c r="Z120" s="168"/>
      <c r="AA120" s="168"/>
      <c r="AB120" s="168"/>
      <c r="AC120" s="168"/>
      <c r="AD120" s="168"/>
      <c r="AE120" s="168"/>
      <c r="AF120" s="168"/>
      <c r="AG120" s="168"/>
      <c r="AH120" s="168"/>
      <c r="AI120" s="168"/>
      <c r="AJ120" s="168"/>
      <c r="AK120" s="168"/>
      <c r="AL120" s="168"/>
      <c r="AM120" s="168"/>
      <c r="AN120" s="168"/>
      <c r="AO120" s="168"/>
      <c r="AP120" s="168"/>
      <c r="AQ120" s="168"/>
      <c r="AR120" s="168"/>
      <c r="AS120" s="168"/>
      <c r="AT120" s="168"/>
      <c r="AU120" s="168"/>
      <c r="AV120" s="168"/>
      <c r="AW120" s="168"/>
      <c r="AX120" s="168"/>
      <c r="AY120" s="168"/>
      <c r="AZ120" s="169"/>
      <c r="BA120" s="137"/>
      <c r="BB120" s="137"/>
      <c r="BC120" s="137"/>
      <c r="BD120" s="137"/>
      <c r="BE120" s="137"/>
      <c r="BF120" s="137"/>
      <c r="BG120" s="137"/>
      <c r="BH120" s="137"/>
      <c r="BI120" s="137"/>
      <c r="BJ120" s="137"/>
      <c r="BK120" s="137"/>
      <c r="BL120" s="137"/>
      <c r="BM120" s="137"/>
      <c r="BN120" s="137"/>
      <c r="BO120" s="137"/>
      <c r="BP120" s="137"/>
      <c r="BQ120" s="137"/>
      <c r="BR120" s="137"/>
      <c r="BS120" s="137"/>
      <c r="BT120" s="137"/>
      <c r="BU120" s="137"/>
      <c r="BV120" s="137"/>
    </row>
    <row r="121" spans="1:109" s="144" customFormat="1" ht="13.5">
      <c r="A121" s="137"/>
      <c r="B121" s="198" t="s">
        <v>121</v>
      </c>
      <c r="C121" s="199"/>
      <c r="D121" s="199"/>
      <c r="E121" s="199"/>
      <c r="F121" s="199"/>
      <c r="G121" s="199"/>
      <c r="H121" s="199"/>
      <c r="I121" s="199"/>
      <c r="J121" s="200"/>
      <c r="K121" s="200"/>
      <c r="L121" s="200"/>
      <c r="M121" s="200"/>
      <c r="N121" s="200"/>
      <c r="O121" s="200"/>
      <c r="P121" s="200"/>
      <c r="Q121" s="200"/>
      <c r="R121" s="200"/>
      <c r="S121" s="200"/>
      <c r="T121" s="200"/>
      <c r="U121" s="200"/>
      <c r="V121" s="200"/>
      <c r="W121" s="200"/>
      <c r="X121" s="200"/>
      <c r="Y121" s="199"/>
      <c r="Z121" s="199"/>
      <c r="AA121" s="199"/>
      <c r="AB121" s="200"/>
      <c r="AC121" s="200"/>
      <c r="AD121" s="200"/>
      <c r="AE121" s="200"/>
      <c r="AF121" s="200"/>
      <c r="AG121" s="200"/>
      <c r="AH121" s="200"/>
      <c r="AI121" s="200"/>
      <c r="AJ121" s="200"/>
      <c r="AK121" s="200"/>
      <c r="AL121" s="200"/>
      <c r="AM121" s="200"/>
      <c r="AN121" s="200"/>
      <c r="AO121" s="200"/>
      <c r="AP121" s="200"/>
      <c r="AQ121" s="200"/>
      <c r="AR121" s="200"/>
      <c r="AS121" s="200"/>
      <c r="AT121" s="200"/>
      <c r="AU121" s="200"/>
      <c r="AV121" s="200"/>
      <c r="AW121" s="199"/>
      <c r="AX121" s="199"/>
      <c r="AY121" s="199"/>
      <c r="AZ121" s="201"/>
      <c r="BA121" s="137"/>
      <c r="BB121" s="137"/>
      <c r="BC121" s="137"/>
      <c r="BD121" s="137"/>
      <c r="BE121" s="137"/>
      <c r="BF121" s="137"/>
      <c r="BG121" s="137"/>
      <c r="BH121" s="137"/>
      <c r="BI121" s="137"/>
      <c r="BJ121" s="137"/>
      <c r="BK121" s="137"/>
      <c r="BL121" s="137"/>
      <c r="BM121" s="137"/>
      <c r="BN121" s="137"/>
      <c r="BO121" s="137"/>
      <c r="BP121" s="137"/>
      <c r="BQ121" s="137"/>
      <c r="BR121" s="137"/>
      <c r="BS121" s="137"/>
      <c r="BT121" s="137"/>
      <c r="BU121" s="137"/>
      <c r="BV121" s="137"/>
    </row>
    <row r="122" spans="1:109" s="144" customFormat="1" ht="13.5">
      <c r="A122" s="137"/>
      <c r="B122" s="364"/>
      <c r="C122" s="365"/>
      <c r="D122" s="365"/>
      <c r="E122" s="365"/>
      <c r="F122" s="365"/>
      <c r="G122" s="365"/>
      <c r="H122" s="365"/>
      <c r="I122" s="365"/>
      <c r="J122" s="365"/>
      <c r="K122" s="365"/>
      <c r="L122" s="365"/>
      <c r="M122" s="365"/>
      <c r="N122" s="365"/>
      <c r="O122" s="365"/>
      <c r="P122" s="365"/>
      <c r="Q122" s="365"/>
      <c r="R122" s="365"/>
      <c r="S122" s="365"/>
      <c r="T122" s="366"/>
      <c r="U122" s="344"/>
      <c r="V122" s="344"/>
      <c r="W122" s="344"/>
      <c r="X122" s="344"/>
      <c r="Y122" s="344"/>
      <c r="Z122" s="344"/>
      <c r="AA122" s="344"/>
      <c r="AB122" s="344"/>
      <c r="AC122" s="344"/>
      <c r="AD122" s="344"/>
      <c r="AE122" s="344"/>
      <c r="AF122" s="344"/>
      <c r="AG122" s="344"/>
      <c r="AH122" s="344"/>
      <c r="AI122" s="344"/>
      <c r="AJ122" s="346"/>
      <c r="AK122" s="349">
        <f>AL11</f>
        <v>0</v>
      </c>
      <c r="AL122" s="350"/>
      <c r="AM122" s="350"/>
      <c r="AN122" s="350"/>
      <c r="AO122" s="350"/>
      <c r="AP122" s="350"/>
      <c r="AQ122" s="350"/>
      <c r="AR122" s="350"/>
      <c r="AS122" s="350"/>
      <c r="AT122" s="350"/>
      <c r="AU122" s="350"/>
      <c r="AV122" s="350"/>
      <c r="AW122" s="350"/>
      <c r="AX122" s="350"/>
      <c r="AY122" s="350"/>
      <c r="AZ122" s="351"/>
      <c r="BA122" s="137"/>
      <c r="BB122" s="137"/>
      <c r="BC122" s="137"/>
      <c r="BD122" s="137"/>
      <c r="BE122" s="137"/>
      <c r="BF122" s="137"/>
      <c r="BG122" s="137"/>
      <c r="BH122" s="137"/>
      <c r="BI122" s="137"/>
      <c r="BJ122" s="137"/>
      <c r="BK122" s="137"/>
      <c r="BL122" s="137"/>
      <c r="BM122" s="137"/>
      <c r="BN122" s="137"/>
      <c r="BO122" s="137"/>
      <c r="BP122" s="137"/>
      <c r="BQ122" s="137"/>
      <c r="BR122" s="137"/>
      <c r="BS122" s="137"/>
      <c r="BT122" s="137"/>
      <c r="BU122" s="137"/>
      <c r="BV122" s="137"/>
    </row>
    <row r="123" spans="1:109" s="144" customFormat="1" ht="13.5">
      <c r="A123" s="137"/>
      <c r="B123" s="358" t="s">
        <v>122</v>
      </c>
      <c r="C123" s="359"/>
      <c r="D123" s="359"/>
      <c r="E123" s="359"/>
      <c r="F123" s="359"/>
      <c r="G123" s="359"/>
      <c r="H123" s="359"/>
      <c r="I123" s="359"/>
      <c r="J123" s="359"/>
      <c r="K123" s="359"/>
      <c r="L123" s="359"/>
      <c r="M123" s="359"/>
      <c r="N123" s="359"/>
      <c r="O123" s="359"/>
      <c r="P123" s="359"/>
      <c r="Q123" s="359"/>
      <c r="R123" s="359"/>
      <c r="S123" s="359"/>
      <c r="T123" s="360"/>
      <c r="U123" s="359" t="s">
        <v>123</v>
      </c>
      <c r="V123" s="359"/>
      <c r="W123" s="359"/>
      <c r="X123" s="359"/>
      <c r="Y123" s="359"/>
      <c r="Z123" s="359"/>
      <c r="AA123" s="359"/>
      <c r="AB123" s="359"/>
      <c r="AC123" s="359"/>
      <c r="AD123" s="359"/>
      <c r="AE123" s="359"/>
      <c r="AF123" s="359"/>
      <c r="AG123" s="359"/>
      <c r="AH123" s="359"/>
      <c r="AI123" s="359"/>
      <c r="AJ123" s="361"/>
      <c r="AK123" s="362" t="s">
        <v>124</v>
      </c>
      <c r="AL123" s="359"/>
      <c r="AM123" s="359"/>
      <c r="AN123" s="359"/>
      <c r="AO123" s="359"/>
      <c r="AP123" s="359"/>
      <c r="AQ123" s="359"/>
      <c r="AR123" s="359"/>
      <c r="AS123" s="359"/>
      <c r="AT123" s="359"/>
      <c r="AU123" s="359"/>
      <c r="AV123" s="359"/>
      <c r="AW123" s="359"/>
      <c r="AX123" s="359"/>
      <c r="AY123" s="359"/>
      <c r="AZ123" s="363"/>
      <c r="BA123" s="137"/>
      <c r="BB123" s="137"/>
      <c r="BC123" s="137"/>
      <c r="BD123" s="137"/>
      <c r="BE123" s="137"/>
      <c r="BF123" s="137"/>
      <c r="BG123" s="137"/>
      <c r="BH123" s="137"/>
      <c r="BI123" s="137"/>
      <c r="BJ123" s="137"/>
      <c r="BK123" s="137"/>
      <c r="BL123" s="137"/>
      <c r="BM123" s="137"/>
      <c r="BN123" s="137"/>
      <c r="BO123" s="137"/>
      <c r="BP123" s="137"/>
      <c r="BQ123" s="137"/>
      <c r="BR123" s="137"/>
      <c r="BS123" s="137"/>
      <c r="BT123" s="137"/>
      <c r="BU123" s="137"/>
      <c r="BV123" s="137"/>
    </row>
    <row r="124" spans="1:109" s="144" customFormat="1" ht="13.5">
      <c r="A124" s="137"/>
      <c r="B124" s="202" t="s">
        <v>125</v>
      </c>
      <c r="C124" s="189"/>
      <c r="D124" s="189"/>
      <c r="E124" s="189"/>
      <c r="F124" s="189"/>
      <c r="G124" s="189"/>
      <c r="H124" s="189"/>
      <c r="I124" s="189"/>
      <c r="J124" s="203"/>
      <c r="K124" s="203"/>
      <c r="L124" s="203"/>
      <c r="M124" s="203"/>
      <c r="N124" s="203"/>
      <c r="O124" s="203"/>
      <c r="P124" s="203"/>
      <c r="Q124" s="203"/>
      <c r="R124" s="203"/>
      <c r="S124" s="203"/>
      <c r="T124" s="203"/>
      <c r="U124" s="203"/>
      <c r="V124" s="203"/>
      <c r="W124" s="203"/>
      <c r="X124" s="203"/>
      <c r="Y124" s="203"/>
      <c r="Z124" s="203"/>
      <c r="AA124" s="203"/>
      <c r="AB124" s="203"/>
      <c r="AC124" s="203"/>
      <c r="AD124" s="203"/>
      <c r="AE124" s="203"/>
      <c r="AF124" s="203"/>
      <c r="AG124" s="203"/>
      <c r="AH124" s="189"/>
      <c r="AI124" s="189"/>
      <c r="AJ124" s="189"/>
      <c r="AK124" s="203"/>
      <c r="AL124" s="203"/>
      <c r="AM124" s="203"/>
      <c r="AN124" s="203"/>
      <c r="AO124" s="203"/>
      <c r="AP124" s="203"/>
      <c r="AQ124" s="203"/>
      <c r="AR124" s="203"/>
      <c r="AS124" s="203"/>
      <c r="AT124" s="203"/>
      <c r="AU124" s="203"/>
      <c r="AV124" s="203"/>
      <c r="AW124" s="189"/>
      <c r="AX124" s="189"/>
      <c r="AY124" s="189"/>
      <c r="AZ124" s="204"/>
      <c r="BA124" s="137"/>
      <c r="BB124" s="137"/>
      <c r="BC124" s="137"/>
      <c r="BD124" s="137"/>
      <c r="BE124" s="137"/>
      <c r="BF124" s="137"/>
      <c r="BG124" s="137"/>
      <c r="BH124" s="137"/>
      <c r="BI124" s="137"/>
      <c r="BJ124" s="137"/>
      <c r="BK124" s="137"/>
      <c r="BL124" s="137"/>
      <c r="BM124" s="137"/>
      <c r="BN124" s="137"/>
      <c r="BO124" s="137"/>
      <c r="BP124" s="137"/>
      <c r="BQ124" s="137"/>
      <c r="BR124" s="137"/>
      <c r="BS124" s="137"/>
      <c r="BT124" s="137"/>
      <c r="BU124" s="137"/>
      <c r="BV124" s="137"/>
    </row>
    <row r="125" spans="1:109" s="144" customFormat="1" ht="13.5">
      <c r="A125" s="137"/>
      <c r="B125" s="364"/>
      <c r="C125" s="365"/>
      <c r="D125" s="365"/>
      <c r="E125" s="365"/>
      <c r="F125" s="365"/>
      <c r="G125" s="365"/>
      <c r="H125" s="365"/>
      <c r="I125" s="365"/>
      <c r="J125" s="365"/>
      <c r="K125" s="365"/>
      <c r="L125" s="365"/>
      <c r="M125" s="365"/>
      <c r="N125" s="365"/>
      <c r="O125" s="365"/>
      <c r="P125" s="365"/>
      <c r="Q125" s="365"/>
      <c r="R125" s="365"/>
      <c r="S125" s="365"/>
      <c r="T125" s="366"/>
      <c r="U125" s="344"/>
      <c r="V125" s="344"/>
      <c r="W125" s="344"/>
      <c r="X125" s="344"/>
      <c r="Y125" s="344"/>
      <c r="Z125" s="344"/>
      <c r="AA125" s="344"/>
      <c r="AB125" s="344"/>
      <c r="AC125" s="344"/>
      <c r="AD125" s="344"/>
      <c r="AE125" s="344"/>
      <c r="AF125" s="344"/>
      <c r="AG125" s="344"/>
      <c r="AH125" s="344"/>
      <c r="AI125" s="344"/>
      <c r="AJ125" s="346"/>
      <c r="AK125" s="349"/>
      <c r="AL125" s="350"/>
      <c r="AM125" s="350"/>
      <c r="AN125" s="350"/>
      <c r="AO125" s="350"/>
      <c r="AP125" s="350"/>
      <c r="AQ125" s="350"/>
      <c r="AR125" s="350"/>
      <c r="AS125" s="350"/>
      <c r="AT125" s="350"/>
      <c r="AU125" s="350"/>
      <c r="AV125" s="350"/>
      <c r="AW125" s="350"/>
      <c r="AX125" s="350"/>
      <c r="AY125" s="350"/>
      <c r="AZ125" s="351"/>
      <c r="BA125" s="137"/>
      <c r="BB125" s="137"/>
      <c r="BC125" s="137"/>
      <c r="BD125" s="137"/>
      <c r="BE125" s="137"/>
      <c r="BF125" s="137"/>
      <c r="BG125" s="137"/>
      <c r="BH125" s="137"/>
      <c r="BI125" s="137"/>
      <c r="BJ125" s="137"/>
      <c r="BK125" s="137"/>
      <c r="BL125" s="137"/>
      <c r="BM125" s="137"/>
      <c r="BN125" s="137"/>
      <c r="BO125" s="137"/>
      <c r="BP125" s="137"/>
      <c r="BQ125" s="137"/>
      <c r="BR125" s="137"/>
      <c r="BS125" s="137"/>
      <c r="BT125" s="137"/>
      <c r="BU125" s="137"/>
      <c r="BV125" s="137"/>
    </row>
    <row r="126" spans="1:109" s="144" customFormat="1" ht="13.5">
      <c r="A126" s="137"/>
      <c r="B126" s="358" t="s">
        <v>160</v>
      </c>
      <c r="C126" s="359"/>
      <c r="D126" s="359"/>
      <c r="E126" s="359"/>
      <c r="F126" s="359"/>
      <c r="G126" s="359"/>
      <c r="H126" s="359"/>
      <c r="I126" s="359"/>
      <c r="J126" s="359"/>
      <c r="K126" s="359"/>
      <c r="L126" s="359"/>
      <c r="M126" s="359"/>
      <c r="N126" s="359"/>
      <c r="O126" s="359"/>
      <c r="P126" s="359"/>
      <c r="Q126" s="359"/>
      <c r="R126" s="359"/>
      <c r="S126" s="359"/>
      <c r="T126" s="360"/>
      <c r="U126" s="359" t="s">
        <v>123</v>
      </c>
      <c r="V126" s="359"/>
      <c r="W126" s="359"/>
      <c r="X126" s="359"/>
      <c r="Y126" s="359"/>
      <c r="Z126" s="359"/>
      <c r="AA126" s="359"/>
      <c r="AB126" s="359"/>
      <c r="AC126" s="359"/>
      <c r="AD126" s="359"/>
      <c r="AE126" s="359"/>
      <c r="AF126" s="359"/>
      <c r="AG126" s="359"/>
      <c r="AH126" s="359"/>
      <c r="AI126" s="359"/>
      <c r="AJ126" s="361"/>
      <c r="AK126" s="362" t="s">
        <v>124</v>
      </c>
      <c r="AL126" s="359"/>
      <c r="AM126" s="359"/>
      <c r="AN126" s="359"/>
      <c r="AO126" s="359"/>
      <c r="AP126" s="359"/>
      <c r="AQ126" s="359"/>
      <c r="AR126" s="359"/>
      <c r="AS126" s="359"/>
      <c r="AT126" s="359"/>
      <c r="AU126" s="359"/>
      <c r="AV126" s="359"/>
      <c r="AW126" s="359"/>
      <c r="AX126" s="359"/>
      <c r="AY126" s="359"/>
      <c r="AZ126" s="363"/>
      <c r="BA126" s="137"/>
      <c r="BB126" s="137"/>
      <c r="BC126" s="137"/>
      <c r="BD126" s="137"/>
      <c r="BE126" s="137"/>
      <c r="BF126" s="137"/>
      <c r="BG126" s="137"/>
      <c r="BH126" s="137"/>
      <c r="BI126" s="137"/>
      <c r="BJ126" s="137"/>
      <c r="BK126" s="137"/>
      <c r="BL126" s="137"/>
      <c r="BM126" s="137"/>
      <c r="BN126" s="137"/>
      <c r="BO126" s="137"/>
      <c r="BP126" s="137"/>
      <c r="BQ126" s="137"/>
      <c r="BR126" s="137"/>
      <c r="BS126" s="137"/>
      <c r="BT126" s="137"/>
      <c r="BU126" s="137"/>
      <c r="BV126" s="137"/>
    </row>
    <row r="127" spans="1:109" s="144" customFormat="1" ht="13.5">
      <c r="A127" s="137"/>
      <c r="B127" s="198" t="s">
        <v>126</v>
      </c>
      <c r="C127" s="199"/>
      <c r="D127" s="199"/>
      <c r="E127" s="199"/>
      <c r="F127" s="199"/>
      <c r="G127" s="199"/>
      <c r="H127" s="199"/>
      <c r="I127" s="199"/>
      <c r="J127" s="200"/>
      <c r="K127" s="200"/>
      <c r="L127" s="200"/>
      <c r="M127" s="200"/>
      <c r="N127" s="200"/>
      <c r="O127" s="200"/>
      <c r="P127" s="200"/>
      <c r="Q127" s="200"/>
      <c r="R127" s="200"/>
      <c r="S127" s="200"/>
      <c r="T127" s="200"/>
      <c r="U127" s="200"/>
      <c r="V127" s="200"/>
      <c r="W127" s="200"/>
      <c r="X127" s="200"/>
      <c r="Y127" s="199"/>
      <c r="Z127" s="199"/>
      <c r="AA127" s="199"/>
      <c r="AB127" s="200"/>
      <c r="AC127" s="200"/>
      <c r="AD127" s="200"/>
      <c r="AE127" s="200"/>
      <c r="AF127" s="200"/>
      <c r="AG127" s="200"/>
      <c r="AH127" s="200"/>
      <c r="AI127" s="200"/>
      <c r="AJ127" s="200"/>
      <c r="AK127" s="200"/>
      <c r="AL127" s="200"/>
      <c r="AM127" s="200"/>
      <c r="AN127" s="200"/>
      <c r="AO127" s="200"/>
      <c r="AP127" s="200"/>
      <c r="AQ127" s="200"/>
      <c r="AR127" s="200"/>
      <c r="AS127" s="200"/>
      <c r="AT127" s="200"/>
      <c r="AU127" s="200"/>
      <c r="AV127" s="200"/>
      <c r="AW127" s="199"/>
      <c r="AX127" s="199"/>
      <c r="AY127" s="199"/>
      <c r="AZ127" s="201"/>
      <c r="BA127" s="137"/>
      <c r="BB127" s="137"/>
      <c r="BC127" s="137"/>
      <c r="BD127" s="137"/>
      <c r="BE127" s="137"/>
      <c r="BF127" s="137"/>
      <c r="BG127" s="137"/>
      <c r="BH127" s="137"/>
      <c r="BI127" s="137"/>
      <c r="BJ127" s="137"/>
      <c r="BK127" s="137"/>
      <c r="BL127" s="137"/>
      <c r="BM127" s="137"/>
      <c r="BN127" s="137"/>
      <c r="BO127" s="137"/>
      <c r="BP127" s="137"/>
      <c r="BQ127" s="137"/>
      <c r="BR127" s="137"/>
      <c r="BS127" s="137"/>
      <c r="BT127" s="137"/>
      <c r="BU127" s="137"/>
      <c r="BV127" s="137"/>
    </row>
    <row r="128" spans="1:109" s="144" customFormat="1" ht="12.75" customHeight="1">
      <c r="A128" s="137"/>
      <c r="B128" s="343" t="s">
        <v>60</v>
      </c>
      <c r="C128" s="344"/>
      <c r="D128" s="344"/>
      <c r="E128" s="344"/>
      <c r="F128" s="344"/>
      <c r="G128" s="344"/>
      <c r="H128" s="344"/>
      <c r="I128" s="344"/>
      <c r="J128" s="344"/>
      <c r="K128" s="344"/>
      <c r="L128" s="344"/>
      <c r="M128" s="344"/>
      <c r="N128" s="344"/>
      <c r="O128" s="344"/>
      <c r="P128" s="344"/>
      <c r="Q128" s="344"/>
      <c r="R128" s="344"/>
      <c r="S128" s="344"/>
      <c r="T128" s="345"/>
      <c r="U128" s="344" t="s">
        <v>60</v>
      </c>
      <c r="V128" s="344"/>
      <c r="W128" s="344"/>
      <c r="X128" s="344"/>
      <c r="Y128" s="344"/>
      <c r="Z128" s="344"/>
      <c r="AA128" s="344"/>
      <c r="AB128" s="344"/>
      <c r="AC128" s="344"/>
      <c r="AD128" s="344"/>
      <c r="AE128" s="344"/>
      <c r="AF128" s="344"/>
      <c r="AG128" s="344"/>
      <c r="AH128" s="344"/>
      <c r="AI128" s="344"/>
      <c r="AJ128" s="346"/>
      <c r="AK128" s="347" t="s">
        <v>60</v>
      </c>
      <c r="AL128" s="344"/>
      <c r="AM128" s="344"/>
      <c r="AN128" s="344"/>
      <c r="AO128" s="344"/>
      <c r="AP128" s="344"/>
      <c r="AQ128" s="344"/>
      <c r="AR128" s="344"/>
      <c r="AS128" s="344"/>
      <c r="AT128" s="344"/>
      <c r="AU128" s="344"/>
      <c r="AV128" s="344"/>
      <c r="AW128" s="344"/>
      <c r="AX128" s="344"/>
      <c r="AY128" s="344"/>
      <c r="AZ128" s="348"/>
      <c r="BA128" s="137"/>
      <c r="BB128" s="137"/>
      <c r="BC128" s="137"/>
      <c r="BD128" s="137"/>
      <c r="BE128" s="137"/>
      <c r="BF128" s="137"/>
      <c r="BG128" s="137"/>
      <c r="BH128" s="137"/>
      <c r="BI128" s="137"/>
      <c r="BJ128" s="137"/>
      <c r="BK128" s="137"/>
      <c r="BL128" s="137"/>
      <c r="BM128" s="137"/>
      <c r="BN128" s="137"/>
      <c r="BO128" s="137"/>
      <c r="BP128" s="137"/>
      <c r="BQ128" s="137"/>
      <c r="BR128" s="137"/>
      <c r="BS128" s="137"/>
      <c r="BT128" s="137"/>
      <c r="BU128" s="137"/>
      <c r="BV128" s="137"/>
    </row>
    <row r="129" spans="1:105" s="144" customFormat="1" ht="14.25" thickBot="1">
      <c r="A129" s="137"/>
      <c r="B129" s="352" t="s">
        <v>122</v>
      </c>
      <c r="C129" s="353"/>
      <c r="D129" s="353"/>
      <c r="E129" s="353"/>
      <c r="F129" s="353"/>
      <c r="G129" s="353"/>
      <c r="H129" s="353"/>
      <c r="I129" s="353"/>
      <c r="J129" s="353"/>
      <c r="K129" s="353"/>
      <c r="L129" s="353"/>
      <c r="M129" s="353"/>
      <c r="N129" s="353"/>
      <c r="O129" s="353"/>
      <c r="P129" s="353"/>
      <c r="Q129" s="353"/>
      <c r="R129" s="353"/>
      <c r="S129" s="353"/>
      <c r="T129" s="354"/>
      <c r="U129" s="353" t="s">
        <v>123</v>
      </c>
      <c r="V129" s="353"/>
      <c r="W129" s="353"/>
      <c r="X129" s="353"/>
      <c r="Y129" s="353"/>
      <c r="Z129" s="353"/>
      <c r="AA129" s="353"/>
      <c r="AB129" s="353"/>
      <c r="AC129" s="353"/>
      <c r="AD129" s="353"/>
      <c r="AE129" s="353"/>
      <c r="AF129" s="353"/>
      <c r="AG129" s="353"/>
      <c r="AH129" s="353"/>
      <c r="AI129" s="353"/>
      <c r="AJ129" s="355"/>
      <c r="AK129" s="356" t="s">
        <v>124</v>
      </c>
      <c r="AL129" s="353"/>
      <c r="AM129" s="353"/>
      <c r="AN129" s="353"/>
      <c r="AO129" s="353"/>
      <c r="AP129" s="353"/>
      <c r="AQ129" s="353"/>
      <c r="AR129" s="353"/>
      <c r="AS129" s="353"/>
      <c r="AT129" s="353"/>
      <c r="AU129" s="353"/>
      <c r="AV129" s="353"/>
      <c r="AW129" s="353"/>
      <c r="AX129" s="353"/>
      <c r="AY129" s="353"/>
      <c r="AZ129" s="357"/>
      <c r="BA129" s="137"/>
      <c r="BB129" s="137"/>
      <c r="BC129" s="137"/>
      <c r="BD129" s="137"/>
      <c r="BE129" s="137"/>
      <c r="BF129" s="137"/>
      <c r="BG129" s="137"/>
      <c r="BH129" s="137"/>
      <c r="BI129" s="137"/>
      <c r="BJ129" s="137"/>
      <c r="BK129" s="137"/>
      <c r="BL129" s="137"/>
      <c r="BM129" s="137"/>
      <c r="BN129" s="137"/>
      <c r="BO129" s="137"/>
      <c r="BP129" s="137"/>
      <c r="BQ129" s="137"/>
      <c r="BR129" s="137"/>
      <c r="BS129" s="137"/>
      <c r="BT129" s="137"/>
      <c r="BU129" s="137"/>
      <c r="BV129" s="137"/>
    </row>
    <row r="130" spans="1:105" s="206" customFormat="1" ht="15" hidden="1">
      <c r="A130" s="205"/>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c r="AA130" s="128"/>
      <c r="AB130" s="128"/>
      <c r="AC130" s="128"/>
      <c r="AD130" s="128"/>
      <c r="AE130" s="128"/>
      <c r="AF130" s="128"/>
      <c r="AG130" s="128"/>
      <c r="AH130" s="128"/>
      <c r="AI130" s="128"/>
      <c r="AJ130" s="128"/>
      <c r="AK130" s="128"/>
      <c r="AL130" s="128"/>
      <c r="AM130" s="128"/>
      <c r="AN130" s="128"/>
      <c r="AO130" s="128"/>
      <c r="AP130" s="128"/>
      <c r="AQ130" s="128"/>
      <c r="AR130" s="128"/>
      <c r="AS130" s="128"/>
      <c r="AT130" s="128"/>
      <c r="AU130" s="128"/>
      <c r="AV130" s="128"/>
      <c r="AW130" s="128"/>
      <c r="AX130" s="128"/>
      <c r="AY130" s="128"/>
      <c r="AZ130" s="128"/>
      <c r="BA130" s="124"/>
      <c r="BB130" s="124"/>
      <c r="BC130" s="124"/>
      <c r="BD130" s="124"/>
      <c r="BE130" s="124"/>
      <c r="BF130" s="124"/>
      <c r="BG130" s="124"/>
      <c r="BH130" s="124"/>
      <c r="BI130" s="124"/>
      <c r="BJ130" s="124"/>
      <c r="BK130" s="124"/>
      <c r="BL130" s="124"/>
      <c r="BM130" s="124"/>
      <c r="BN130" s="124"/>
      <c r="BO130" s="124"/>
      <c r="BP130" s="124"/>
      <c r="BQ130" s="124"/>
      <c r="BR130" s="124"/>
      <c r="BS130" s="124"/>
      <c r="BT130" s="124"/>
      <c r="BU130" s="124"/>
      <c r="BV130" s="124"/>
      <c r="BW130" s="128"/>
      <c r="BX130" s="128"/>
      <c r="BY130" s="128"/>
      <c r="BZ130" s="128"/>
      <c r="CA130" s="128"/>
      <c r="CB130" s="128"/>
      <c r="CC130" s="128"/>
      <c r="CD130" s="128"/>
      <c r="CE130" s="128"/>
      <c r="CF130" s="128"/>
      <c r="CG130" s="128"/>
      <c r="CH130" s="128"/>
      <c r="CI130" s="128"/>
      <c r="CJ130" s="128"/>
      <c r="CK130" s="128"/>
      <c r="CL130" s="128"/>
      <c r="CM130" s="128"/>
      <c r="CN130" s="128"/>
      <c r="CO130" s="128"/>
      <c r="CP130" s="128"/>
      <c r="CQ130" s="128"/>
      <c r="CR130" s="128"/>
      <c r="CS130" s="128"/>
      <c r="CT130" s="128"/>
      <c r="CU130" s="128"/>
      <c r="CV130" s="128"/>
      <c r="CW130" s="128"/>
      <c r="CX130" s="128"/>
      <c r="CY130" s="128"/>
      <c r="CZ130" s="128"/>
      <c r="DA130" s="128"/>
    </row>
    <row r="131" spans="1:105" ht="15" hidden="1"/>
    <row r="132" spans="1:105" ht="15" hidden="1"/>
    <row r="133" spans="1:105" ht="15" hidden="1"/>
    <row r="134" spans="1:105" ht="15" hidden="1"/>
    <row r="135" spans="1:105" ht="15" hidden="1" customHeight="1"/>
    <row r="136" spans="1:105" ht="15" hidden="1" customHeight="1"/>
    <row r="137" spans="1:105" ht="15" hidden="1" customHeight="1"/>
    <row r="138" spans="1:105" ht="15" hidden="1" customHeight="1"/>
    <row r="139" spans="1:105" ht="15" hidden="1" customHeight="1"/>
    <row r="140" spans="1:105" ht="15" hidden="1" customHeight="1"/>
    <row r="141" spans="1:105" ht="15" hidden="1" customHeight="1"/>
    <row r="142" spans="1:105" ht="15" hidden="1" customHeight="1"/>
    <row r="143" spans="1:105" ht="15" hidden="1" customHeight="1"/>
    <row r="144" spans="1:105"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sheetData>
  <mergeCells count="938">
    <mergeCell ref="CP52:CT52"/>
    <mergeCell ref="CR96:CR97"/>
    <mergeCell ref="CR107:CR108"/>
    <mergeCell ref="CL107:CL108"/>
    <mergeCell ref="CD106:CH106"/>
    <mergeCell ref="CH107:CH108"/>
    <mergeCell ref="CK96:CK97"/>
    <mergeCell ref="CJ96:CJ97"/>
    <mergeCell ref="CD74:CD75"/>
    <mergeCell ref="CD95:CH95"/>
    <mergeCell ref="CS53:CS54"/>
    <mergeCell ref="CS74:CS75"/>
    <mergeCell ref="CP53:CP54"/>
    <mergeCell ref="CP74:CP75"/>
    <mergeCell ref="CP96:CP97"/>
    <mergeCell ref="CP107:CP108"/>
    <mergeCell ref="CL96:CL97"/>
    <mergeCell ref="CM53:CM54"/>
    <mergeCell ref="CM74:CM75"/>
    <mergeCell ref="CM96:CM97"/>
    <mergeCell ref="CQ53:CQ54"/>
    <mergeCell ref="CQ74:CQ75"/>
    <mergeCell ref="CQ96:CQ97"/>
    <mergeCell ref="CQ107:CQ108"/>
    <mergeCell ref="F116:K117"/>
    <mergeCell ref="F114:K115"/>
    <mergeCell ref="L114:R115"/>
    <mergeCell ref="S114:W115"/>
    <mergeCell ref="AM114:AQ115"/>
    <mergeCell ref="AR114:AV115"/>
    <mergeCell ref="BB114:BF115"/>
    <mergeCell ref="AH116:AL116"/>
    <mergeCell ref="AM116:AQ116"/>
    <mergeCell ref="BB117:BF117"/>
    <mergeCell ref="L116:O116"/>
    <mergeCell ref="P116:R116"/>
    <mergeCell ref="S116:W116"/>
    <mergeCell ref="X116:AB116"/>
    <mergeCell ref="AC116:AG116"/>
    <mergeCell ref="AR116:AV116"/>
    <mergeCell ref="BB116:BF116"/>
    <mergeCell ref="L117:O117"/>
    <mergeCell ref="P117:R117"/>
    <mergeCell ref="S117:W117"/>
    <mergeCell ref="X117:AB117"/>
    <mergeCell ref="AC117:AG117"/>
    <mergeCell ref="AH117:AL117"/>
    <mergeCell ref="AM117:AQ117"/>
    <mergeCell ref="C47:AS47"/>
    <mergeCell ref="C48:AS48"/>
    <mergeCell ref="AB40:AZ43"/>
    <mergeCell ref="F61:K65"/>
    <mergeCell ref="F66:K68"/>
    <mergeCell ref="F69:K71"/>
    <mergeCell ref="F74:K75"/>
    <mergeCell ref="L74:R75"/>
    <mergeCell ref="S74:W75"/>
    <mergeCell ref="AM74:AQ75"/>
    <mergeCell ref="X75:AB75"/>
    <mergeCell ref="AC75:AG75"/>
    <mergeCell ref="AH75:AL75"/>
    <mergeCell ref="L71:O71"/>
    <mergeCell ref="P71:R71"/>
    <mergeCell ref="S71:W71"/>
    <mergeCell ref="L70:O70"/>
    <mergeCell ref="P70:R70"/>
    <mergeCell ref="S70:W70"/>
    <mergeCell ref="X70:AB70"/>
    <mergeCell ref="AC70:AG70"/>
    <mergeCell ref="AH70:AL70"/>
    <mergeCell ref="F55:K57"/>
    <mergeCell ref="F58:K60"/>
    <mergeCell ref="BO27:BP28"/>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B33:P33"/>
    <mergeCell ref="CQ114:CQ115"/>
    <mergeCell ref="CP113:CT113"/>
    <mergeCell ref="CP106:CT106"/>
    <mergeCell ref="CP95:CT95"/>
    <mergeCell ref="CP73:CT73"/>
    <mergeCell ref="CT53:CT54"/>
    <mergeCell ref="CS114:CS115"/>
    <mergeCell ref="CT74:CT75"/>
    <mergeCell ref="CT96:CT97"/>
    <mergeCell ref="CT107:CT108"/>
    <mergeCell ref="CT114:CT115"/>
    <mergeCell ref="CR74:CR75"/>
    <mergeCell ref="CR114:CR115"/>
    <mergeCell ref="F76:K79"/>
    <mergeCell ref="L76:O76"/>
    <mergeCell ref="P76:R76"/>
    <mergeCell ref="AC76:AG76"/>
    <mergeCell ref="S76:W76"/>
    <mergeCell ref="X76:AB76"/>
    <mergeCell ref="CP114:CP115"/>
    <mergeCell ref="BB111:BF111"/>
    <mergeCell ref="BB113:BU113"/>
    <mergeCell ref="F80:K85"/>
    <mergeCell ref="F86:K89"/>
    <mergeCell ref="L109:O109"/>
    <mergeCell ref="P109:R109"/>
    <mergeCell ref="S109:W109"/>
    <mergeCell ref="X109:AB109"/>
    <mergeCell ref="AC109:AG109"/>
    <mergeCell ref="AH109:AL109"/>
    <mergeCell ref="F109:K110"/>
    <mergeCell ref="AM109:AQ109"/>
    <mergeCell ref="AR109:AV109"/>
    <mergeCell ref="BB109:BF109"/>
    <mergeCell ref="BG109:BK109"/>
    <mergeCell ref="BL109:BP109"/>
    <mergeCell ref="CM107:CM108"/>
    <mergeCell ref="CD96:CD97"/>
    <mergeCell ref="CE96:CE97"/>
    <mergeCell ref="CF96:CF97"/>
    <mergeCell ref="S110:W110"/>
    <mergeCell ref="X110:AB110"/>
    <mergeCell ref="CS96:CS97"/>
    <mergeCell ref="CS107:CS108"/>
    <mergeCell ref="AC67:AG67"/>
    <mergeCell ref="F90:K93"/>
    <mergeCell ref="F96:K97"/>
    <mergeCell ref="L96:R97"/>
    <mergeCell ref="S96:W97"/>
    <mergeCell ref="AM96:AQ97"/>
    <mergeCell ref="AR96:AV97"/>
    <mergeCell ref="X96:AL96"/>
    <mergeCell ref="F107:K108"/>
    <mergeCell ref="L107:R108"/>
    <mergeCell ref="S107:W108"/>
    <mergeCell ref="F102:K102"/>
    <mergeCell ref="L102:O102"/>
    <mergeCell ref="BX106:CB106"/>
    <mergeCell ref="BB104:BF104"/>
    <mergeCell ref="BG104:BK104"/>
    <mergeCell ref="BL104:BP104"/>
    <mergeCell ref="BQ104:BU104"/>
    <mergeCell ref="BB101:BF101"/>
    <mergeCell ref="L104:O104"/>
    <mergeCell ref="AH76:AL76"/>
    <mergeCell ref="AM76:AQ76"/>
    <mergeCell ref="AC111:AG111"/>
    <mergeCell ref="AH111:AL111"/>
    <mergeCell ref="AM111:AQ111"/>
    <mergeCell ref="AR111:AV111"/>
    <mergeCell ref="AC110:AG110"/>
    <mergeCell ref="AH110:AL110"/>
    <mergeCell ref="AM110:AQ110"/>
    <mergeCell ref="AR110:AV110"/>
    <mergeCell ref="BQ110:BU110"/>
    <mergeCell ref="BQ111:BU111"/>
    <mergeCell ref="X107:AL107"/>
    <mergeCell ref="X108:AB108"/>
    <mergeCell ref="AC108:AG108"/>
    <mergeCell ref="AH108:AL108"/>
    <mergeCell ref="BG107:BK108"/>
    <mergeCell ref="BL107:BP108"/>
    <mergeCell ref="BB107:BF108"/>
    <mergeCell ref="BQ109:BU109"/>
    <mergeCell ref="AR101:AV101"/>
    <mergeCell ref="F111:K111"/>
    <mergeCell ref="L111:O111"/>
    <mergeCell ref="P111:R111"/>
    <mergeCell ref="S111:W111"/>
    <mergeCell ref="X111:AB111"/>
    <mergeCell ref="AM70:AQ70"/>
    <mergeCell ref="X67:AB67"/>
    <mergeCell ref="BL117:BP117"/>
    <mergeCell ref="L118:O118"/>
    <mergeCell ref="P118:R118"/>
    <mergeCell ref="S118:W118"/>
    <mergeCell ref="BB118:BF118"/>
    <mergeCell ref="L110:O110"/>
    <mergeCell ref="P110:R110"/>
    <mergeCell ref="AM107:AQ108"/>
    <mergeCell ref="AR107:AV108"/>
    <mergeCell ref="AC118:AG118"/>
    <mergeCell ref="AH118:AL118"/>
    <mergeCell ref="BB110:BF110"/>
    <mergeCell ref="BG110:BK110"/>
    <mergeCell ref="BL110:BP110"/>
    <mergeCell ref="BL111:BP111"/>
    <mergeCell ref="BG117:BK117"/>
    <mergeCell ref="BL116:BP116"/>
    <mergeCell ref="CM114:CM115"/>
    <mergeCell ref="CN53:CN54"/>
    <mergeCell ref="CN74:CN75"/>
    <mergeCell ref="CN96:CN97"/>
    <mergeCell ref="CN107:CN108"/>
    <mergeCell ref="CN114:CN115"/>
    <mergeCell ref="CJ73:CN73"/>
    <mergeCell ref="CJ95:CN95"/>
    <mergeCell ref="CJ106:CN106"/>
    <mergeCell ref="CJ113:CN113"/>
    <mergeCell ref="CL53:CL54"/>
    <mergeCell ref="CK53:CK54"/>
    <mergeCell ref="CJ53:CJ54"/>
    <mergeCell ref="CL114:CL115"/>
    <mergeCell ref="CK74:CK75"/>
    <mergeCell ref="CJ74:CJ75"/>
    <mergeCell ref="CL74:CL75"/>
    <mergeCell ref="B125:T125"/>
    <mergeCell ref="U125:AJ125"/>
    <mergeCell ref="F118:K119"/>
    <mergeCell ref="BG119:BK119"/>
    <mergeCell ref="BG118:BK118"/>
    <mergeCell ref="L119:O119"/>
    <mergeCell ref="P119:R119"/>
    <mergeCell ref="AM118:AQ118"/>
    <mergeCell ref="AR118:AV118"/>
    <mergeCell ref="X118:AB118"/>
    <mergeCell ref="B128:T128"/>
    <mergeCell ref="U128:AJ128"/>
    <mergeCell ref="AK128:AZ128"/>
    <mergeCell ref="AK125:AZ125"/>
    <mergeCell ref="B129:T129"/>
    <mergeCell ref="U129:AJ129"/>
    <mergeCell ref="AK129:AZ129"/>
    <mergeCell ref="BL118:BP118"/>
    <mergeCell ref="B126:T126"/>
    <mergeCell ref="U126:AJ126"/>
    <mergeCell ref="AK126:AZ126"/>
    <mergeCell ref="S119:W119"/>
    <mergeCell ref="X119:AB119"/>
    <mergeCell ref="AC119:AG119"/>
    <mergeCell ref="AH119:AL119"/>
    <mergeCell ref="AM119:AQ119"/>
    <mergeCell ref="AR119:AV119"/>
    <mergeCell ref="BB119:BF119"/>
    <mergeCell ref="B122:T122"/>
    <mergeCell ref="U122:AJ122"/>
    <mergeCell ref="AK122:AZ122"/>
    <mergeCell ref="B123:T123"/>
    <mergeCell ref="U123:AJ123"/>
    <mergeCell ref="AK123:AZ123"/>
    <mergeCell ref="BB106:BU106"/>
    <mergeCell ref="CV113:CZ113"/>
    <mergeCell ref="CD113:CH113"/>
    <mergeCell ref="CY107:CZ107"/>
    <mergeCell ref="CY108:CZ108"/>
    <mergeCell ref="BX107:BX108"/>
    <mergeCell ref="BY107:BY108"/>
    <mergeCell ref="BZ107:BZ108"/>
    <mergeCell ref="CA107:CA108"/>
    <mergeCell ref="CB107:CB108"/>
    <mergeCell ref="CD107:CD108"/>
    <mergeCell ref="CE107:CE108"/>
    <mergeCell ref="CF107:CF108"/>
    <mergeCell ref="CG107:CG108"/>
    <mergeCell ref="CK107:CK108"/>
    <mergeCell ref="CJ107:CJ108"/>
    <mergeCell ref="BQ107:BU108"/>
    <mergeCell ref="BL114:BP115"/>
    <mergeCell ref="BQ114:BU115"/>
    <mergeCell ref="BQ116:BU116"/>
    <mergeCell ref="BG116:BK116"/>
    <mergeCell ref="BG111:BK111"/>
    <mergeCell ref="BQ117:BU117"/>
    <mergeCell ref="BX113:CB113"/>
    <mergeCell ref="AR117:AV117"/>
    <mergeCell ref="BL119:BP119"/>
    <mergeCell ref="BQ118:BU118"/>
    <mergeCell ref="BQ119:BU119"/>
    <mergeCell ref="P102:R102"/>
    <mergeCell ref="F103:K103"/>
    <mergeCell ref="L103:O103"/>
    <mergeCell ref="P103:R103"/>
    <mergeCell ref="S103:W103"/>
    <mergeCell ref="X114:AL114"/>
    <mergeCell ref="CY114:CZ114"/>
    <mergeCell ref="CE114:CE115"/>
    <mergeCell ref="CF114:CF115"/>
    <mergeCell ref="CG114:CG115"/>
    <mergeCell ref="CK114:CK115"/>
    <mergeCell ref="CJ114:CJ115"/>
    <mergeCell ref="CY115:CZ115"/>
    <mergeCell ref="CD114:CD115"/>
    <mergeCell ref="X115:AB115"/>
    <mergeCell ref="AC115:AG115"/>
    <mergeCell ref="AH115:AL115"/>
    <mergeCell ref="BG114:BK115"/>
    <mergeCell ref="BX114:BX115"/>
    <mergeCell ref="BY114:BY115"/>
    <mergeCell ref="BZ114:BZ115"/>
    <mergeCell ref="CA114:CA115"/>
    <mergeCell ref="CH114:CH115"/>
    <mergeCell ref="CB114:CB115"/>
    <mergeCell ref="F104:K104"/>
    <mergeCell ref="P104:R104"/>
    <mergeCell ref="S104:W104"/>
    <mergeCell ref="X104:AB104"/>
    <mergeCell ref="AC104:AG104"/>
    <mergeCell ref="AH104:AL104"/>
    <mergeCell ref="AM104:AQ104"/>
    <mergeCell ref="AR104:AV104"/>
    <mergeCell ref="BB99:BF99"/>
    <mergeCell ref="F101:K101"/>
    <mergeCell ref="S102:W102"/>
    <mergeCell ref="X102:AB102"/>
    <mergeCell ref="AC102:AG102"/>
    <mergeCell ref="AH102:AL102"/>
    <mergeCell ref="AM102:AQ102"/>
    <mergeCell ref="AR102:AV102"/>
    <mergeCell ref="AM103:AQ103"/>
    <mergeCell ref="AR103:AV103"/>
    <mergeCell ref="L101:O101"/>
    <mergeCell ref="P101:R101"/>
    <mergeCell ref="S101:W101"/>
    <mergeCell ref="X101:AB101"/>
    <mergeCell ref="AC101:AG101"/>
    <mergeCell ref="AH101:AL101"/>
    <mergeCell ref="BG99:BK99"/>
    <mergeCell ref="BL99:BP99"/>
    <mergeCell ref="BQ99:BU99"/>
    <mergeCell ref="X103:AB103"/>
    <mergeCell ref="AC103:AG103"/>
    <mergeCell ref="AH103:AL103"/>
    <mergeCell ref="BG101:BK101"/>
    <mergeCell ref="BL101:BP101"/>
    <mergeCell ref="BQ101:BU101"/>
    <mergeCell ref="BB102:BF102"/>
    <mergeCell ref="BG102:BK102"/>
    <mergeCell ref="BL102:BP102"/>
    <mergeCell ref="BQ102:BU102"/>
    <mergeCell ref="BB103:BF103"/>
    <mergeCell ref="BG103:BK103"/>
    <mergeCell ref="BL103:BP103"/>
    <mergeCell ref="BQ103:BU103"/>
    <mergeCell ref="AM101:AQ101"/>
    <mergeCell ref="CG96:CG97"/>
    <mergeCell ref="CH96:CH97"/>
    <mergeCell ref="F100:K100"/>
    <mergeCell ref="L100:O100"/>
    <mergeCell ref="P100:R100"/>
    <mergeCell ref="S100:W100"/>
    <mergeCell ref="X100:AB100"/>
    <mergeCell ref="AC100:AG100"/>
    <mergeCell ref="AH100:AL100"/>
    <mergeCell ref="AM100:AQ100"/>
    <mergeCell ref="AR100:AV100"/>
    <mergeCell ref="BB100:BF100"/>
    <mergeCell ref="BG100:BK100"/>
    <mergeCell ref="BL100:BP100"/>
    <mergeCell ref="BQ100:BU100"/>
    <mergeCell ref="F98:K99"/>
    <mergeCell ref="L99:O99"/>
    <mergeCell ref="P99:R99"/>
    <mergeCell ref="S99:W99"/>
    <mergeCell ref="X99:AB99"/>
    <mergeCell ref="AC99:AG99"/>
    <mergeCell ref="AH99:AL99"/>
    <mergeCell ref="AM99:AQ99"/>
    <mergeCell ref="AR99:AV99"/>
    <mergeCell ref="L91:O91"/>
    <mergeCell ref="X97:AB97"/>
    <mergeCell ref="AC97:AG97"/>
    <mergeCell ref="AH97:AL97"/>
    <mergeCell ref="CY97:CZ97"/>
    <mergeCell ref="L98:O98"/>
    <mergeCell ref="P98:R98"/>
    <mergeCell ref="S98:W98"/>
    <mergeCell ref="X98:AB98"/>
    <mergeCell ref="AC98:AG98"/>
    <mergeCell ref="AH98:AL98"/>
    <mergeCell ref="AM98:AQ98"/>
    <mergeCell ref="AR98:AV98"/>
    <mergeCell ref="BB98:BF98"/>
    <mergeCell ref="BG98:BK98"/>
    <mergeCell ref="BL98:BP98"/>
    <mergeCell ref="BQ98:BU98"/>
    <mergeCell ref="BX96:BX97"/>
    <mergeCell ref="BY96:BY97"/>
    <mergeCell ref="BZ96:BZ97"/>
    <mergeCell ref="BB96:BF97"/>
    <mergeCell ref="BG96:BK97"/>
    <mergeCell ref="BL96:BP97"/>
    <mergeCell ref="BQ96:BU97"/>
    <mergeCell ref="L92:O92"/>
    <mergeCell ref="P92:R92"/>
    <mergeCell ref="S92:W92"/>
    <mergeCell ref="X92:AB92"/>
    <mergeCell ref="AC92:AG92"/>
    <mergeCell ref="AH92:AL92"/>
    <mergeCell ref="AM92:AQ92"/>
    <mergeCell ref="AR92:AV92"/>
    <mergeCell ref="BB92:BF92"/>
    <mergeCell ref="BG93:BK93"/>
    <mergeCell ref="BL93:BP93"/>
    <mergeCell ref="BQ93:BU93"/>
    <mergeCell ref="BX95:CB95"/>
    <mergeCell ref="CA96:CA97"/>
    <mergeCell ref="CB96:CB97"/>
    <mergeCell ref="BB95:BU95"/>
    <mergeCell ref="BG91:BK91"/>
    <mergeCell ref="BL91:BP91"/>
    <mergeCell ref="BQ91:BU91"/>
    <mergeCell ref="BG92:BK92"/>
    <mergeCell ref="BL92:BP92"/>
    <mergeCell ref="BQ92:BU92"/>
    <mergeCell ref="L93:O93"/>
    <mergeCell ref="P93:R93"/>
    <mergeCell ref="S93:W93"/>
    <mergeCell ref="X93:AB93"/>
    <mergeCell ref="AC93:AG93"/>
    <mergeCell ref="AH93:AL93"/>
    <mergeCell ref="AM93:AQ93"/>
    <mergeCell ref="AR93:AV93"/>
    <mergeCell ref="BB93:BF93"/>
    <mergeCell ref="BL89:BP89"/>
    <mergeCell ref="BQ89:BU89"/>
    <mergeCell ref="L90:O90"/>
    <mergeCell ref="P90:R90"/>
    <mergeCell ref="S90:W90"/>
    <mergeCell ref="X90:AB90"/>
    <mergeCell ref="AC90:AG90"/>
    <mergeCell ref="AH90:AL90"/>
    <mergeCell ref="AM90:AQ90"/>
    <mergeCell ref="AR90:AV90"/>
    <mergeCell ref="BB90:BF90"/>
    <mergeCell ref="BG90:BK90"/>
    <mergeCell ref="BL90:BP90"/>
    <mergeCell ref="BQ90:BU90"/>
    <mergeCell ref="L89:O89"/>
    <mergeCell ref="P89:R89"/>
    <mergeCell ref="S89:W89"/>
    <mergeCell ref="X89:AB89"/>
    <mergeCell ref="AC89:AG89"/>
    <mergeCell ref="AH89:AL89"/>
    <mergeCell ref="AM89:AQ89"/>
    <mergeCell ref="AR89:AV89"/>
    <mergeCell ref="BB89:BF89"/>
    <mergeCell ref="P91:R91"/>
    <mergeCell ref="S91:W91"/>
    <mergeCell ref="X91:AB91"/>
    <mergeCell ref="AC91:AG91"/>
    <mergeCell ref="AH91:AL91"/>
    <mergeCell ref="AM91:AQ91"/>
    <mergeCell ref="AR91:AV91"/>
    <mergeCell ref="BB91:BF91"/>
    <mergeCell ref="BG89:BK89"/>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BG85:BK85"/>
    <mergeCell ref="BL85:BP85"/>
    <mergeCell ref="BQ85:BU85"/>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BG83:BK83"/>
    <mergeCell ref="BL83:BP83"/>
    <mergeCell ref="BQ83:BU83"/>
    <mergeCell ref="L84:O84"/>
    <mergeCell ref="P84:R84"/>
    <mergeCell ref="S84:W84"/>
    <mergeCell ref="X84:AB84"/>
    <mergeCell ref="AC84:AG84"/>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1:BK81"/>
    <mergeCell ref="BL81:BP81"/>
    <mergeCell ref="BQ81:BU81"/>
    <mergeCell ref="L82:O82"/>
    <mergeCell ref="P82:R82"/>
    <mergeCell ref="S82:W82"/>
    <mergeCell ref="X82:AB82"/>
    <mergeCell ref="AC82:AG82"/>
    <mergeCell ref="AH82:AL82"/>
    <mergeCell ref="AM82:AQ82"/>
    <mergeCell ref="AR82:AV82"/>
    <mergeCell ref="BB82:BF82"/>
    <mergeCell ref="BG82:BK82"/>
    <mergeCell ref="BL82:BP82"/>
    <mergeCell ref="BQ82:BU82"/>
    <mergeCell ref="L81:O81"/>
    <mergeCell ref="P81:R81"/>
    <mergeCell ref="S81:W81"/>
    <mergeCell ref="X81:AB81"/>
    <mergeCell ref="AC81:AG81"/>
    <mergeCell ref="AH81:AL81"/>
    <mergeCell ref="AM81:AQ81"/>
    <mergeCell ref="AR81:AV81"/>
    <mergeCell ref="BB81:BF81"/>
    <mergeCell ref="BG79:BK79"/>
    <mergeCell ref="BL79:BP79"/>
    <mergeCell ref="BQ79:BU79"/>
    <mergeCell ref="L80:O80"/>
    <mergeCell ref="P80:R80"/>
    <mergeCell ref="S80:W80"/>
    <mergeCell ref="X80:AB80"/>
    <mergeCell ref="AC80:AG80"/>
    <mergeCell ref="AH80:AL80"/>
    <mergeCell ref="AM80:AQ80"/>
    <mergeCell ref="AR80:AV80"/>
    <mergeCell ref="BB80:BF80"/>
    <mergeCell ref="BG80:BK80"/>
    <mergeCell ref="BL80:BP80"/>
    <mergeCell ref="BQ80:BU80"/>
    <mergeCell ref="L79:O79"/>
    <mergeCell ref="P79:R79"/>
    <mergeCell ref="S79:W79"/>
    <mergeCell ref="X79:AB79"/>
    <mergeCell ref="AC79:AG79"/>
    <mergeCell ref="AH79:AL79"/>
    <mergeCell ref="AM79:AQ79"/>
    <mergeCell ref="AR79:AV79"/>
    <mergeCell ref="BB79:BF79"/>
    <mergeCell ref="BG78:BK78"/>
    <mergeCell ref="BL78:BP78"/>
    <mergeCell ref="BQ78:BU78"/>
    <mergeCell ref="L77:O77"/>
    <mergeCell ref="P77:R77"/>
    <mergeCell ref="S77:W77"/>
    <mergeCell ref="X77:AB77"/>
    <mergeCell ref="AC77:AG77"/>
    <mergeCell ref="AH77:AL77"/>
    <mergeCell ref="AM77:AQ77"/>
    <mergeCell ref="AR77:AV77"/>
    <mergeCell ref="BB77:BF77"/>
    <mergeCell ref="L78:O78"/>
    <mergeCell ref="P78:R78"/>
    <mergeCell ref="S78:W78"/>
    <mergeCell ref="X78:AB78"/>
    <mergeCell ref="AC78:AG78"/>
    <mergeCell ref="AH78:AL78"/>
    <mergeCell ref="AM78:AQ78"/>
    <mergeCell ref="AR78:AV78"/>
    <mergeCell ref="BB78:BF78"/>
    <mergeCell ref="BG77:BK77"/>
    <mergeCell ref="BL77:BP77"/>
    <mergeCell ref="BQ77:BU77"/>
    <mergeCell ref="X74:AL74"/>
    <mergeCell ref="AR76:AV76"/>
    <mergeCell ref="BB76:BF76"/>
    <mergeCell ref="BG76:BK76"/>
    <mergeCell ref="BL76:BP76"/>
    <mergeCell ref="BQ76:BU76"/>
    <mergeCell ref="AR74:AV75"/>
    <mergeCell ref="BB74:BF75"/>
    <mergeCell ref="BG74:BK75"/>
    <mergeCell ref="BL74:BP75"/>
    <mergeCell ref="BQ74:BU75"/>
    <mergeCell ref="BG69:BK69"/>
    <mergeCell ref="BL69:BP69"/>
    <mergeCell ref="BQ69:BU69"/>
    <mergeCell ref="X71:AB71"/>
    <mergeCell ref="AC71:AG71"/>
    <mergeCell ref="AH71:AL71"/>
    <mergeCell ref="AM71:AQ71"/>
    <mergeCell ref="AR71:AV71"/>
    <mergeCell ref="BB71:BF71"/>
    <mergeCell ref="L69:O69"/>
    <mergeCell ref="P69:R69"/>
    <mergeCell ref="S69:W69"/>
    <mergeCell ref="X69:AB69"/>
    <mergeCell ref="AC69:AG69"/>
    <mergeCell ref="AH69:AL69"/>
    <mergeCell ref="AM69:AQ69"/>
    <mergeCell ref="AR69:AV69"/>
    <mergeCell ref="BB69:BF69"/>
    <mergeCell ref="CD73:CH73"/>
    <mergeCell ref="CH74:CH75"/>
    <mergeCell ref="BB73:BU73"/>
    <mergeCell ref="AR70:AV70"/>
    <mergeCell ref="BB70:BF70"/>
    <mergeCell ref="BG70:BK70"/>
    <mergeCell ref="BL70:BP70"/>
    <mergeCell ref="BQ70:BU70"/>
    <mergeCell ref="BG71:BK71"/>
    <mergeCell ref="BL71:BP71"/>
    <mergeCell ref="BQ71:BU71"/>
    <mergeCell ref="BX73:CB73"/>
    <mergeCell ref="CE74:CE75"/>
    <mergeCell ref="CF74:CF75"/>
    <mergeCell ref="CG74:CG75"/>
    <mergeCell ref="CA74:CA75"/>
    <mergeCell ref="CB74:CB75"/>
    <mergeCell ref="BX74:BX75"/>
    <mergeCell ref="BY74:BY75"/>
    <mergeCell ref="BZ74:BZ75"/>
    <mergeCell ref="BG67:BK67"/>
    <mergeCell ref="BL67:BP67"/>
    <mergeCell ref="BQ67:BU67"/>
    <mergeCell ref="L68:O68"/>
    <mergeCell ref="P68:R68"/>
    <mergeCell ref="S68:W68"/>
    <mergeCell ref="X68:AB68"/>
    <mergeCell ref="AC68:AG68"/>
    <mergeCell ref="AH68:AL68"/>
    <mergeCell ref="AM68:AQ68"/>
    <mergeCell ref="AR68:AV68"/>
    <mergeCell ref="BB68:BF68"/>
    <mergeCell ref="BG68:BK68"/>
    <mergeCell ref="BL68:BP68"/>
    <mergeCell ref="BQ68:BU68"/>
    <mergeCell ref="L67:O67"/>
    <mergeCell ref="P67:R67"/>
    <mergeCell ref="S67:W67"/>
    <mergeCell ref="AH67:AL67"/>
    <mergeCell ref="AM67:AQ67"/>
    <mergeCell ref="AR67:AV67"/>
    <mergeCell ref="BB67:BF67"/>
    <mergeCell ref="BG65:BK65"/>
    <mergeCell ref="BL65:BP65"/>
    <mergeCell ref="BQ65:BU65"/>
    <mergeCell ref="L66:O66"/>
    <mergeCell ref="P66:R66"/>
    <mergeCell ref="S66:W66"/>
    <mergeCell ref="X66:AB66"/>
    <mergeCell ref="AC66:AG66"/>
    <mergeCell ref="AH66:AL66"/>
    <mergeCell ref="AM66:AQ66"/>
    <mergeCell ref="AR66:AV66"/>
    <mergeCell ref="BB66:BF66"/>
    <mergeCell ref="BG66:BK66"/>
    <mergeCell ref="BL66:BP66"/>
    <mergeCell ref="BQ66:BU66"/>
    <mergeCell ref="L65:O65"/>
    <mergeCell ref="P65:R65"/>
    <mergeCell ref="S65:W65"/>
    <mergeCell ref="X65:AB65"/>
    <mergeCell ref="AC65:AG65"/>
    <mergeCell ref="AH65:AL65"/>
    <mergeCell ref="AM65:AQ65"/>
    <mergeCell ref="AR65:AV65"/>
    <mergeCell ref="BB65:BF65"/>
    <mergeCell ref="BG63:BK63"/>
    <mergeCell ref="BL63:BP63"/>
    <mergeCell ref="BQ63:BU63"/>
    <mergeCell ref="L64:O64"/>
    <mergeCell ref="P64:R64"/>
    <mergeCell ref="S64:W64"/>
    <mergeCell ref="X64:AB64"/>
    <mergeCell ref="AC64:AG64"/>
    <mergeCell ref="AH64:AL64"/>
    <mergeCell ref="AM64:AQ64"/>
    <mergeCell ref="AR64:AV64"/>
    <mergeCell ref="BB64:BF64"/>
    <mergeCell ref="BG64:BK64"/>
    <mergeCell ref="BL64:BP64"/>
    <mergeCell ref="BQ64:BU64"/>
    <mergeCell ref="L63:O63"/>
    <mergeCell ref="P63:R63"/>
    <mergeCell ref="S63:W63"/>
    <mergeCell ref="X63:AB63"/>
    <mergeCell ref="AC63:AG63"/>
    <mergeCell ref="AH63:AL63"/>
    <mergeCell ref="AM63:AQ63"/>
    <mergeCell ref="AR63:AV63"/>
    <mergeCell ref="BB63:BF63"/>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60:BP60"/>
    <mergeCell ref="BQ60:BU60"/>
    <mergeCell ref="BG59:BK59"/>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BQ58:BU58"/>
    <mergeCell ref="L57:O57"/>
    <mergeCell ref="P57:R57"/>
    <mergeCell ref="S57:W57"/>
    <mergeCell ref="X57:AB57"/>
    <mergeCell ref="AC57:AG57"/>
    <mergeCell ref="AH57:AL57"/>
    <mergeCell ref="AM57:AQ57"/>
    <mergeCell ref="AR57:AV57"/>
    <mergeCell ref="BB57:BF57"/>
    <mergeCell ref="BG57:BK57"/>
    <mergeCell ref="BL57:BP57"/>
    <mergeCell ref="BQ57:BU57"/>
    <mergeCell ref="L58:O58"/>
    <mergeCell ref="P58:R58"/>
    <mergeCell ref="S58:W58"/>
    <mergeCell ref="X58:AB58"/>
    <mergeCell ref="AC58:AG58"/>
    <mergeCell ref="AH58:AL58"/>
    <mergeCell ref="AM58:AQ58"/>
    <mergeCell ref="AR58:AV58"/>
    <mergeCell ref="BB58:BF58"/>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J11:J12"/>
    <mergeCell ref="J13:J14"/>
    <mergeCell ref="J15:J16"/>
    <mergeCell ref="J17:J18"/>
    <mergeCell ref="J19:J20"/>
    <mergeCell ref="H27:Z30"/>
    <mergeCell ref="G25:G26"/>
    <mergeCell ref="G27:G28"/>
    <mergeCell ref="AK17:AK18"/>
    <mergeCell ref="AK19:AK20"/>
    <mergeCell ref="AK21:AK22"/>
    <mergeCell ref="K11:AA12"/>
    <mergeCell ref="H25:Z26"/>
    <mergeCell ref="AB11:AJ12"/>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AE25:AE26"/>
    <mergeCell ref="AE27:AE28"/>
    <mergeCell ref="AK9:AK10"/>
    <mergeCell ref="AK11:AK12"/>
    <mergeCell ref="AK13:AK14"/>
    <mergeCell ref="AK15:AK16"/>
    <mergeCell ref="DB51:DC51"/>
    <mergeCell ref="DB52:DC54"/>
    <mergeCell ref="DB73:DC75"/>
    <mergeCell ref="DB95:DC97"/>
    <mergeCell ref="DB106:DC108"/>
    <mergeCell ref="CY53:CZ53"/>
    <mergeCell ref="CV52:CZ52"/>
    <mergeCell ref="CV73:CZ73"/>
    <mergeCell ref="CV95:CZ95"/>
    <mergeCell ref="CY96:CZ96"/>
    <mergeCell ref="CY75:CZ75"/>
    <mergeCell ref="CY54:CZ54"/>
    <mergeCell ref="CY74:CZ74"/>
    <mergeCell ref="CV106:CZ106"/>
    <mergeCell ref="BB53:BF54"/>
    <mergeCell ref="DB113:DC115"/>
    <mergeCell ref="DD52:DE54"/>
    <mergeCell ref="DD73:DE75"/>
    <mergeCell ref="DD95:DE97"/>
    <mergeCell ref="DD106:DE108"/>
    <mergeCell ref="DD113:DE11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AB38:AN38"/>
    <mergeCell ref="AB33:AN33"/>
    <mergeCell ref="AO33:AZ33"/>
    <mergeCell ref="B34:P34"/>
    <mergeCell ref="C45:AS45"/>
    <mergeCell ref="CD53:CD54"/>
    <mergeCell ref="CE53:CE54"/>
    <mergeCell ref="CF53:CF54"/>
    <mergeCell ref="CG53:CG54"/>
    <mergeCell ref="Q34:AA34"/>
    <mergeCell ref="AB34:AN34"/>
    <mergeCell ref="AO34:AZ34"/>
    <mergeCell ref="S53:W54"/>
    <mergeCell ref="AM53:AQ54"/>
    <mergeCell ref="AR53:AV54"/>
    <mergeCell ref="F53:K54"/>
    <mergeCell ref="L53:R54"/>
    <mergeCell ref="X53:AL53"/>
    <mergeCell ref="X54:AB54"/>
    <mergeCell ref="AC54:AG54"/>
    <mergeCell ref="AH54:AL54"/>
    <mergeCell ref="Q33:AA33"/>
    <mergeCell ref="B35:AZ35"/>
    <mergeCell ref="C46:AS46"/>
  </mergeCells>
  <conditionalFormatting sqref="B122:T122 AK122:AZ122 B125:T125 AK125:AZ125 B128:T128 AK128:AZ129">
    <cfRule type="notContainsBlanks" dxfId="84" priority="298">
      <formula>LEN(TRIM(B122))&gt;0</formula>
    </cfRule>
  </conditionalFormatting>
  <conditionalFormatting sqref="B33:AZ34">
    <cfRule type="notContainsBlanks" dxfId="83" priority="67">
      <formula>LEN(TRIM(B33))&gt;0</formula>
    </cfRule>
  </conditionalFormatting>
  <conditionalFormatting sqref="L55 P55 X55:AV55">
    <cfRule type="expression" dxfId="82" priority="290">
      <formula>$BQ$55="FAIL"</formula>
    </cfRule>
  </conditionalFormatting>
  <conditionalFormatting sqref="L7:N7 AN7:AP7 K9:AA22 AL9:AZ22 AG29:AX29 B37:AZ38 K41:L42 T41:U42 C45:AS45 C46 C47:AS48 X55:AL71 X76:AL93 X98:AL104 X109:AL111 X116:AL119">
    <cfRule type="notContainsBlanks" dxfId="81" priority="299">
      <formula>LEN(TRIM(B7))&gt;0</formula>
    </cfRule>
  </conditionalFormatting>
  <conditionalFormatting sqref="L56:R56 X56:AV56">
    <cfRule type="expression" dxfId="80" priority="289">
      <formula>$BQ$56="FAIL"</formula>
    </cfRule>
  </conditionalFormatting>
  <conditionalFormatting sqref="L57:R57 X57:AV57">
    <cfRule type="expression" dxfId="79" priority="288">
      <formula>$BQ$57="FAIL"</formula>
    </cfRule>
  </conditionalFormatting>
  <conditionalFormatting sqref="L58:R58 X58:AV58">
    <cfRule type="expression" dxfId="78" priority="287">
      <formula>$BQ$58="FAIL"</formula>
    </cfRule>
  </conditionalFormatting>
  <conditionalFormatting sqref="L59:R59 X59:AV59">
    <cfRule type="expression" dxfId="77" priority="286">
      <formula>$BQ$59="FAIL"</formula>
    </cfRule>
  </conditionalFormatting>
  <conditionalFormatting sqref="L60:R60 X60:AV60">
    <cfRule type="expression" dxfId="76" priority="285">
      <formula>$BQ$60="FAIL"</formula>
    </cfRule>
  </conditionalFormatting>
  <conditionalFormatting sqref="L61:R61 X61:AV61">
    <cfRule type="expression" dxfId="75" priority="284">
      <formula>$BQ$61="FAIL"</formula>
    </cfRule>
  </conditionalFormatting>
  <conditionalFormatting sqref="L62:R62 X62:AV62">
    <cfRule type="expression" dxfId="74" priority="283">
      <formula>$BQ$62="FAIL"</formula>
    </cfRule>
  </conditionalFormatting>
  <conditionalFormatting sqref="L63:R63 X63:AV63">
    <cfRule type="expression" dxfId="73" priority="282">
      <formula>$BQ$63="FAIL"</formula>
    </cfRule>
  </conditionalFormatting>
  <conditionalFormatting sqref="L64:R64 X64:AV64">
    <cfRule type="expression" dxfId="72" priority="281">
      <formula>$BQ$64="FAIL"</formula>
    </cfRule>
  </conditionalFormatting>
  <conditionalFormatting sqref="L65:R65 X65:AV65">
    <cfRule type="expression" dxfId="71" priority="280">
      <formula>$BQ$65="FAIL"</formula>
    </cfRule>
  </conditionalFormatting>
  <conditionalFormatting sqref="L66:R66 X66:AV66">
    <cfRule type="expression" dxfId="70" priority="279">
      <formula>$BQ$66="FAIL"</formula>
    </cfRule>
  </conditionalFormatting>
  <conditionalFormatting sqref="L67:R67 X67:AV67">
    <cfRule type="expression" dxfId="69" priority="278">
      <formula>$BQ$67="FAIL"</formula>
    </cfRule>
  </conditionalFormatting>
  <conditionalFormatting sqref="L68:R68 X68:AV68">
    <cfRule type="expression" dxfId="68" priority="277">
      <formula>$BQ$68="FAIL"</formula>
    </cfRule>
  </conditionalFormatting>
  <conditionalFormatting sqref="L69:R69 X69:AV69">
    <cfRule type="expression" dxfId="67" priority="276">
      <formula>$BQ$69="FAIL"</formula>
    </cfRule>
  </conditionalFormatting>
  <conditionalFormatting sqref="L70:R70 X70:AV70">
    <cfRule type="expression" dxfId="66" priority="275">
      <formula>$BQ$70="FAIL"</formula>
    </cfRule>
  </conditionalFormatting>
  <conditionalFormatting sqref="L71:R71 X71:AV71">
    <cfRule type="expression" dxfId="65" priority="274">
      <formula>$BQ$71="FAIL"</formula>
    </cfRule>
  </conditionalFormatting>
  <conditionalFormatting sqref="L98:R98 X98:AV98">
    <cfRule type="expression" dxfId="64" priority="255">
      <formula>$BQ$98="FAIL"</formula>
    </cfRule>
  </conditionalFormatting>
  <conditionalFormatting sqref="L99:R99 X99:AV99">
    <cfRule type="expression" dxfId="63" priority="254">
      <formula>$BQ$99="FAIL"</formula>
    </cfRule>
  </conditionalFormatting>
  <conditionalFormatting sqref="L100:R100 X100:AV100">
    <cfRule type="expression" dxfId="62" priority="253">
      <formula>$BQ$100="FAIL"</formula>
    </cfRule>
  </conditionalFormatting>
  <conditionalFormatting sqref="L101:R101 X101:AV101">
    <cfRule type="expression" dxfId="61" priority="252">
      <formula>$BQ$101="FAIL"</formula>
    </cfRule>
  </conditionalFormatting>
  <conditionalFormatting sqref="L102:R102 X102:AV102">
    <cfRule type="expression" dxfId="60" priority="251">
      <formula>$BQ$102="FAIL"</formula>
    </cfRule>
  </conditionalFormatting>
  <conditionalFormatting sqref="L103:R103 X103:AV103">
    <cfRule type="expression" dxfId="59" priority="250">
      <formula>$BQ$103="FAIL"</formula>
    </cfRule>
  </conditionalFormatting>
  <conditionalFormatting sqref="L104:R104 X104:AV104">
    <cfRule type="expression" dxfId="58" priority="249">
      <formula>$BQ$104="FAIL"</formula>
    </cfRule>
  </conditionalFormatting>
  <conditionalFormatting sqref="L109:R109 X109:AV109">
    <cfRule type="expression" dxfId="57" priority="248">
      <formula>$BQ$109="FAIL"</formula>
    </cfRule>
  </conditionalFormatting>
  <conditionalFormatting sqref="L110:R110 X110:AV110">
    <cfRule type="expression" dxfId="56" priority="247">
      <formula>$BQ$110="FAIL"</formula>
    </cfRule>
  </conditionalFormatting>
  <conditionalFormatting sqref="L111:R111 X111:AV111">
    <cfRule type="expression" dxfId="55" priority="246">
      <formula>$BQ$111="FAIL"</formula>
    </cfRule>
  </conditionalFormatting>
  <conditionalFormatting sqref="L76:AV76">
    <cfRule type="expression" dxfId="54" priority="273">
      <formula>$BQ$76="FAIL"</formula>
    </cfRule>
  </conditionalFormatting>
  <conditionalFormatting sqref="L77:AV77">
    <cfRule type="expression" dxfId="53" priority="272">
      <formula>$BQ$77="FAIL"</formula>
    </cfRule>
  </conditionalFormatting>
  <conditionalFormatting sqref="L78:AV78">
    <cfRule type="expression" dxfId="52" priority="271">
      <formula>$BQ$78="FAIL"</formula>
    </cfRule>
  </conditionalFormatting>
  <conditionalFormatting sqref="L79:AV79">
    <cfRule type="expression" dxfId="51" priority="270">
      <formula>$BQ$79="FAIL"</formula>
    </cfRule>
  </conditionalFormatting>
  <conditionalFormatting sqref="L80:AV80">
    <cfRule type="expression" dxfId="50" priority="269">
      <formula>$BQ$80="FAIL"</formula>
    </cfRule>
  </conditionalFormatting>
  <conditionalFormatting sqref="L81:AV81">
    <cfRule type="expression" dxfId="49" priority="268">
      <formula>$BQ$81="FAIL"</formula>
    </cfRule>
  </conditionalFormatting>
  <conditionalFormatting sqref="L82:AV82">
    <cfRule type="expression" dxfId="48" priority="267">
      <formula>$BQ$82="FAIL"</formula>
    </cfRule>
  </conditionalFormatting>
  <conditionalFormatting sqref="L83:AV83">
    <cfRule type="expression" dxfId="47" priority="266">
      <formula>$BQ$83="FAIL"</formula>
    </cfRule>
  </conditionalFormatting>
  <conditionalFormatting sqref="L84:AV84">
    <cfRule type="expression" dxfId="46" priority="265">
      <formula>$BQ$84="FAIL"</formula>
    </cfRule>
  </conditionalFormatting>
  <conditionalFormatting sqref="L85:AV85">
    <cfRule type="expression" dxfId="45" priority="264">
      <formula>$BQ$85="FAIL"</formula>
    </cfRule>
  </conditionalFormatting>
  <conditionalFormatting sqref="L87:AV87">
    <cfRule type="expression" dxfId="44" priority="262">
      <formula>$BQ$87="FAIL"</formula>
    </cfRule>
  </conditionalFormatting>
  <conditionalFormatting sqref="L88:AV88">
    <cfRule type="expression" dxfId="43" priority="261">
      <formula>$BQ$88="FAIL"</formula>
    </cfRule>
  </conditionalFormatting>
  <conditionalFormatting sqref="L89:AV89">
    <cfRule type="expression" dxfId="42" priority="3">
      <formula>$BQ$89="FAIL"</formula>
    </cfRule>
  </conditionalFormatting>
  <conditionalFormatting sqref="L90:AV90">
    <cfRule type="expression" dxfId="41" priority="259">
      <formula>$BQ$90="FAIL"</formula>
    </cfRule>
  </conditionalFormatting>
  <conditionalFormatting sqref="L91:AV91">
    <cfRule type="expression" dxfId="40" priority="258">
      <formula>$BQ$91="FAIL"</formula>
    </cfRule>
  </conditionalFormatting>
  <conditionalFormatting sqref="L92:AV92">
    <cfRule type="expression" dxfId="39" priority="257">
      <formula>$BQ$92="FAIL"</formula>
    </cfRule>
  </conditionalFormatting>
  <conditionalFormatting sqref="L93:AV93">
    <cfRule type="expression" dxfId="38" priority="256">
      <formula>$BQ$93="FAIL"</formula>
    </cfRule>
  </conditionalFormatting>
  <conditionalFormatting sqref="L116:AV116">
    <cfRule type="expression" dxfId="37" priority="245">
      <formula>$BQ$116="FAIL"</formula>
    </cfRule>
  </conditionalFormatting>
  <conditionalFormatting sqref="L117:AV117">
    <cfRule type="expression" dxfId="36" priority="244">
      <formula>$BQ$117="FAIL"</formula>
    </cfRule>
  </conditionalFormatting>
  <conditionalFormatting sqref="L118:AV118">
    <cfRule type="expression" dxfId="35" priority="243">
      <formula>$BQ$118="FAIL"</formula>
    </cfRule>
  </conditionalFormatting>
  <conditionalFormatting sqref="L119:AV119">
    <cfRule type="expression" dxfId="34" priority="242">
      <formula>$BQ$119="FAIL"</formula>
    </cfRule>
  </conditionalFormatting>
  <conditionalFormatting sqref="X79:AL79">
    <cfRule type="expression" dxfId="33" priority="10">
      <formula>$BQ$78="FAIL"</formula>
    </cfRule>
  </conditionalFormatting>
  <conditionalFormatting sqref="X81:AL81">
    <cfRule type="expression" dxfId="32" priority="47">
      <formula>$BQ$80="FAIL"</formula>
    </cfRule>
  </conditionalFormatting>
  <conditionalFormatting sqref="X86:AL87">
    <cfRule type="expression" dxfId="31" priority="5">
      <formula>$BQ$86="FAIL"</formula>
    </cfRule>
  </conditionalFormatting>
  <conditionalFormatting sqref="X88:AL88">
    <cfRule type="expression" dxfId="30" priority="37">
      <formula>$BQ$89="FAIL"</formula>
    </cfRule>
  </conditionalFormatting>
  <conditionalFormatting sqref="X89:AL89">
    <cfRule type="expression" dxfId="29" priority="4">
      <formula>$BQ$88="FAIL"</formula>
    </cfRule>
  </conditionalFormatting>
  <conditionalFormatting sqref="X90:AL90">
    <cfRule type="expression" dxfId="28" priority="2">
      <formula>$BQ$91="FAIL"</formula>
    </cfRule>
  </conditionalFormatting>
  <conditionalFormatting sqref="X116:AL116">
    <cfRule type="expression" dxfId="27" priority="14">
      <formula>$BQ$117="FAIL"</formula>
    </cfRule>
  </conditionalFormatting>
  <conditionalFormatting sqref="X116:AL117">
    <cfRule type="expression" dxfId="26" priority="13">
      <formula>$BQ$116="FAIL"</formula>
    </cfRule>
  </conditionalFormatting>
  <conditionalFormatting sqref="X119:AL119">
    <cfRule type="expression" dxfId="25" priority="1">
      <formula>$BQ$118="FAIL"</formula>
    </cfRule>
  </conditionalFormatting>
  <conditionalFormatting sqref="BQ55:BU71">
    <cfRule type="containsText" dxfId="24" priority="291" operator="containsText" text="PASS">
      <formula>NOT(ISERROR(SEARCH("PASS",BQ55)))</formula>
    </cfRule>
    <cfRule type="containsText" dxfId="23" priority="292" operator="containsText" text="FAIL">
      <formula>NOT(ISERROR(SEARCH("FAIL",BQ55)))</formula>
    </cfRule>
  </conditionalFormatting>
  <conditionalFormatting sqref="BQ76:BU93">
    <cfRule type="containsText" dxfId="22" priority="240" operator="containsText" text="PASS">
      <formula>NOT(ISERROR(SEARCH("PASS",BQ76)))</formula>
    </cfRule>
    <cfRule type="containsText" dxfId="21" priority="241" operator="containsText" text="FAIL">
      <formula>NOT(ISERROR(SEARCH("FAIL",BQ76)))</formula>
    </cfRule>
  </conditionalFormatting>
  <conditionalFormatting sqref="BQ98:BU104">
    <cfRule type="containsText" dxfId="20" priority="239" operator="containsText" text="FAIL">
      <formula>NOT(ISERROR(SEARCH("FAIL",BQ98)))</formula>
    </cfRule>
    <cfRule type="containsText" dxfId="19" priority="238" operator="containsText" text="PASS">
      <formula>NOT(ISERROR(SEARCH("PASS",BQ98)))</formula>
    </cfRule>
  </conditionalFormatting>
  <conditionalFormatting sqref="BQ109:BU111">
    <cfRule type="containsText" dxfId="18" priority="236" operator="containsText" text="PASS">
      <formula>NOT(ISERROR(SEARCH("PASS",BQ109)))</formula>
    </cfRule>
    <cfRule type="containsText" dxfId="17" priority="237" operator="containsText" text="FAIL">
      <formula>NOT(ISERROR(SEARCH("FAIL",BQ109)))</formula>
    </cfRule>
  </conditionalFormatting>
  <conditionalFormatting sqref="BQ116:BU119">
    <cfRule type="containsText" dxfId="16" priority="235" operator="containsText" text="FAIL">
      <formula>NOT(ISERROR(SEARCH("FAIL",BQ116)))</formula>
    </cfRule>
    <cfRule type="containsText" dxfId="15" priority="234" operator="containsText" text="PASS">
      <formula>NOT(ISERROR(SEARCH("PASS",BQ116)))</formula>
    </cfRule>
  </conditionalFormatting>
  <printOptions horizontalCentered="1" verticalCentered="1"/>
  <pageMargins left="0" right="0" top="0" bottom="0.5" header="0" footer="0"/>
  <pageSetup paperSize="10000" scale="85" orientation="portrait"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Y75"/>
  <sheetViews>
    <sheetView topLeftCell="B1" zoomScale="85" zoomScaleNormal="85" workbookViewId="0">
      <selection activeCell="X10" sqref="X10:Y10"/>
    </sheetView>
  </sheetViews>
  <sheetFormatPr defaultRowHeight="15"/>
  <cols>
    <col min="1" max="1" width="9" customWidth="1"/>
    <col min="2" max="2" width="11.28515625" customWidth="1"/>
    <col min="3" max="3" width="7" customWidth="1"/>
  </cols>
  <sheetData>
    <row r="2" spans="2:25">
      <c r="B2" s="402" t="s">
        <v>138</v>
      </c>
      <c r="C2" s="402"/>
      <c r="D2" s="402"/>
      <c r="E2" s="402"/>
      <c r="F2" s="402"/>
      <c r="G2" s="402"/>
      <c r="H2" s="402"/>
      <c r="I2" s="402"/>
      <c r="J2" s="402"/>
      <c r="K2" s="402"/>
      <c r="L2" s="402"/>
      <c r="M2" s="402"/>
      <c r="N2" s="402"/>
      <c r="O2" s="402"/>
      <c r="P2" s="402"/>
      <c r="Q2" s="402"/>
      <c r="R2" s="402"/>
      <c r="S2" s="402"/>
      <c r="T2" s="402"/>
      <c r="U2" s="402"/>
      <c r="V2" s="402"/>
      <c r="W2" s="402"/>
      <c r="X2" s="402"/>
      <c r="Y2" s="402"/>
    </row>
    <row r="3" spans="2:25">
      <c r="B3" s="403" t="s">
        <v>71</v>
      </c>
      <c r="C3" s="416"/>
      <c r="D3" s="416"/>
      <c r="E3" s="416"/>
      <c r="F3" s="416"/>
      <c r="G3" s="404"/>
      <c r="H3" s="403" t="s">
        <v>144</v>
      </c>
      <c r="I3" s="416"/>
      <c r="J3" s="416"/>
      <c r="K3" s="416"/>
      <c r="L3" s="416"/>
      <c r="M3" s="404"/>
      <c r="N3" s="403" t="s">
        <v>145</v>
      </c>
      <c r="O3" s="416"/>
      <c r="P3" s="416"/>
      <c r="Q3" s="416"/>
      <c r="R3" s="416"/>
      <c r="S3" s="416"/>
      <c r="T3" s="416"/>
      <c r="U3" s="416"/>
      <c r="V3" s="416"/>
      <c r="W3" s="404"/>
      <c r="X3" s="394" t="s">
        <v>139</v>
      </c>
      <c r="Y3" s="395"/>
    </row>
    <row r="4" spans="2:25" ht="15" customHeight="1">
      <c r="B4" s="407"/>
      <c r="C4" s="417"/>
      <c r="D4" s="417"/>
      <c r="E4" s="417"/>
      <c r="F4" s="417"/>
      <c r="G4" s="408"/>
      <c r="H4" s="407"/>
      <c r="I4" s="417"/>
      <c r="J4" s="417"/>
      <c r="K4" s="417"/>
      <c r="L4" s="417"/>
      <c r="M4" s="408"/>
      <c r="N4" s="407"/>
      <c r="O4" s="417"/>
      <c r="P4" s="417"/>
      <c r="Q4" s="417"/>
      <c r="R4" s="417"/>
      <c r="S4" s="417"/>
      <c r="T4" s="417"/>
      <c r="U4" s="417"/>
      <c r="V4" s="417"/>
      <c r="W4" s="408"/>
      <c r="X4" s="396"/>
      <c r="Y4" s="397"/>
    </row>
    <row r="5" spans="2:25">
      <c r="B5" s="409" t="str">
        <f>DataSheet!F52</f>
        <v>DC Voltage Test</v>
      </c>
      <c r="C5" s="409"/>
      <c r="D5" s="409"/>
      <c r="E5" s="409"/>
      <c r="F5" s="409"/>
      <c r="G5" s="409"/>
      <c r="H5" s="409"/>
      <c r="I5" s="409"/>
      <c r="J5" s="409"/>
      <c r="K5" s="409"/>
      <c r="L5" s="409"/>
      <c r="M5" s="409"/>
      <c r="N5" s="409"/>
      <c r="O5" s="409"/>
      <c r="P5" s="409"/>
      <c r="Q5" s="409"/>
      <c r="R5" s="409"/>
      <c r="S5" s="409"/>
      <c r="T5" s="409"/>
      <c r="U5" s="409"/>
      <c r="V5" s="409"/>
      <c r="W5" s="409"/>
      <c r="X5" s="396"/>
      <c r="Y5" s="397"/>
    </row>
    <row r="6" spans="2:25">
      <c r="B6" s="409"/>
      <c r="C6" s="409"/>
      <c r="D6" s="409"/>
      <c r="E6" s="409"/>
      <c r="F6" s="409"/>
      <c r="G6" s="409"/>
      <c r="H6" s="409"/>
      <c r="I6" s="409"/>
      <c r="J6" s="409"/>
      <c r="K6" s="409"/>
      <c r="L6" s="409"/>
      <c r="M6" s="409"/>
      <c r="N6" s="409"/>
      <c r="O6" s="409"/>
      <c r="P6" s="409"/>
      <c r="Q6" s="409"/>
      <c r="R6" s="409"/>
      <c r="S6" s="409"/>
      <c r="T6" s="409"/>
      <c r="U6" s="409"/>
      <c r="V6" s="409"/>
      <c r="W6" s="409"/>
      <c r="X6" s="396"/>
      <c r="Y6" s="397"/>
    </row>
    <row r="7" spans="2:25" ht="15" customHeight="1">
      <c r="B7" s="400" t="s">
        <v>77</v>
      </c>
      <c r="C7" s="400"/>
      <c r="D7" s="409" t="s">
        <v>79</v>
      </c>
      <c r="E7" s="409"/>
      <c r="F7" s="403" t="s">
        <v>132</v>
      </c>
      <c r="G7" s="404"/>
      <c r="H7" s="409" t="s">
        <v>80</v>
      </c>
      <c r="I7" s="409"/>
      <c r="J7" s="409" t="s">
        <v>81</v>
      </c>
      <c r="K7" s="409"/>
      <c r="L7" s="409" t="s">
        <v>82</v>
      </c>
      <c r="M7" s="409"/>
      <c r="N7" s="412" t="s">
        <v>142</v>
      </c>
      <c r="O7" s="409"/>
      <c r="P7" s="409" t="s">
        <v>80</v>
      </c>
      <c r="Q7" s="409"/>
      <c r="R7" s="409" t="s">
        <v>82</v>
      </c>
      <c r="S7" s="409"/>
      <c r="T7" s="412" t="s">
        <v>143</v>
      </c>
      <c r="U7" s="409"/>
      <c r="V7" s="409" t="s">
        <v>82</v>
      </c>
      <c r="W7" s="409"/>
      <c r="X7" s="396"/>
      <c r="Y7" s="397"/>
    </row>
    <row r="8" spans="2:25">
      <c r="B8" s="401"/>
      <c r="C8" s="401"/>
      <c r="D8" s="409"/>
      <c r="E8" s="409"/>
      <c r="F8" s="405"/>
      <c r="G8" s="406"/>
      <c r="H8" s="409"/>
      <c r="I8" s="409"/>
      <c r="J8" s="409"/>
      <c r="K8" s="409"/>
      <c r="L8" s="409"/>
      <c r="M8" s="409"/>
      <c r="N8" s="412"/>
      <c r="O8" s="409"/>
      <c r="P8" s="409"/>
      <c r="Q8" s="409"/>
      <c r="R8" s="409"/>
      <c r="S8" s="409"/>
      <c r="T8" s="412"/>
      <c r="U8" s="409"/>
      <c r="V8" s="409"/>
      <c r="W8" s="409"/>
      <c r="X8" s="396"/>
      <c r="Y8" s="397"/>
    </row>
    <row r="9" spans="2:25">
      <c r="B9" s="401"/>
      <c r="C9" s="401"/>
      <c r="D9" s="409"/>
      <c r="E9" s="409"/>
      <c r="F9" s="407"/>
      <c r="G9" s="408"/>
      <c r="H9" s="409"/>
      <c r="I9" s="409"/>
      <c r="J9" s="409"/>
      <c r="K9" s="409"/>
      <c r="L9" s="409"/>
      <c r="M9" s="409"/>
      <c r="N9" s="409"/>
      <c r="O9" s="409"/>
      <c r="P9" s="409"/>
      <c r="Q9" s="409"/>
      <c r="R9" s="409"/>
      <c r="S9" s="409"/>
      <c r="T9" s="409"/>
      <c r="U9" s="409"/>
      <c r="V9" s="409"/>
      <c r="W9" s="409"/>
      <c r="X9" s="398"/>
      <c r="Y9" s="399"/>
    </row>
    <row r="10" spans="2:25">
      <c r="B10" s="43" t="e">
        <f>DataSheet!AM55</f>
        <v>#DIV/0!</v>
      </c>
      <c r="C10" s="44" t="str">
        <f>DataSheet!P55</f>
        <v>mV</v>
      </c>
      <c r="D10" s="51" t="e">
        <f>ABS((B10*0.7%)+(3*DataSheet!CK55))</f>
        <v>#DIV/0!</v>
      </c>
      <c r="E10" s="35" t="str">
        <f>C10</f>
        <v>mV</v>
      </c>
      <c r="F10" s="38" t="e">
        <f>DataSheet!DD55</f>
        <v>#DIV/0!</v>
      </c>
      <c r="G10" s="35" t="str">
        <f>E10</f>
        <v>mV</v>
      </c>
      <c r="H10" s="39" t="e">
        <f>DataSheet!L55+D10</f>
        <v>#DIV/0!</v>
      </c>
      <c r="I10" s="35" t="str">
        <f>G10</f>
        <v>mV</v>
      </c>
      <c r="J10" s="39" t="e">
        <f>DataSheet!L55-D10</f>
        <v>#DIV/0!</v>
      </c>
      <c r="K10" s="35" t="str">
        <f>I10</f>
        <v>mV</v>
      </c>
      <c r="L10" s="419" t="e">
        <f>IF(AND(B10&lt;=H10,B10&gt;=J10),"PASSED","FAILED")</f>
        <v>#DIV/0!</v>
      </c>
      <c r="M10" s="419"/>
      <c r="N10" s="39" t="e">
        <f>F10+B10</f>
        <v>#DIV/0!</v>
      </c>
      <c r="O10" s="40" t="str">
        <f>G10</f>
        <v>mV</v>
      </c>
      <c r="P10" s="39" t="e">
        <f>H10</f>
        <v>#DIV/0!</v>
      </c>
      <c r="Q10" s="35" t="str">
        <f>O10</f>
        <v>mV</v>
      </c>
      <c r="R10" s="413" t="e">
        <f>IF(AND(N10&lt;=H10,N10&gt;=J10),"PASSED","FAILED")</f>
        <v>#DIV/0!</v>
      </c>
      <c r="S10" s="413"/>
      <c r="T10" s="39" t="e">
        <f>-F10+B10</f>
        <v>#DIV/0!</v>
      </c>
      <c r="U10" s="37" t="str">
        <f>O10</f>
        <v>mV</v>
      </c>
      <c r="V10" s="411" t="e">
        <f>IF(AND(T10&lt;=H10,T10&gt;=J10),"PASSED","FAILED")</f>
        <v>#DIV/0!</v>
      </c>
      <c r="W10" s="411"/>
      <c r="X10" s="410" t="e">
        <f t="shared" ref="X10:X26" si="0">IF(AND(L10="PASSED",R10="PASSED",V10="PASSED"),"PASSED",IF(L10="FAILED","FAILED","UNDETERMINED"))</f>
        <v>#DIV/0!</v>
      </c>
      <c r="Y10" s="410"/>
    </row>
    <row r="11" spans="2:25">
      <c r="B11" s="43" t="e">
        <f>DataSheet!AM56</f>
        <v>#DIV/0!</v>
      </c>
      <c r="C11" s="44" t="str">
        <f>DataSheet!P56</f>
        <v>mV</v>
      </c>
      <c r="D11" s="51" t="e">
        <f>ABS((B11*0.7%)+(3*DataSheet!CK56))</f>
        <v>#DIV/0!</v>
      </c>
      <c r="E11" s="35" t="str">
        <f t="shared" ref="E11:E26" si="1">C11</f>
        <v>mV</v>
      </c>
      <c r="F11" s="38" t="e">
        <f>DataSheet!DD56</f>
        <v>#DIV/0!</v>
      </c>
      <c r="G11" s="35" t="str">
        <f t="shared" ref="G11:G26" si="2">E11</f>
        <v>mV</v>
      </c>
      <c r="H11" s="39" t="e">
        <f>DataSheet!L56+D11</f>
        <v>#DIV/0!</v>
      </c>
      <c r="I11" s="35" t="str">
        <f t="shared" ref="I11:I26" si="3">G11</f>
        <v>mV</v>
      </c>
      <c r="J11" s="39" t="e">
        <f>DataSheet!L56-D11</f>
        <v>#DIV/0!</v>
      </c>
      <c r="K11" s="35" t="str">
        <f t="shared" ref="K11:K26" si="4">I11</f>
        <v>mV</v>
      </c>
      <c r="L11" s="419" t="e">
        <f t="shared" ref="L11:L26" si="5">IF(AND(B11&lt;=H11,B11&gt;=J11),"PASSED","FAILED")</f>
        <v>#DIV/0!</v>
      </c>
      <c r="M11" s="419"/>
      <c r="N11" s="39" t="e">
        <f t="shared" ref="N11:N12" si="6">F11+B11</f>
        <v>#DIV/0!</v>
      </c>
      <c r="O11" s="40" t="str">
        <f t="shared" ref="O11:O26" si="7">G11</f>
        <v>mV</v>
      </c>
      <c r="P11" s="39" t="e">
        <f t="shared" ref="P11:P12" si="8">H11</f>
        <v>#DIV/0!</v>
      </c>
      <c r="Q11" s="35" t="str">
        <f t="shared" ref="Q11:Q26" si="9">O11</f>
        <v>mV</v>
      </c>
      <c r="R11" s="413" t="e">
        <f t="shared" ref="R11:R26" si="10">IF(AND(N11&lt;=H11,N11&gt;=J11),"PASSED","FAILED")</f>
        <v>#DIV/0!</v>
      </c>
      <c r="S11" s="413"/>
      <c r="T11" s="39" t="e">
        <f t="shared" ref="T11:T12" si="11">-F11+B11</f>
        <v>#DIV/0!</v>
      </c>
      <c r="U11" s="37" t="str">
        <f t="shared" ref="U11:U26" si="12">O11</f>
        <v>mV</v>
      </c>
      <c r="V11" s="411" t="e">
        <f t="shared" ref="V11:V26" si="13">IF(AND(T11&lt;=H11,T11&gt;=J11),"PASSED","FAILED")</f>
        <v>#DIV/0!</v>
      </c>
      <c r="W11" s="411"/>
      <c r="X11" s="410" t="e">
        <f t="shared" si="0"/>
        <v>#DIV/0!</v>
      </c>
      <c r="Y11" s="410"/>
    </row>
    <row r="12" spans="2:25">
      <c r="B12" s="43" t="e">
        <f>DataSheet!AM57</f>
        <v>#DIV/0!</v>
      </c>
      <c r="C12" s="44" t="str">
        <f>DataSheet!P57</f>
        <v>mV</v>
      </c>
      <c r="D12" s="51" t="e">
        <f>ABS((B12*0.7%)-(3*DataSheet!CK57))</f>
        <v>#DIV/0!</v>
      </c>
      <c r="E12" s="35" t="str">
        <f t="shared" si="1"/>
        <v>mV</v>
      </c>
      <c r="F12" s="38" t="e">
        <f>DataSheet!DD57</f>
        <v>#DIV/0!</v>
      </c>
      <c r="G12" s="35" t="str">
        <f t="shared" si="2"/>
        <v>mV</v>
      </c>
      <c r="H12" s="39" t="e">
        <f>DataSheet!L57+D12</f>
        <v>#DIV/0!</v>
      </c>
      <c r="I12" s="35" t="str">
        <f t="shared" si="3"/>
        <v>mV</v>
      </c>
      <c r="J12" s="39" t="e">
        <f>DataSheet!L57-D12</f>
        <v>#DIV/0!</v>
      </c>
      <c r="K12" s="35" t="str">
        <f t="shared" si="4"/>
        <v>mV</v>
      </c>
      <c r="L12" s="419" t="e">
        <f t="shared" si="5"/>
        <v>#DIV/0!</v>
      </c>
      <c r="M12" s="419"/>
      <c r="N12" s="39" t="e">
        <f t="shared" si="6"/>
        <v>#DIV/0!</v>
      </c>
      <c r="O12" s="40" t="str">
        <f t="shared" si="7"/>
        <v>mV</v>
      </c>
      <c r="P12" s="39" t="e">
        <f t="shared" si="8"/>
        <v>#DIV/0!</v>
      </c>
      <c r="Q12" s="35" t="str">
        <f t="shared" si="9"/>
        <v>mV</v>
      </c>
      <c r="R12" s="413" t="e">
        <f t="shared" si="10"/>
        <v>#DIV/0!</v>
      </c>
      <c r="S12" s="413"/>
      <c r="T12" s="39" t="e">
        <f t="shared" si="11"/>
        <v>#DIV/0!</v>
      </c>
      <c r="U12" s="37" t="str">
        <f t="shared" si="12"/>
        <v>mV</v>
      </c>
      <c r="V12" s="411" t="e">
        <f t="shared" si="13"/>
        <v>#DIV/0!</v>
      </c>
      <c r="W12" s="411"/>
      <c r="X12" s="410" t="e">
        <f t="shared" si="0"/>
        <v>#DIV/0!</v>
      </c>
      <c r="Y12" s="410"/>
    </row>
    <row r="13" spans="2:25">
      <c r="B13" s="47" t="e">
        <f>DataSheet!AM58</f>
        <v>#DIV/0!</v>
      </c>
      <c r="C13" s="48" t="str">
        <f>DataSheet!P58</f>
        <v>V</v>
      </c>
      <c r="D13" s="34" t="e">
        <f>ABS((B13*0.7%)+(3*DataSheet!CK58))</f>
        <v>#DIV/0!</v>
      </c>
      <c r="E13" s="35" t="str">
        <f t="shared" si="1"/>
        <v>V</v>
      </c>
      <c r="F13" s="52" t="e">
        <f>DataSheet!DD58</f>
        <v>#DIV/0!</v>
      </c>
      <c r="G13" s="35" t="str">
        <f t="shared" si="2"/>
        <v>V</v>
      </c>
      <c r="H13" s="36" t="e">
        <f>DataSheet!L58+D13</f>
        <v>#DIV/0!</v>
      </c>
      <c r="I13" s="37" t="str">
        <f t="shared" si="3"/>
        <v>V</v>
      </c>
      <c r="J13" s="36" t="e">
        <f>DataSheet!L58-D13</f>
        <v>#DIV/0!</v>
      </c>
      <c r="K13" s="35" t="str">
        <f t="shared" si="4"/>
        <v>V</v>
      </c>
      <c r="L13" s="419" t="e">
        <f t="shared" si="5"/>
        <v>#DIV/0!</v>
      </c>
      <c r="M13" s="419"/>
      <c r="N13" s="36" t="e">
        <f>F13+B13</f>
        <v>#DIV/0!</v>
      </c>
      <c r="O13" s="35" t="str">
        <f t="shared" si="7"/>
        <v>V</v>
      </c>
      <c r="P13" s="36" t="e">
        <f>H13</f>
        <v>#DIV/0!</v>
      </c>
      <c r="Q13" s="37" t="str">
        <f t="shared" si="9"/>
        <v>V</v>
      </c>
      <c r="R13" s="411" t="e">
        <f t="shared" si="10"/>
        <v>#DIV/0!</v>
      </c>
      <c r="S13" s="411"/>
      <c r="T13" s="36" t="e">
        <f>-F13+B13</f>
        <v>#DIV/0!</v>
      </c>
      <c r="U13" s="37" t="str">
        <f t="shared" si="12"/>
        <v>V</v>
      </c>
      <c r="V13" s="411" t="e">
        <f t="shared" si="13"/>
        <v>#DIV/0!</v>
      </c>
      <c r="W13" s="411"/>
      <c r="X13" s="410" t="e">
        <f t="shared" si="0"/>
        <v>#DIV/0!</v>
      </c>
      <c r="Y13" s="410"/>
    </row>
    <row r="14" spans="2:25">
      <c r="B14" s="47" t="e">
        <f>DataSheet!AM59</f>
        <v>#DIV/0!</v>
      </c>
      <c r="C14" s="48" t="str">
        <f>DataSheet!P59</f>
        <v>V</v>
      </c>
      <c r="D14" s="34" t="e">
        <f>ABS((B14*0.7%)+(3*DataSheet!CK59))</f>
        <v>#DIV/0!</v>
      </c>
      <c r="E14" s="35" t="str">
        <f t="shared" si="1"/>
        <v>V</v>
      </c>
      <c r="F14" s="38" t="e">
        <f>DataSheet!DD59</f>
        <v>#DIV/0!</v>
      </c>
      <c r="G14" s="35" t="str">
        <f t="shared" si="2"/>
        <v>V</v>
      </c>
      <c r="H14" s="36" t="e">
        <f>DataSheet!L59+D14</f>
        <v>#DIV/0!</v>
      </c>
      <c r="I14" s="37" t="str">
        <f t="shared" si="3"/>
        <v>V</v>
      </c>
      <c r="J14" s="36" t="e">
        <f>DataSheet!L59-D14</f>
        <v>#DIV/0!</v>
      </c>
      <c r="K14" s="35" t="str">
        <f t="shared" si="4"/>
        <v>V</v>
      </c>
      <c r="L14" s="419" t="e">
        <f t="shared" si="5"/>
        <v>#DIV/0!</v>
      </c>
      <c r="M14" s="419"/>
      <c r="N14" s="36" t="e">
        <f t="shared" ref="N14:N15" si="14">F14+B14</f>
        <v>#DIV/0!</v>
      </c>
      <c r="O14" s="35" t="str">
        <f t="shared" si="7"/>
        <v>V</v>
      </c>
      <c r="P14" s="36" t="e">
        <f t="shared" ref="P14:P15" si="15">H14</f>
        <v>#DIV/0!</v>
      </c>
      <c r="Q14" s="37" t="str">
        <f t="shared" si="9"/>
        <v>V</v>
      </c>
      <c r="R14" s="411" t="e">
        <f t="shared" si="10"/>
        <v>#DIV/0!</v>
      </c>
      <c r="S14" s="411"/>
      <c r="T14" s="36" t="e">
        <f>-DataSheet!DD59+B14</f>
        <v>#DIV/0!</v>
      </c>
      <c r="U14" s="37" t="str">
        <f t="shared" si="12"/>
        <v>V</v>
      </c>
      <c r="V14" s="411" t="e">
        <f t="shared" si="13"/>
        <v>#DIV/0!</v>
      </c>
      <c r="W14" s="411"/>
      <c r="X14" s="410" t="e">
        <f t="shared" si="0"/>
        <v>#DIV/0!</v>
      </c>
      <c r="Y14" s="410"/>
    </row>
    <row r="15" spans="2:25">
      <c r="B15" s="47" t="e">
        <f>DataSheet!AM60</f>
        <v>#DIV/0!</v>
      </c>
      <c r="C15" s="48" t="str">
        <f>DataSheet!P60</f>
        <v>V</v>
      </c>
      <c r="D15" s="34" t="e">
        <f>ABS((B15*0.7%)-(3*DataSheet!CK60))</f>
        <v>#DIV/0!</v>
      </c>
      <c r="E15" s="35" t="str">
        <f t="shared" si="1"/>
        <v>V</v>
      </c>
      <c r="F15" s="38" t="e">
        <f>DataSheet!DD60</f>
        <v>#DIV/0!</v>
      </c>
      <c r="G15" s="35" t="str">
        <f t="shared" si="2"/>
        <v>V</v>
      </c>
      <c r="H15" s="36" t="e">
        <f>DataSheet!L60+D15</f>
        <v>#DIV/0!</v>
      </c>
      <c r="I15" s="37" t="str">
        <f t="shared" si="3"/>
        <v>V</v>
      </c>
      <c r="J15" s="36" t="e">
        <f>DataSheet!L60-D15</f>
        <v>#DIV/0!</v>
      </c>
      <c r="K15" s="35" t="str">
        <f t="shared" si="4"/>
        <v>V</v>
      </c>
      <c r="L15" s="419" t="e">
        <f t="shared" si="5"/>
        <v>#DIV/0!</v>
      </c>
      <c r="M15" s="419"/>
      <c r="N15" s="36" t="e">
        <f t="shared" si="14"/>
        <v>#DIV/0!</v>
      </c>
      <c r="O15" s="35" t="str">
        <f t="shared" si="7"/>
        <v>V</v>
      </c>
      <c r="P15" s="36" t="e">
        <f t="shared" si="15"/>
        <v>#DIV/0!</v>
      </c>
      <c r="Q15" s="37" t="str">
        <f t="shared" si="9"/>
        <v>V</v>
      </c>
      <c r="R15" s="411" t="e">
        <f t="shared" si="10"/>
        <v>#DIV/0!</v>
      </c>
      <c r="S15" s="411"/>
      <c r="T15" s="36" t="e">
        <f>-DataSheet!DD60+B15</f>
        <v>#DIV/0!</v>
      </c>
      <c r="U15" s="37" t="str">
        <f t="shared" si="12"/>
        <v>V</v>
      </c>
      <c r="V15" s="411" t="e">
        <f t="shared" si="13"/>
        <v>#DIV/0!</v>
      </c>
      <c r="W15" s="411"/>
      <c r="X15" s="410" t="e">
        <f t="shared" si="0"/>
        <v>#DIV/0!</v>
      </c>
      <c r="Y15" s="410"/>
    </row>
    <row r="16" spans="2:25">
      <c r="B16" s="45" t="e">
        <f>DataSheet!AM61</f>
        <v>#DIV/0!</v>
      </c>
      <c r="C16" s="46" t="str">
        <f>DataSheet!P61</f>
        <v>V</v>
      </c>
      <c r="D16" s="34" t="e">
        <f>ABS((B16*0.7%)+(3*DataSheet!CK61))</f>
        <v>#DIV/0!</v>
      </c>
      <c r="E16" s="35" t="str">
        <f t="shared" si="1"/>
        <v>V</v>
      </c>
      <c r="F16" s="38" t="e">
        <f>DataSheet!DD61</f>
        <v>#DIV/0!</v>
      </c>
      <c r="G16" s="35" t="str">
        <f t="shared" si="2"/>
        <v>V</v>
      </c>
      <c r="H16" s="34" t="e">
        <f>DataSheet!L61+D16</f>
        <v>#DIV/0!</v>
      </c>
      <c r="I16" s="35" t="str">
        <f t="shared" si="3"/>
        <v>V</v>
      </c>
      <c r="J16" s="34" t="e">
        <f>DataSheet!L61-D16</f>
        <v>#DIV/0!</v>
      </c>
      <c r="K16" s="35" t="str">
        <f t="shared" si="4"/>
        <v>V</v>
      </c>
      <c r="L16" s="419" t="e">
        <f t="shared" si="5"/>
        <v>#DIV/0!</v>
      </c>
      <c r="M16" s="419"/>
      <c r="N16" s="34" t="e">
        <f>F16+B16</f>
        <v>#DIV/0!</v>
      </c>
      <c r="O16" s="35" t="str">
        <f t="shared" si="7"/>
        <v>V</v>
      </c>
      <c r="P16" s="34" t="e">
        <f>H16</f>
        <v>#DIV/0!</v>
      </c>
      <c r="Q16" s="35" t="str">
        <f t="shared" si="9"/>
        <v>V</v>
      </c>
      <c r="R16" s="411" t="e">
        <f t="shared" si="10"/>
        <v>#DIV/0!</v>
      </c>
      <c r="S16" s="411"/>
      <c r="T16" s="34" t="e">
        <f>-F16+B16</f>
        <v>#DIV/0!</v>
      </c>
      <c r="U16" s="37" t="str">
        <f t="shared" si="12"/>
        <v>V</v>
      </c>
      <c r="V16" s="411" t="e">
        <f t="shared" si="13"/>
        <v>#DIV/0!</v>
      </c>
      <c r="W16" s="411"/>
      <c r="X16" s="410" t="e">
        <f t="shared" si="0"/>
        <v>#DIV/0!</v>
      </c>
      <c r="Y16" s="410"/>
    </row>
    <row r="17" spans="2:25">
      <c r="B17" s="45" t="e">
        <f>DataSheet!AM62</f>
        <v>#DIV/0!</v>
      </c>
      <c r="C17" s="46" t="str">
        <f>DataSheet!P62</f>
        <v>V</v>
      </c>
      <c r="D17" s="34" t="e">
        <f>ABS((B17*0.7%)+(3*DataSheet!CK62))</f>
        <v>#DIV/0!</v>
      </c>
      <c r="E17" s="35" t="str">
        <f t="shared" si="1"/>
        <v>V</v>
      </c>
      <c r="F17" s="38" t="e">
        <f>DataSheet!DD62</f>
        <v>#DIV/0!</v>
      </c>
      <c r="G17" s="35" t="str">
        <f t="shared" si="2"/>
        <v>V</v>
      </c>
      <c r="H17" s="34" t="e">
        <f>DataSheet!L62+D17</f>
        <v>#DIV/0!</v>
      </c>
      <c r="I17" s="35" t="str">
        <f t="shared" si="3"/>
        <v>V</v>
      </c>
      <c r="J17" s="34" t="e">
        <f>DataSheet!L62-D17</f>
        <v>#DIV/0!</v>
      </c>
      <c r="K17" s="35" t="str">
        <f t="shared" si="4"/>
        <v>V</v>
      </c>
      <c r="L17" s="419" t="e">
        <f t="shared" si="5"/>
        <v>#DIV/0!</v>
      </c>
      <c r="M17" s="419"/>
      <c r="N17" s="34" t="e">
        <f t="shared" ref="N17:N20" si="16">F17+B17</f>
        <v>#DIV/0!</v>
      </c>
      <c r="O17" s="35" t="str">
        <f t="shared" si="7"/>
        <v>V</v>
      </c>
      <c r="P17" s="34" t="e">
        <f t="shared" ref="P17:P20" si="17">H17</f>
        <v>#DIV/0!</v>
      </c>
      <c r="Q17" s="35" t="str">
        <f t="shared" si="9"/>
        <v>V</v>
      </c>
      <c r="R17" s="411" t="e">
        <f t="shared" si="10"/>
        <v>#DIV/0!</v>
      </c>
      <c r="S17" s="411"/>
      <c r="T17" s="34" t="e">
        <f t="shared" ref="T17:T26" si="18">-F17+B17</f>
        <v>#DIV/0!</v>
      </c>
      <c r="U17" s="37" t="str">
        <f t="shared" si="12"/>
        <v>V</v>
      </c>
      <c r="V17" s="411" t="e">
        <f t="shared" si="13"/>
        <v>#DIV/0!</v>
      </c>
      <c r="W17" s="411"/>
      <c r="X17" s="410" t="e">
        <f t="shared" si="0"/>
        <v>#DIV/0!</v>
      </c>
      <c r="Y17" s="410"/>
    </row>
    <row r="18" spans="2:25">
      <c r="B18" s="45" t="e">
        <f>DataSheet!AM63</f>
        <v>#DIV/0!</v>
      </c>
      <c r="C18" s="46" t="str">
        <f>DataSheet!P63</f>
        <v>V</v>
      </c>
      <c r="D18" s="34" t="e">
        <f>ABS((B18*0.7%)+(3*DataSheet!CK63))</f>
        <v>#DIV/0!</v>
      </c>
      <c r="E18" s="35" t="str">
        <f t="shared" si="1"/>
        <v>V</v>
      </c>
      <c r="F18" s="38" t="e">
        <f>DataSheet!DD63</f>
        <v>#DIV/0!</v>
      </c>
      <c r="G18" s="35" t="str">
        <f t="shared" si="2"/>
        <v>V</v>
      </c>
      <c r="H18" s="34" t="e">
        <f>DataSheet!L63+D18</f>
        <v>#DIV/0!</v>
      </c>
      <c r="I18" s="35" t="str">
        <f t="shared" si="3"/>
        <v>V</v>
      </c>
      <c r="J18" s="34" t="e">
        <f>DataSheet!L63-D18</f>
        <v>#DIV/0!</v>
      </c>
      <c r="K18" s="35" t="str">
        <f t="shared" si="4"/>
        <v>V</v>
      </c>
      <c r="L18" s="419" t="e">
        <f t="shared" si="5"/>
        <v>#DIV/0!</v>
      </c>
      <c r="M18" s="419"/>
      <c r="N18" s="34" t="e">
        <f t="shared" si="16"/>
        <v>#DIV/0!</v>
      </c>
      <c r="O18" s="35" t="str">
        <f t="shared" si="7"/>
        <v>V</v>
      </c>
      <c r="P18" s="34" t="e">
        <f t="shared" si="17"/>
        <v>#DIV/0!</v>
      </c>
      <c r="Q18" s="35" t="str">
        <f t="shared" si="9"/>
        <v>V</v>
      </c>
      <c r="R18" s="411" t="e">
        <f t="shared" si="10"/>
        <v>#DIV/0!</v>
      </c>
      <c r="S18" s="411"/>
      <c r="T18" s="34" t="e">
        <f t="shared" si="18"/>
        <v>#DIV/0!</v>
      </c>
      <c r="U18" s="37" t="str">
        <f t="shared" si="12"/>
        <v>V</v>
      </c>
      <c r="V18" s="411" t="e">
        <f t="shared" si="13"/>
        <v>#DIV/0!</v>
      </c>
      <c r="W18" s="411"/>
      <c r="X18" s="410" t="e">
        <f t="shared" si="0"/>
        <v>#DIV/0!</v>
      </c>
      <c r="Y18" s="410"/>
    </row>
    <row r="19" spans="2:25">
      <c r="B19" s="45" t="e">
        <f>DataSheet!AM64</f>
        <v>#DIV/0!</v>
      </c>
      <c r="C19" s="46" t="str">
        <f>DataSheet!P64</f>
        <v>V</v>
      </c>
      <c r="D19" s="34" t="e">
        <f>ABS((B19*0.7%)-(3*DataSheet!CK64))</f>
        <v>#DIV/0!</v>
      </c>
      <c r="E19" s="35" t="str">
        <f t="shared" si="1"/>
        <v>V</v>
      </c>
      <c r="F19" s="38" t="e">
        <f>DataSheet!DD64</f>
        <v>#DIV/0!</v>
      </c>
      <c r="G19" s="35" t="str">
        <f t="shared" si="2"/>
        <v>V</v>
      </c>
      <c r="H19" s="34" t="e">
        <f>DataSheet!L64+D19</f>
        <v>#DIV/0!</v>
      </c>
      <c r="I19" s="35" t="str">
        <f t="shared" si="3"/>
        <v>V</v>
      </c>
      <c r="J19" s="34" t="e">
        <f>DataSheet!L64-D19</f>
        <v>#DIV/0!</v>
      </c>
      <c r="K19" s="35" t="str">
        <f t="shared" si="4"/>
        <v>V</v>
      </c>
      <c r="L19" s="419" t="e">
        <f t="shared" si="5"/>
        <v>#DIV/0!</v>
      </c>
      <c r="M19" s="419"/>
      <c r="N19" s="34" t="e">
        <f t="shared" si="16"/>
        <v>#DIV/0!</v>
      </c>
      <c r="O19" s="35" t="str">
        <f t="shared" si="7"/>
        <v>V</v>
      </c>
      <c r="P19" s="34" t="e">
        <f t="shared" si="17"/>
        <v>#DIV/0!</v>
      </c>
      <c r="Q19" s="35" t="str">
        <f t="shared" si="9"/>
        <v>V</v>
      </c>
      <c r="R19" s="411" t="e">
        <f t="shared" si="10"/>
        <v>#DIV/0!</v>
      </c>
      <c r="S19" s="411"/>
      <c r="T19" s="34" t="e">
        <f t="shared" si="18"/>
        <v>#DIV/0!</v>
      </c>
      <c r="U19" s="37" t="str">
        <f t="shared" si="12"/>
        <v>V</v>
      </c>
      <c r="V19" s="411" t="e">
        <f t="shared" si="13"/>
        <v>#DIV/0!</v>
      </c>
      <c r="W19" s="411"/>
      <c r="X19" s="410" t="e">
        <f t="shared" si="0"/>
        <v>#DIV/0!</v>
      </c>
      <c r="Y19" s="410"/>
    </row>
    <row r="20" spans="2:25">
      <c r="B20" s="45" t="e">
        <f>DataSheet!AM65</f>
        <v>#DIV/0!</v>
      </c>
      <c r="C20" s="46" t="str">
        <f>DataSheet!P65</f>
        <v>V</v>
      </c>
      <c r="D20" s="34" t="e">
        <f>ABS((B20*0.7%)-(3*DataSheet!CK65))</f>
        <v>#DIV/0!</v>
      </c>
      <c r="E20" s="35" t="str">
        <f t="shared" si="1"/>
        <v>V</v>
      </c>
      <c r="F20" s="38" t="e">
        <f>DataSheet!DD65</f>
        <v>#DIV/0!</v>
      </c>
      <c r="G20" s="35" t="str">
        <f t="shared" si="2"/>
        <v>V</v>
      </c>
      <c r="H20" s="34" t="e">
        <f>DataSheet!L65+D20</f>
        <v>#DIV/0!</v>
      </c>
      <c r="I20" s="35" t="str">
        <f t="shared" si="3"/>
        <v>V</v>
      </c>
      <c r="J20" s="34" t="e">
        <f>DataSheet!L65-D20</f>
        <v>#DIV/0!</v>
      </c>
      <c r="K20" s="35" t="str">
        <f t="shared" si="4"/>
        <v>V</v>
      </c>
      <c r="L20" s="419" t="e">
        <f t="shared" si="5"/>
        <v>#DIV/0!</v>
      </c>
      <c r="M20" s="419"/>
      <c r="N20" s="34" t="e">
        <f t="shared" si="16"/>
        <v>#DIV/0!</v>
      </c>
      <c r="O20" s="35" t="str">
        <f t="shared" si="7"/>
        <v>V</v>
      </c>
      <c r="P20" s="34" t="e">
        <f t="shared" si="17"/>
        <v>#DIV/0!</v>
      </c>
      <c r="Q20" s="35" t="str">
        <f t="shared" si="9"/>
        <v>V</v>
      </c>
      <c r="R20" s="411" t="e">
        <f t="shared" si="10"/>
        <v>#DIV/0!</v>
      </c>
      <c r="S20" s="411"/>
      <c r="T20" s="34" t="e">
        <f t="shared" si="18"/>
        <v>#DIV/0!</v>
      </c>
      <c r="U20" s="37" t="str">
        <f t="shared" si="12"/>
        <v>V</v>
      </c>
      <c r="V20" s="411" t="e">
        <f t="shared" si="13"/>
        <v>#DIV/0!</v>
      </c>
      <c r="W20" s="411"/>
      <c r="X20" s="410" t="e">
        <f t="shared" si="0"/>
        <v>#DIV/0!</v>
      </c>
      <c r="Y20" s="410"/>
    </row>
    <row r="21" spans="2:25">
      <c r="B21" s="43" t="e">
        <f>DataSheet!AM66</f>
        <v>#DIV/0!</v>
      </c>
      <c r="C21" s="44" t="str">
        <f>DataSheet!P66</f>
        <v>V</v>
      </c>
      <c r="D21" s="34" t="e">
        <f>ABS((DataSheet!AM66*0.7%)+(3*DataSheet!CK66))</f>
        <v>#DIV/0!</v>
      </c>
      <c r="E21" s="35" t="str">
        <f t="shared" si="1"/>
        <v>V</v>
      </c>
      <c r="F21" s="38" t="e">
        <f>DataSheet!DD66</f>
        <v>#DIV/0!</v>
      </c>
      <c r="G21" s="35" t="str">
        <f t="shared" si="2"/>
        <v>V</v>
      </c>
      <c r="H21" s="39" t="e">
        <f>DataSheet!L66+D21</f>
        <v>#DIV/0!</v>
      </c>
      <c r="I21" s="40" t="str">
        <f t="shared" si="3"/>
        <v>V</v>
      </c>
      <c r="J21" s="39" t="e">
        <f>DataSheet!L66-D21</f>
        <v>#DIV/0!</v>
      </c>
      <c r="K21" s="35" t="str">
        <f t="shared" si="4"/>
        <v>V</v>
      </c>
      <c r="L21" s="419" t="e">
        <f t="shared" si="5"/>
        <v>#DIV/0!</v>
      </c>
      <c r="M21" s="419"/>
      <c r="N21" s="39" t="e">
        <f>F21+B21</f>
        <v>#DIV/0!</v>
      </c>
      <c r="O21" s="40" t="str">
        <f t="shared" si="7"/>
        <v>V</v>
      </c>
      <c r="P21" s="39" t="e">
        <f>H21</f>
        <v>#DIV/0!</v>
      </c>
      <c r="Q21" s="40" t="str">
        <f t="shared" si="9"/>
        <v>V</v>
      </c>
      <c r="R21" s="413" t="e">
        <f t="shared" si="10"/>
        <v>#DIV/0!</v>
      </c>
      <c r="S21" s="413"/>
      <c r="T21" s="39" t="e">
        <f t="shared" si="18"/>
        <v>#DIV/0!</v>
      </c>
      <c r="U21" s="40" t="str">
        <f t="shared" si="12"/>
        <v>V</v>
      </c>
      <c r="V21" s="411" t="e">
        <f t="shared" si="13"/>
        <v>#DIV/0!</v>
      </c>
      <c r="W21" s="411"/>
      <c r="X21" s="410" t="e">
        <f t="shared" si="0"/>
        <v>#DIV/0!</v>
      </c>
      <c r="Y21" s="410"/>
    </row>
    <row r="22" spans="2:25">
      <c r="B22" s="43" t="e">
        <f>DataSheet!AM67</f>
        <v>#DIV/0!</v>
      </c>
      <c r="C22" s="44" t="str">
        <f>DataSheet!P67</f>
        <v>V</v>
      </c>
      <c r="D22" s="34" t="e">
        <f>ABS((DataSheet!AM67*0.7%)+(3*DataSheet!CK67))</f>
        <v>#DIV/0!</v>
      </c>
      <c r="E22" s="35" t="str">
        <f t="shared" si="1"/>
        <v>V</v>
      </c>
      <c r="F22" s="38" t="e">
        <f>DataSheet!DD67</f>
        <v>#DIV/0!</v>
      </c>
      <c r="G22" s="35" t="str">
        <f t="shared" si="2"/>
        <v>V</v>
      </c>
      <c r="H22" s="39" t="e">
        <f>DataSheet!L67+D22</f>
        <v>#DIV/0!</v>
      </c>
      <c r="I22" s="40" t="str">
        <f t="shared" si="3"/>
        <v>V</v>
      </c>
      <c r="J22" s="39" t="e">
        <f>DataSheet!L67-D22</f>
        <v>#DIV/0!</v>
      </c>
      <c r="K22" s="35" t="str">
        <f t="shared" si="4"/>
        <v>V</v>
      </c>
      <c r="L22" s="419" t="e">
        <f t="shared" si="5"/>
        <v>#DIV/0!</v>
      </c>
      <c r="M22" s="419"/>
      <c r="N22" s="39" t="e">
        <f t="shared" ref="N22:N23" si="19">F22+B22</f>
        <v>#DIV/0!</v>
      </c>
      <c r="O22" s="40" t="str">
        <f t="shared" si="7"/>
        <v>V</v>
      </c>
      <c r="P22" s="39" t="e">
        <f t="shared" ref="P22:P23" si="20">H22</f>
        <v>#DIV/0!</v>
      </c>
      <c r="Q22" s="40" t="str">
        <f t="shared" si="9"/>
        <v>V</v>
      </c>
      <c r="R22" s="413" t="e">
        <f t="shared" si="10"/>
        <v>#DIV/0!</v>
      </c>
      <c r="S22" s="413"/>
      <c r="T22" s="39" t="e">
        <f t="shared" si="18"/>
        <v>#DIV/0!</v>
      </c>
      <c r="U22" s="40" t="str">
        <f t="shared" si="12"/>
        <v>V</v>
      </c>
      <c r="V22" s="411" t="e">
        <f t="shared" si="13"/>
        <v>#DIV/0!</v>
      </c>
      <c r="W22" s="411"/>
      <c r="X22" s="410" t="e">
        <f t="shared" si="0"/>
        <v>#DIV/0!</v>
      </c>
      <c r="Y22" s="410"/>
    </row>
    <row r="23" spans="2:25">
      <c r="B23" s="43" t="e">
        <f>DataSheet!AM68</f>
        <v>#DIV/0!</v>
      </c>
      <c r="C23" s="44" t="str">
        <f>DataSheet!P68</f>
        <v>V</v>
      </c>
      <c r="D23" s="34" t="e">
        <f>ABS((DataSheet!AM68*0.7%)-(3*DataSheet!CK68))</f>
        <v>#DIV/0!</v>
      </c>
      <c r="E23" s="35" t="str">
        <f t="shared" si="1"/>
        <v>V</v>
      </c>
      <c r="F23" s="38" t="e">
        <f>DataSheet!DD68</f>
        <v>#DIV/0!</v>
      </c>
      <c r="G23" s="35" t="str">
        <f t="shared" si="2"/>
        <v>V</v>
      </c>
      <c r="H23" s="39" t="e">
        <f>DataSheet!L68+D23</f>
        <v>#DIV/0!</v>
      </c>
      <c r="I23" s="40" t="str">
        <f t="shared" si="3"/>
        <v>V</v>
      </c>
      <c r="J23" s="39" t="e">
        <f>DataSheet!L68-D23</f>
        <v>#DIV/0!</v>
      </c>
      <c r="K23" s="35" t="str">
        <f t="shared" si="4"/>
        <v>V</v>
      </c>
      <c r="L23" s="419" t="e">
        <f t="shared" si="5"/>
        <v>#DIV/0!</v>
      </c>
      <c r="M23" s="419"/>
      <c r="N23" s="39" t="e">
        <f t="shared" si="19"/>
        <v>#DIV/0!</v>
      </c>
      <c r="O23" s="40" t="str">
        <f t="shared" si="7"/>
        <v>V</v>
      </c>
      <c r="P23" s="39" t="e">
        <f t="shared" si="20"/>
        <v>#DIV/0!</v>
      </c>
      <c r="Q23" s="40" t="str">
        <f t="shared" si="9"/>
        <v>V</v>
      </c>
      <c r="R23" s="413" t="e">
        <f t="shared" si="10"/>
        <v>#DIV/0!</v>
      </c>
      <c r="S23" s="413"/>
      <c r="T23" s="39" t="e">
        <f t="shared" si="18"/>
        <v>#DIV/0!</v>
      </c>
      <c r="U23" s="40" t="str">
        <f t="shared" si="12"/>
        <v>V</v>
      </c>
      <c r="V23" s="411" t="e">
        <f t="shared" si="13"/>
        <v>#DIV/0!</v>
      </c>
      <c r="W23" s="411"/>
      <c r="X23" s="410" t="e">
        <f t="shared" si="0"/>
        <v>#DIV/0!</v>
      </c>
      <c r="Y23" s="410"/>
    </row>
    <row r="24" spans="2:25">
      <c r="B24" s="49" t="e">
        <f>DataSheet!AM69</f>
        <v>#DIV/0!</v>
      </c>
      <c r="C24" s="50" t="str">
        <f>DataSheet!P69</f>
        <v>V</v>
      </c>
      <c r="D24" s="34" t="e">
        <f>ABS((DataSheet!AM69*0.7%)+(3*DataSheet!CK69))</f>
        <v>#DIV/0!</v>
      </c>
      <c r="E24" s="35" t="str">
        <f t="shared" si="1"/>
        <v>V</v>
      </c>
      <c r="F24" s="38" t="e">
        <f>DataSheet!DD69</f>
        <v>#DIV/0!</v>
      </c>
      <c r="G24" s="35" t="str">
        <f t="shared" si="2"/>
        <v>V</v>
      </c>
      <c r="H24" s="41" t="e">
        <f>DataSheet!L69+D24</f>
        <v>#DIV/0!</v>
      </c>
      <c r="I24" s="42" t="str">
        <f t="shared" si="3"/>
        <v>V</v>
      </c>
      <c r="J24" s="41" t="e">
        <f>DataSheet!L69-D24</f>
        <v>#DIV/0!</v>
      </c>
      <c r="K24" s="35" t="str">
        <f t="shared" si="4"/>
        <v>V</v>
      </c>
      <c r="L24" s="419" t="e">
        <f t="shared" si="5"/>
        <v>#DIV/0!</v>
      </c>
      <c r="M24" s="419"/>
      <c r="N24" s="41" t="e">
        <f>F24+B24</f>
        <v>#DIV/0!</v>
      </c>
      <c r="O24" s="42" t="str">
        <f t="shared" si="7"/>
        <v>V</v>
      </c>
      <c r="P24" s="41" t="e">
        <f>H24</f>
        <v>#DIV/0!</v>
      </c>
      <c r="Q24" s="42" t="str">
        <f t="shared" si="9"/>
        <v>V</v>
      </c>
      <c r="R24" s="414" t="e">
        <f t="shared" si="10"/>
        <v>#DIV/0!</v>
      </c>
      <c r="S24" s="414"/>
      <c r="T24" s="41" t="e">
        <f t="shared" si="18"/>
        <v>#DIV/0!</v>
      </c>
      <c r="U24" s="37" t="str">
        <f t="shared" si="12"/>
        <v>V</v>
      </c>
      <c r="V24" s="411" t="e">
        <f t="shared" si="13"/>
        <v>#DIV/0!</v>
      </c>
      <c r="W24" s="411"/>
      <c r="X24" s="410" t="e">
        <f t="shared" si="0"/>
        <v>#DIV/0!</v>
      </c>
      <c r="Y24" s="410"/>
    </row>
    <row r="25" spans="2:25">
      <c r="B25" s="49" t="e">
        <f>DataSheet!AM70</f>
        <v>#DIV/0!</v>
      </c>
      <c r="C25" s="50" t="str">
        <f>DataSheet!P70</f>
        <v>V</v>
      </c>
      <c r="D25" s="34" t="e">
        <f>ABS((DataSheet!AM70*0.7%)+(3*DataSheet!CK70))</f>
        <v>#DIV/0!</v>
      </c>
      <c r="E25" s="35" t="str">
        <f t="shared" si="1"/>
        <v>V</v>
      </c>
      <c r="F25" s="38" t="e">
        <f>DataSheet!DD70</f>
        <v>#DIV/0!</v>
      </c>
      <c r="G25" s="35" t="str">
        <f t="shared" si="2"/>
        <v>V</v>
      </c>
      <c r="H25" s="41" t="e">
        <f>DataSheet!L70+D25</f>
        <v>#DIV/0!</v>
      </c>
      <c r="I25" s="42" t="str">
        <f t="shared" si="3"/>
        <v>V</v>
      </c>
      <c r="J25" s="41" t="e">
        <f>DataSheet!L70-D25</f>
        <v>#DIV/0!</v>
      </c>
      <c r="K25" s="35" t="str">
        <f t="shared" si="4"/>
        <v>V</v>
      </c>
      <c r="L25" s="419" t="e">
        <f t="shared" si="5"/>
        <v>#DIV/0!</v>
      </c>
      <c r="M25" s="419"/>
      <c r="N25" s="41" t="e">
        <f t="shared" ref="N25:N26" si="21">F25+B25</f>
        <v>#DIV/0!</v>
      </c>
      <c r="O25" s="42" t="str">
        <f t="shared" si="7"/>
        <v>V</v>
      </c>
      <c r="P25" s="41" t="e">
        <f t="shared" ref="P25:P26" si="22">H25</f>
        <v>#DIV/0!</v>
      </c>
      <c r="Q25" s="42" t="str">
        <f t="shared" si="9"/>
        <v>V</v>
      </c>
      <c r="R25" s="414" t="e">
        <f t="shared" si="10"/>
        <v>#DIV/0!</v>
      </c>
      <c r="S25" s="414"/>
      <c r="T25" s="41" t="e">
        <f t="shared" si="18"/>
        <v>#DIV/0!</v>
      </c>
      <c r="U25" s="37" t="str">
        <f t="shared" si="12"/>
        <v>V</v>
      </c>
      <c r="V25" s="411" t="e">
        <f t="shared" si="13"/>
        <v>#DIV/0!</v>
      </c>
      <c r="W25" s="411"/>
      <c r="X25" s="410" t="e">
        <f t="shared" si="0"/>
        <v>#DIV/0!</v>
      </c>
      <c r="Y25" s="410"/>
    </row>
    <row r="26" spans="2:25">
      <c r="B26" s="49" t="e">
        <f>DataSheet!AM71</f>
        <v>#DIV/0!</v>
      </c>
      <c r="C26" s="50" t="str">
        <f>DataSheet!P71</f>
        <v>V</v>
      </c>
      <c r="D26" s="34" t="e">
        <f>ABS((DataSheet!AM71*0.7%)-(3*DataSheet!CK71))</f>
        <v>#DIV/0!</v>
      </c>
      <c r="E26" s="35" t="str">
        <f t="shared" si="1"/>
        <v>V</v>
      </c>
      <c r="F26" s="38" t="e">
        <f>DataSheet!DD71</f>
        <v>#DIV/0!</v>
      </c>
      <c r="G26" s="35" t="str">
        <f t="shared" si="2"/>
        <v>V</v>
      </c>
      <c r="H26" s="41" t="e">
        <f>DataSheet!L71+D26</f>
        <v>#DIV/0!</v>
      </c>
      <c r="I26" s="42" t="str">
        <f t="shared" si="3"/>
        <v>V</v>
      </c>
      <c r="J26" s="41" t="e">
        <f>DataSheet!L71-D26</f>
        <v>#DIV/0!</v>
      </c>
      <c r="K26" s="35" t="str">
        <f t="shared" si="4"/>
        <v>V</v>
      </c>
      <c r="L26" s="419" t="e">
        <f t="shared" si="5"/>
        <v>#DIV/0!</v>
      </c>
      <c r="M26" s="419"/>
      <c r="N26" s="41" t="e">
        <f t="shared" si="21"/>
        <v>#DIV/0!</v>
      </c>
      <c r="O26" s="42" t="str">
        <f t="shared" si="7"/>
        <v>V</v>
      </c>
      <c r="P26" s="41" t="e">
        <f t="shared" si="22"/>
        <v>#DIV/0!</v>
      </c>
      <c r="Q26" s="42" t="str">
        <f t="shared" si="9"/>
        <v>V</v>
      </c>
      <c r="R26" s="414" t="e">
        <f t="shared" si="10"/>
        <v>#DIV/0!</v>
      </c>
      <c r="S26" s="414"/>
      <c r="T26" s="41" t="e">
        <f t="shared" si="18"/>
        <v>#DIV/0!</v>
      </c>
      <c r="U26" s="37" t="str">
        <f t="shared" si="12"/>
        <v>V</v>
      </c>
      <c r="V26" s="411" t="e">
        <f t="shared" si="13"/>
        <v>#DIV/0!</v>
      </c>
      <c r="W26" s="411"/>
      <c r="X26" s="410" t="e">
        <f t="shared" si="0"/>
        <v>#DIV/0!</v>
      </c>
      <c r="Y26" s="410"/>
    </row>
    <row r="27" spans="2:25">
      <c r="B27" s="409" t="str">
        <f>DataSheet!F73</f>
        <v>AC Voltage Test</v>
      </c>
      <c r="C27" s="409"/>
      <c r="D27" s="409"/>
      <c r="E27" s="409"/>
      <c r="F27" s="409"/>
      <c r="G27" s="409"/>
      <c r="H27" s="409"/>
      <c r="I27" s="409"/>
      <c r="J27" s="409"/>
      <c r="K27" s="409"/>
      <c r="L27" s="409"/>
      <c r="M27" s="409"/>
      <c r="N27" s="409"/>
      <c r="O27" s="409"/>
      <c r="P27" s="409"/>
      <c r="Q27" s="409"/>
      <c r="R27" s="409"/>
      <c r="S27" s="409"/>
      <c r="T27" s="409"/>
      <c r="U27" s="409"/>
      <c r="V27" s="409"/>
      <c r="W27" s="409"/>
      <c r="X27" s="400" t="s">
        <v>139</v>
      </c>
      <c r="Y27" s="400"/>
    </row>
    <row r="28" spans="2:25">
      <c r="B28" s="409"/>
      <c r="C28" s="409"/>
      <c r="D28" s="409"/>
      <c r="E28" s="409"/>
      <c r="F28" s="409"/>
      <c r="G28" s="409"/>
      <c r="H28" s="409"/>
      <c r="I28" s="409"/>
      <c r="J28" s="409"/>
      <c r="K28" s="409"/>
      <c r="L28" s="409"/>
      <c r="M28" s="409"/>
      <c r="N28" s="409"/>
      <c r="O28" s="409"/>
      <c r="P28" s="409"/>
      <c r="Q28" s="409"/>
      <c r="R28" s="409"/>
      <c r="S28" s="409"/>
      <c r="T28" s="409"/>
      <c r="U28" s="409"/>
      <c r="V28" s="409"/>
      <c r="W28" s="409"/>
      <c r="X28" s="400"/>
      <c r="Y28" s="400"/>
    </row>
    <row r="29" spans="2:25">
      <c r="B29" s="400" t="s">
        <v>77</v>
      </c>
      <c r="C29" s="400"/>
      <c r="D29" s="409" t="s">
        <v>79</v>
      </c>
      <c r="E29" s="409"/>
      <c r="F29" s="403" t="s">
        <v>132</v>
      </c>
      <c r="G29" s="404"/>
      <c r="H29" s="409" t="s">
        <v>80</v>
      </c>
      <c r="I29" s="409"/>
      <c r="J29" s="409" t="s">
        <v>81</v>
      </c>
      <c r="K29" s="409"/>
      <c r="L29" s="409" t="s">
        <v>82</v>
      </c>
      <c r="M29" s="409"/>
      <c r="N29" s="412" t="s">
        <v>140</v>
      </c>
      <c r="O29" s="409"/>
      <c r="P29" s="409" t="s">
        <v>80</v>
      </c>
      <c r="Q29" s="409"/>
      <c r="R29" s="409" t="s">
        <v>82</v>
      </c>
      <c r="S29" s="409"/>
      <c r="T29" s="412" t="s">
        <v>141</v>
      </c>
      <c r="U29" s="409"/>
      <c r="V29" s="409" t="s">
        <v>82</v>
      </c>
      <c r="W29" s="409"/>
      <c r="X29" s="400"/>
      <c r="Y29" s="400"/>
    </row>
    <row r="30" spans="2:25">
      <c r="B30" s="400"/>
      <c r="C30" s="400"/>
      <c r="D30" s="409"/>
      <c r="E30" s="409"/>
      <c r="F30" s="407"/>
      <c r="G30" s="408"/>
      <c r="H30" s="409"/>
      <c r="I30" s="409"/>
      <c r="J30" s="409"/>
      <c r="K30" s="409"/>
      <c r="L30" s="409"/>
      <c r="M30" s="409"/>
      <c r="N30" s="409"/>
      <c r="O30" s="409"/>
      <c r="P30" s="409"/>
      <c r="Q30" s="409"/>
      <c r="R30" s="409"/>
      <c r="S30" s="409"/>
      <c r="T30" s="409"/>
      <c r="U30" s="409"/>
      <c r="V30" s="409"/>
      <c r="W30" s="409"/>
      <c r="X30" s="400"/>
      <c r="Y30" s="400"/>
    </row>
    <row r="31" spans="2:25">
      <c r="B31" s="47" t="e">
        <f>DataSheet!AM76</f>
        <v>#DIV/0!</v>
      </c>
      <c r="C31" s="48" t="str">
        <f>DataSheet!P76</f>
        <v>V</v>
      </c>
      <c r="D31" s="36" t="e">
        <f>ABS((DataSheet!AM76*1.6%)+(9*DataSheet!CK76))</f>
        <v>#DIV/0!</v>
      </c>
      <c r="E31" s="37" t="str">
        <f>C31</f>
        <v>V</v>
      </c>
      <c r="F31" s="38" t="e">
        <f>DataSheet!DD76</f>
        <v>#DIV/0!</v>
      </c>
      <c r="G31" s="35" t="str">
        <f t="shared" ref="G31" si="23">E31</f>
        <v>V</v>
      </c>
      <c r="H31" s="421" t="e">
        <f>DataSheet!L76+D31</f>
        <v>#DIV/0!</v>
      </c>
      <c r="I31" s="421"/>
      <c r="J31" s="421" t="e">
        <f>DataSheet!L76-D31</f>
        <v>#DIV/0!</v>
      </c>
      <c r="K31" s="421"/>
      <c r="L31" s="419" t="e">
        <f t="shared" ref="L31:L48" si="24">IF(AND(B31&lt;=H31,B31&gt;=J31),"PASSED","FAILED")</f>
        <v>#DIV/0!</v>
      </c>
      <c r="M31" s="419"/>
      <c r="N31" s="36" t="e">
        <f>DataSheet!DD76+B31</f>
        <v>#DIV/0!</v>
      </c>
      <c r="O31" s="35" t="str">
        <f t="shared" ref="O31:O48" si="25">G31</f>
        <v>V</v>
      </c>
      <c r="P31" s="36" t="e">
        <f>H31</f>
        <v>#DIV/0!</v>
      </c>
      <c r="Q31" s="37" t="str">
        <f t="shared" ref="Q31:Q48" si="26">O31</f>
        <v>V</v>
      </c>
      <c r="R31" s="411" t="e">
        <f t="shared" ref="R31:R48" si="27">IF(AND(N31&lt;=H31,N31&gt;=J31),"PASSED","FAILED")</f>
        <v>#DIV/0!</v>
      </c>
      <c r="S31" s="411"/>
      <c r="T31" s="36" t="e">
        <f>-DataSheet!DD76+B31</f>
        <v>#DIV/0!</v>
      </c>
      <c r="U31" s="37" t="str">
        <f t="shared" ref="U31:U48" si="28">O31</f>
        <v>V</v>
      </c>
      <c r="V31" s="411" t="e">
        <f t="shared" ref="V31:V48" si="29">IF(AND(T31&lt;=H31,T31&gt;=J31),"PASSED","FAILED")</f>
        <v>#DIV/0!</v>
      </c>
      <c r="W31" s="411"/>
      <c r="X31" s="410" t="e">
        <f t="shared" ref="X31:X48" si="30">IF(AND(L31="PASSED",R31="PASSED",V31="PASSED"),"PASSED",IF(L31="FAILED","FAILED","UNDETERMINED"))</f>
        <v>#DIV/0!</v>
      </c>
      <c r="Y31" s="410"/>
    </row>
    <row r="32" spans="2:25">
      <c r="B32" s="47" t="e">
        <f>DataSheet!AM77</f>
        <v>#DIV/0!</v>
      </c>
      <c r="C32" s="48" t="str">
        <f>DataSheet!P77</f>
        <v>V</v>
      </c>
      <c r="D32" s="36" t="e">
        <f>ABS((DataSheet!AM77*1.6%)+(9*DataSheet!CK77))</f>
        <v>#DIV/0!</v>
      </c>
      <c r="E32" s="37" t="str">
        <f t="shared" ref="E32:E48" si="31">C32</f>
        <v>V</v>
      </c>
      <c r="F32" s="38" t="e">
        <f>DataSheet!DD77</f>
        <v>#DIV/0!</v>
      </c>
      <c r="G32" s="35" t="str">
        <f t="shared" ref="G32:G48" si="32">E32</f>
        <v>V</v>
      </c>
      <c r="H32" s="421" t="e">
        <f>DataSheet!L77+D32</f>
        <v>#DIV/0!</v>
      </c>
      <c r="I32" s="421"/>
      <c r="J32" s="421" t="e">
        <f>DataSheet!L77-D32</f>
        <v>#DIV/0!</v>
      </c>
      <c r="K32" s="421"/>
      <c r="L32" s="419" t="e">
        <f t="shared" si="24"/>
        <v>#DIV/0!</v>
      </c>
      <c r="M32" s="419"/>
      <c r="N32" s="36" t="e">
        <f>DataSheet!DD77+B32</f>
        <v>#DIV/0!</v>
      </c>
      <c r="O32" s="35" t="str">
        <f t="shared" si="25"/>
        <v>V</v>
      </c>
      <c r="P32" s="36" t="e">
        <f>H32</f>
        <v>#DIV/0!</v>
      </c>
      <c r="Q32" s="37" t="str">
        <f t="shared" si="26"/>
        <v>V</v>
      </c>
      <c r="R32" s="411" t="e">
        <f t="shared" si="27"/>
        <v>#DIV/0!</v>
      </c>
      <c r="S32" s="411"/>
      <c r="T32" s="36" t="e">
        <f>-DataSheet!DD77+B32</f>
        <v>#DIV/0!</v>
      </c>
      <c r="U32" s="37" t="str">
        <f t="shared" si="28"/>
        <v>V</v>
      </c>
      <c r="V32" s="411" t="e">
        <f t="shared" si="29"/>
        <v>#DIV/0!</v>
      </c>
      <c r="W32" s="411"/>
      <c r="X32" s="410" t="e">
        <f t="shared" si="30"/>
        <v>#DIV/0!</v>
      </c>
      <c r="Y32" s="410"/>
    </row>
    <row r="33" spans="2:25">
      <c r="B33" s="47" t="e">
        <f>DataSheet!AM78</f>
        <v>#DIV/0!</v>
      </c>
      <c r="C33" s="48" t="str">
        <f>DataSheet!P78</f>
        <v>V</v>
      </c>
      <c r="D33" s="36" t="e">
        <f>ABS((DataSheet!AM78*1.6%)+(9*DataSheet!CK78))</f>
        <v>#DIV/0!</v>
      </c>
      <c r="E33" s="37" t="str">
        <f t="shared" si="31"/>
        <v>V</v>
      </c>
      <c r="F33" s="38" t="e">
        <f>DataSheet!DD78</f>
        <v>#DIV/0!</v>
      </c>
      <c r="G33" s="35" t="str">
        <f t="shared" si="32"/>
        <v>V</v>
      </c>
      <c r="H33" s="421" t="e">
        <f>DataSheet!L78+D33</f>
        <v>#DIV/0!</v>
      </c>
      <c r="I33" s="421"/>
      <c r="J33" s="421" t="e">
        <f>DataSheet!L78-D33</f>
        <v>#DIV/0!</v>
      </c>
      <c r="K33" s="421"/>
      <c r="L33" s="419" t="e">
        <f t="shared" si="24"/>
        <v>#DIV/0!</v>
      </c>
      <c r="M33" s="419"/>
      <c r="N33" s="36" t="e">
        <f>DataSheet!DD78+B33</f>
        <v>#DIV/0!</v>
      </c>
      <c r="O33" s="35" t="str">
        <f t="shared" si="25"/>
        <v>V</v>
      </c>
      <c r="P33" s="36" t="e">
        <f>H33</f>
        <v>#DIV/0!</v>
      </c>
      <c r="Q33" s="37" t="str">
        <f t="shared" si="26"/>
        <v>V</v>
      </c>
      <c r="R33" s="411" t="e">
        <f t="shared" si="27"/>
        <v>#DIV/0!</v>
      </c>
      <c r="S33" s="411"/>
      <c r="T33" s="36" t="e">
        <f>-DataSheet!DD78+B33</f>
        <v>#DIV/0!</v>
      </c>
      <c r="U33" s="37" t="str">
        <f t="shared" si="28"/>
        <v>V</v>
      </c>
      <c r="V33" s="411" t="e">
        <f t="shared" si="29"/>
        <v>#DIV/0!</v>
      </c>
      <c r="W33" s="411"/>
      <c r="X33" s="410" t="e">
        <f t="shared" si="30"/>
        <v>#DIV/0!</v>
      </c>
      <c r="Y33" s="410"/>
    </row>
    <row r="34" spans="2:25">
      <c r="B34" s="47" t="e">
        <f>DataSheet!AM79</f>
        <v>#DIV/0!</v>
      </c>
      <c r="C34" s="48" t="str">
        <f>DataSheet!P79</f>
        <v>V</v>
      </c>
      <c r="D34" s="36" t="e">
        <f>ABS((DataSheet!AM79*1.6%)+(9*DataSheet!CK79))</f>
        <v>#DIV/0!</v>
      </c>
      <c r="E34" s="37" t="str">
        <f t="shared" si="31"/>
        <v>V</v>
      </c>
      <c r="F34" s="38" t="e">
        <f>DataSheet!DD79</f>
        <v>#DIV/0!</v>
      </c>
      <c r="G34" s="35" t="str">
        <f t="shared" si="32"/>
        <v>V</v>
      </c>
      <c r="H34" s="421" t="e">
        <f>DataSheet!L79+D34</f>
        <v>#DIV/0!</v>
      </c>
      <c r="I34" s="421"/>
      <c r="J34" s="421" t="e">
        <f>DataSheet!L79-D34</f>
        <v>#DIV/0!</v>
      </c>
      <c r="K34" s="421"/>
      <c r="L34" s="419" t="e">
        <f t="shared" si="24"/>
        <v>#DIV/0!</v>
      </c>
      <c r="M34" s="419"/>
      <c r="N34" s="36" t="e">
        <f>DataSheet!DD79+B34</f>
        <v>#DIV/0!</v>
      </c>
      <c r="O34" s="35" t="str">
        <f t="shared" si="25"/>
        <v>V</v>
      </c>
      <c r="P34" s="36" t="e">
        <f>H34</f>
        <v>#DIV/0!</v>
      </c>
      <c r="Q34" s="37" t="str">
        <f t="shared" si="26"/>
        <v>V</v>
      </c>
      <c r="R34" s="411" t="e">
        <f t="shared" si="27"/>
        <v>#DIV/0!</v>
      </c>
      <c r="S34" s="411"/>
      <c r="T34" s="36" t="e">
        <f>-DataSheet!DD79+B34</f>
        <v>#DIV/0!</v>
      </c>
      <c r="U34" s="37" t="str">
        <f t="shared" si="28"/>
        <v>V</v>
      </c>
      <c r="V34" s="411" t="e">
        <f t="shared" si="29"/>
        <v>#DIV/0!</v>
      </c>
      <c r="W34" s="411"/>
      <c r="X34" s="410" t="e">
        <f t="shared" si="30"/>
        <v>#DIV/0!</v>
      </c>
      <c r="Y34" s="410"/>
    </row>
    <row r="35" spans="2:25">
      <c r="B35" s="45" t="e">
        <f>DataSheet!AM80</f>
        <v>#DIV/0!</v>
      </c>
      <c r="C35" s="48" t="str">
        <f>DataSheet!P80</f>
        <v>V</v>
      </c>
      <c r="D35" s="34" t="e">
        <f>ABS((DataSheet!AM80*1.6%)+(9*DataSheet!CK80))</f>
        <v>#DIV/0!</v>
      </c>
      <c r="E35" s="35" t="str">
        <f t="shared" si="31"/>
        <v>V</v>
      </c>
      <c r="F35" s="38" t="e">
        <f>DataSheet!DD80</f>
        <v>#DIV/0!</v>
      </c>
      <c r="G35" s="35" t="str">
        <f t="shared" si="32"/>
        <v>V</v>
      </c>
      <c r="H35" s="420" t="e">
        <f>DataSheet!L80+D35</f>
        <v>#DIV/0!</v>
      </c>
      <c r="I35" s="420"/>
      <c r="J35" s="420" t="e">
        <f>DataSheet!L80-D35</f>
        <v>#DIV/0!</v>
      </c>
      <c r="K35" s="420"/>
      <c r="L35" s="420" t="e">
        <f t="shared" si="24"/>
        <v>#DIV/0!</v>
      </c>
      <c r="M35" s="420"/>
      <c r="N35" s="34" t="e">
        <f>DataSheet!DD80+B35</f>
        <v>#DIV/0!</v>
      </c>
      <c r="O35" s="35" t="str">
        <f t="shared" si="25"/>
        <v>V</v>
      </c>
      <c r="P35" s="34" t="e">
        <f t="shared" ref="P35:P48" si="33">H35</f>
        <v>#DIV/0!</v>
      </c>
      <c r="Q35" s="35" t="str">
        <f t="shared" si="26"/>
        <v>V</v>
      </c>
      <c r="R35" s="415" t="e">
        <f t="shared" si="27"/>
        <v>#DIV/0!</v>
      </c>
      <c r="S35" s="415"/>
      <c r="T35" s="34" t="e">
        <f t="shared" ref="T35:T48" si="34">-F35+B35</f>
        <v>#DIV/0!</v>
      </c>
      <c r="U35" s="37" t="str">
        <f t="shared" si="28"/>
        <v>V</v>
      </c>
      <c r="V35" s="411" t="e">
        <f t="shared" si="29"/>
        <v>#DIV/0!</v>
      </c>
      <c r="W35" s="411"/>
      <c r="X35" s="410" t="e">
        <f t="shared" si="30"/>
        <v>#DIV/0!</v>
      </c>
      <c r="Y35" s="410"/>
    </row>
    <row r="36" spans="2:25">
      <c r="B36" s="45" t="e">
        <f>DataSheet!AM81</f>
        <v>#DIV/0!</v>
      </c>
      <c r="C36" s="48" t="str">
        <f>DataSheet!P81</f>
        <v>V</v>
      </c>
      <c r="D36" s="34" t="e">
        <f>ABS((DataSheet!AM81*1.6%)+(9*DataSheet!CK81))</f>
        <v>#DIV/0!</v>
      </c>
      <c r="E36" s="35" t="str">
        <f t="shared" si="31"/>
        <v>V</v>
      </c>
      <c r="F36" s="38" t="e">
        <f>DataSheet!DD81</f>
        <v>#DIV/0!</v>
      </c>
      <c r="G36" s="35" t="str">
        <f t="shared" si="32"/>
        <v>V</v>
      </c>
      <c r="H36" s="420" t="e">
        <f>DataSheet!L81+D36</f>
        <v>#DIV/0!</v>
      </c>
      <c r="I36" s="420"/>
      <c r="J36" s="420" t="e">
        <f>DataSheet!L81-D36</f>
        <v>#DIV/0!</v>
      </c>
      <c r="K36" s="420"/>
      <c r="L36" s="420" t="e">
        <f t="shared" si="24"/>
        <v>#DIV/0!</v>
      </c>
      <c r="M36" s="420"/>
      <c r="N36" s="34" t="e">
        <f>DataSheet!DD81+B36</f>
        <v>#DIV/0!</v>
      </c>
      <c r="O36" s="35" t="str">
        <f t="shared" si="25"/>
        <v>V</v>
      </c>
      <c r="P36" s="34" t="e">
        <f t="shared" si="33"/>
        <v>#DIV/0!</v>
      </c>
      <c r="Q36" s="35" t="str">
        <f t="shared" si="26"/>
        <v>V</v>
      </c>
      <c r="R36" s="415" t="e">
        <f t="shared" si="27"/>
        <v>#DIV/0!</v>
      </c>
      <c r="S36" s="415"/>
      <c r="T36" s="34" t="e">
        <f t="shared" si="34"/>
        <v>#DIV/0!</v>
      </c>
      <c r="U36" s="37" t="str">
        <f t="shared" si="28"/>
        <v>V</v>
      </c>
      <c r="V36" s="411" t="e">
        <f t="shared" si="29"/>
        <v>#DIV/0!</v>
      </c>
      <c r="W36" s="411"/>
      <c r="X36" s="410" t="e">
        <f t="shared" si="30"/>
        <v>#DIV/0!</v>
      </c>
      <c r="Y36" s="410"/>
    </row>
    <row r="37" spans="2:25">
      <c r="B37" s="45" t="e">
        <f>DataSheet!AM82</f>
        <v>#DIV/0!</v>
      </c>
      <c r="C37" s="46" t="str">
        <f>DataSheet!P82</f>
        <v>V</v>
      </c>
      <c r="D37" s="34" t="e">
        <f>ABS((DataSheet!AM82*1.6%)+(9*DataSheet!CK82))</f>
        <v>#DIV/0!</v>
      </c>
      <c r="E37" s="35" t="str">
        <f t="shared" si="31"/>
        <v>V</v>
      </c>
      <c r="F37" s="38" t="e">
        <f>DataSheet!DD82</f>
        <v>#DIV/0!</v>
      </c>
      <c r="G37" s="35" t="str">
        <f t="shared" si="32"/>
        <v>V</v>
      </c>
      <c r="H37" s="420" t="e">
        <f>DataSheet!L82+D37</f>
        <v>#DIV/0!</v>
      </c>
      <c r="I37" s="420"/>
      <c r="J37" s="420" t="e">
        <f>DataSheet!L82-D37</f>
        <v>#DIV/0!</v>
      </c>
      <c r="K37" s="420"/>
      <c r="L37" s="420" t="e">
        <f t="shared" si="24"/>
        <v>#DIV/0!</v>
      </c>
      <c r="M37" s="420"/>
      <c r="N37" s="34" t="e">
        <f>DataSheet!DD82+B37</f>
        <v>#DIV/0!</v>
      </c>
      <c r="O37" s="35" t="str">
        <f t="shared" si="25"/>
        <v>V</v>
      </c>
      <c r="P37" s="34" t="e">
        <f t="shared" si="33"/>
        <v>#DIV/0!</v>
      </c>
      <c r="Q37" s="35" t="str">
        <f t="shared" si="26"/>
        <v>V</v>
      </c>
      <c r="R37" s="415" t="e">
        <f t="shared" si="27"/>
        <v>#DIV/0!</v>
      </c>
      <c r="S37" s="415"/>
      <c r="T37" s="34" t="e">
        <f t="shared" si="34"/>
        <v>#DIV/0!</v>
      </c>
      <c r="U37" s="37" t="str">
        <f t="shared" si="28"/>
        <v>V</v>
      </c>
      <c r="V37" s="411" t="e">
        <f t="shared" si="29"/>
        <v>#DIV/0!</v>
      </c>
      <c r="W37" s="411"/>
      <c r="X37" s="410" t="e">
        <f t="shared" si="30"/>
        <v>#DIV/0!</v>
      </c>
      <c r="Y37" s="410"/>
    </row>
    <row r="38" spans="2:25">
      <c r="B38" s="45" t="e">
        <f>DataSheet!AM83</f>
        <v>#DIV/0!</v>
      </c>
      <c r="C38" s="46" t="str">
        <f>DataSheet!P83</f>
        <v>V</v>
      </c>
      <c r="D38" s="34" t="e">
        <f>ABS((DataSheet!AM83*1.6%)+(9*DataSheet!CK83))</f>
        <v>#DIV/0!</v>
      </c>
      <c r="E38" s="35" t="str">
        <f t="shared" si="31"/>
        <v>V</v>
      </c>
      <c r="F38" s="38" t="e">
        <f>DataSheet!DD83</f>
        <v>#DIV/0!</v>
      </c>
      <c r="G38" s="35" t="str">
        <f t="shared" si="32"/>
        <v>V</v>
      </c>
      <c r="H38" s="420" t="e">
        <f>DataSheet!L83+D38</f>
        <v>#DIV/0!</v>
      </c>
      <c r="I38" s="420"/>
      <c r="J38" s="420" t="e">
        <f>DataSheet!L83-D38</f>
        <v>#DIV/0!</v>
      </c>
      <c r="K38" s="420"/>
      <c r="L38" s="420" t="e">
        <f t="shared" si="24"/>
        <v>#DIV/0!</v>
      </c>
      <c r="M38" s="420"/>
      <c r="N38" s="34" t="e">
        <f>DataSheet!DD83+B38</f>
        <v>#DIV/0!</v>
      </c>
      <c r="O38" s="35" t="str">
        <f t="shared" si="25"/>
        <v>V</v>
      </c>
      <c r="P38" s="34" t="e">
        <f t="shared" si="33"/>
        <v>#DIV/0!</v>
      </c>
      <c r="Q38" s="35" t="str">
        <f t="shared" si="26"/>
        <v>V</v>
      </c>
      <c r="R38" s="415" t="e">
        <f t="shared" si="27"/>
        <v>#DIV/0!</v>
      </c>
      <c r="S38" s="415"/>
      <c r="T38" s="34" t="e">
        <f t="shared" si="34"/>
        <v>#DIV/0!</v>
      </c>
      <c r="U38" s="37" t="str">
        <f t="shared" si="28"/>
        <v>V</v>
      </c>
      <c r="V38" s="411" t="e">
        <f t="shared" si="29"/>
        <v>#DIV/0!</v>
      </c>
      <c r="W38" s="411"/>
      <c r="X38" s="410" t="e">
        <f t="shared" si="30"/>
        <v>#DIV/0!</v>
      </c>
      <c r="Y38" s="410"/>
    </row>
    <row r="39" spans="2:25">
      <c r="B39" s="45" t="e">
        <f>DataSheet!AM84</f>
        <v>#DIV/0!</v>
      </c>
      <c r="C39" s="46" t="str">
        <f>DataSheet!P84</f>
        <v>V</v>
      </c>
      <c r="D39" s="34" t="e">
        <f>ABS((DataSheet!AM84*1.6%)+(9*DataSheet!CK84))</f>
        <v>#DIV/0!</v>
      </c>
      <c r="E39" s="35" t="str">
        <f t="shared" si="31"/>
        <v>V</v>
      </c>
      <c r="F39" s="38" t="e">
        <f>DataSheet!DD84</f>
        <v>#DIV/0!</v>
      </c>
      <c r="G39" s="35" t="str">
        <f t="shared" si="32"/>
        <v>V</v>
      </c>
      <c r="H39" s="420" t="e">
        <f>DataSheet!L84+D39</f>
        <v>#DIV/0!</v>
      </c>
      <c r="I39" s="420"/>
      <c r="J39" s="420" t="e">
        <f>DataSheet!L84-D39</f>
        <v>#DIV/0!</v>
      </c>
      <c r="K39" s="420"/>
      <c r="L39" s="420" t="e">
        <f t="shared" si="24"/>
        <v>#DIV/0!</v>
      </c>
      <c r="M39" s="420"/>
      <c r="N39" s="34" t="e">
        <f>DataSheet!DD84+B39</f>
        <v>#DIV/0!</v>
      </c>
      <c r="O39" s="35" t="str">
        <f t="shared" si="25"/>
        <v>V</v>
      </c>
      <c r="P39" s="34" t="e">
        <f t="shared" si="33"/>
        <v>#DIV/0!</v>
      </c>
      <c r="Q39" s="35" t="str">
        <f t="shared" si="26"/>
        <v>V</v>
      </c>
      <c r="R39" s="415" t="e">
        <f t="shared" si="27"/>
        <v>#DIV/0!</v>
      </c>
      <c r="S39" s="415"/>
      <c r="T39" s="34" t="e">
        <f t="shared" si="34"/>
        <v>#DIV/0!</v>
      </c>
      <c r="U39" s="37" t="str">
        <f t="shared" si="28"/>
        <v>V</v>
      </c>
      <c r="V39" s="411" t="e">
        <f t="shared" si="29"/>
        <v>#DIV/0!</v>
      </c>
      <c r="W39" s="411"/>
      <c r="X39" s="410" t="e">
        <f t="shared" si="30"/>
        <v>#DIV/0!</v>
      </c>
      <c r="Y39" s="410"/>
    </row>
    <row r="40" spans="2:25">
      <c r="B40" s="45" t="e">
        <f>DataSheet!AM85</f>
        <v>#DIV/0!</v>
      </c>
      <c r="C40" s="46" t="str">
        <f>DataSheet!P85</f>
        <v>V</v>
      </c>
      <c r="D40" s="34" t="e">
        <f>ABS((DataSheet!AM85*1.6%)+(9*DataSheet!CK85))</f>
        <v>#DIV/0!</v>
      </c>
      <c r="E40" s="35" t="str">
        <f t="shared" si="31"/>
        <v>V</v>
      </c>
      <c r="F40" s="38" t="e">
        <f>DataSheet!DD85</f>
        <v>#DIV/0!</v>
      </c>
      <c r="G40" s="35" t="str">
        <f t="shared" si="32"/>
        <v>V</v>
      </c>
      <c r="H40" s="420" t="e">
        <f>DataSheet!L85+D40</f>
        <v>#DIV/0!</v>
      </c>
      <c r="I40" s="420"/>
      <c r="J40" s="420" t="e">
        <f>DataSheet!L85-D40</f>
        <v>#DIV/0!</v>
      </c>
      <c r="K40" s="420"/>
      <c r="L40" s="420" t="e">
        <f t="shared" si="24"/>
        <v>#DIV/0!</v>
      </c>
      <c r="M40" s="420"/>
      <c r="N40" s="34" t="e">
        <f>DataSheet!DD85+B40</f>
        <v>#DIV/0!</v>
      </c>
      <c r="O40" s="35" t="str">
        <f t="shared" si="25"/>
        <v>V</v>
      </c>
      <c r="P40" s="34" t="e">
        <f t="shared" si="33"/>
        <v>#DIV/0!</v>
      </c>
      <c r="Q40" s="35" t="str">
        <f t="shared" si="26"/>
        <v>V</v>
      </c>
      <c r="R40" s="415" t="e">
        <f t="shared" si="27"/>
        <v>#DIV/0!</v>
      </c>
      <c r="S40" s="415"/>
      <c r="T40" s="34" t="e">
        <f t="shared" si="34"/>
        <v>#DIV/0!</v>
      </c>
      <c r="U40" s="37" t="str">
        <f t="shared" si="28"/>
        <v>V</v>
      </c>
      <c r="V40" s="411" t="e">
        <f t="shared" si="29"/>
        <v>#DIV/0!</v>
      </c>
      <c r="W40" s="411"/>
      <c r="X40" s="410" t="e">
        <f t="shared" si="30"/>
        <v>#DIV/0!</v>
      </c>
      <c r="Y40" s="410"/>
    </row>
    <row r="41" spans="2:25">
      <c r="B41" s="43" t="e">
        <f>DataSheet!AM86</f>
        <v>#DIV/0!</v>
      </c>
      <c r="C41" s="44" t="str">
        <f>DataSheet!P86</f>
        <v>V</v>
      </c>
      <c r="D41" s="39" t="e">
        <f>ABS((DataSheet!AM86*1.6%)+(9*DataSheet!CK86))</f>
        <v>#DIV/0!</v>
      </c>
      <c r="E41" s="37" t="str">
        <f t="shared" si="31"/>
        <v>V</v>
      </c>
      <c r="F41" s="38" t="e">
        <f>DataSheet!DD86</f>
        <v>#DIV/0!</v>
      </c>
      <c r="G41" s="35" t="str">
        <f t="shared" si="32"/>
        <v>V</v>
      </c>
      <c r="H41" s="418" t="e">
        <f>DataSheet!L86+D41</f>
        <v>#DIV/0!</v>
      </c>
      <c r="I41" s="418"/>
      <c r="J41" s="418" t="e">
        <f>DataSheet!L86-D41</f>
        <v>#DIV/0!</v>
      </c>
      <c r="K41" s="418"/>
      <c r="L41" s="418" t="e">
        <f t="shared" si="24"/>
        <v>#DIV/0!</v>
      </c>
      <c r="M41" s="418"/>
      <c r="N41" s="39" t="e">
        <f>DataSheet!DD86+B41</f>
        <v>#DIV/0!</v>
      </c>
      <c r="O41" s="40" t="str">
        <f t="shared" si="25"/>
        <v>V</v>
      </c>
      <c r="P41" s="39" t="e">
        <f t="shared" si="33"/>
        <v>#DIV/0!</v>
      </c>
      <c r="Q41" s="40" t="str">
        <f t="shared" si="26"/>
        <v>V</v>
      </c>
      <c r="R41" s="413" t="e">
        <f t="shared" si="27"/>
        <v>#DIV/0!</v>
      </c>
      <c r="S41" s="413"/>
      <c r="T41" s="39" t="e">
        <f t="shared" si="34"/>
        <v>#DIV/0!</v>
      </c>
      <c r="U41" s="40" t="str">
        <f t="shared" si="28"/>
        <v>V</v>
      </c>
      <c r="V41" s="411" t="e">
        <f t="shared" si="29"/>
        <v>#DIV/0!</v>
      </c>
      <c r="W41" s="411"/>
      <c r="X41" s="410" t="e">
        <f t="shared" si="30"/>
        <v>#DIV/0!</v>
      </c>
      <c r="Y41" s="410"/>
    </row>
    <row r="42" spans="2:25">
      <c r="B42" s="43" t="e">
        <f>DataSheet!AM87</f>
        <v>#DIV/0!</v>
      </c>
      <c r="C42" s="44" t="str">
        <f>DataSheet!P87</f>
        <v>V</v>
      </c>
      <c r="D42" s="39" t="e">
        <f>ABS((DataSheet!AM87*1.6%)+(9*DataSheet!CK87))</f>
        <v>#DIV/0!</v>
      </c>
      <c r="E42" s="37" t="str">
        <f t="shared" si="31"/>
        <v>V</v>
      </c>
      <c r="F42" s="38" t="e">
        <f>DataSheet!DD87</f>
        <v>#DIV/0!</v>
      </c>
      <c r="G42" s="35" t="str">
        <f t="shared" si="32"/>
        <v>V</v>
      </c>
      <c r="H42" s="418" t="e">
        <f>DataSheet!L87+D42</f>
        <v>#DIV/0!</v>
      </c>
      <c r="I42" s="418"/>
      <c r="J42" s="418" t="e">
        <f>DataSheet!L87-D42</f>
        <v>#DIV/0!</v>
      </c>
      <c r="K42" s="418"/>
      <c r="L42" s="418" t="e">
        <f t="shared" si="24"/>
        <v>#DIV/0!</v>
      </c>
      <c r="M42" s="418"/>
      <c r="N42" s="39" t="e">
        <f>DataSheet!DD87+B42</f>
        <v>#DIV/0!</v>
      </c>
      <c r="O42" s="40" t="str">
        <f t="shared" si="25"/>
        <v>V</v>
      </c>
      <c r="P42" s="39" t="e">
        <f t="shared" si="33"/>
        <v>#DIV/0!</v>
      </c>
      <c r="Q42" s="40" t="str">
        <f t="shared" si="26"/>
        <v>V</v>
      </c>
      <c r="R42" s="413" t="e">
        <f t="shared" si="27"/>
        <v>#DIV/0!</v>
      </c>
      <c r="S42" s="413"/>
      <c r="T42" s="39" t="e">
        <f t="shared" si="34"/>
        <v>#DIV/0!</v>
      </c>
      <c r="U42" s="40" t="str">
        <f t="shared" si="28"/>
        <v>V</v>
      </c>
      <c r="V42" s="411" t="e">
        <f t="shared" si="29"/>
        <v>#DIV/0!</v>
      </c>
      <c r="W42" s="411"/>
      <c r="X42" s="410" t="e">
        <f t="shared" si="30"/>
        <v>#DIV/0!</v>
      </c>
      <c r="Y42" s="410"/>
    </row>
    <row r="43" spans="2:25">
      <c r="B43" s="43" t="e">
        <f>DataSheet!AM88</f>
        <v>#DIV/0!</v>
      </c>
      <c r="C43" s="44" t="str">
        <f>DataSheet!P88</f>
        <v>V</v>
      </c>
      <c r="D43" s="39" t="e">
        <f>ABS((DataSheet!AM88*1.6%)+(9*DataSheet!CK88))</f>
        <v>#DIV/0!</v>
      </c>
      <c r="E43" s="37" t="str">
        <f t="shared" si="31"/>
        <v>V</v>
      </c>
      <c r="F43" s="38" t="e">
        <f>DataSheet!DD88</f>
        <v>#DIV/0!</v>
      </c>
      <c r="G43" s="35" t="str">
        <f t="shared" si="32"/>
        <v>V</v>
      </c>
      <c r="H43" s="418" t="e">
        <f>DataSheet!L88+D43</f>
        <v>#DIV/0!</v>
      </c>
      <c r="I43" s="418"/>
      <c r="J43" s="418" t="e">
        <f>DataSheet!L88-D43</f>
        <v>#DIV/0!</v>
      </c>
      <c r="K43" s="418"/>
      <c r="L43" s="418" t="e">
        <f t="shared" si="24"/>
        <v>#DIV/0!</v>
      </c>
      <c r="M43" s="418"/>
      <c r="N43" s="39" t="e">
        <f>DataSheet!DD88+B43</f>
        <v>#DIV/0!</v>
      </c>
      <c r="O43" s="40" t="str">
        <f t="shared" si="25"/>
        <v>V</v>
      </c>
      <c r="P43" s="39" t="e">
        <f t="shared" si="33"/>
        <v>#DIV/0!</v>
      </c>
      <c r="Q43" s="40" t="str">
        <f t="shared" si="26"/>
        <v>V</v>
      </c>
      <c r="R43" s="413" t="e">
        <f t="shared" si="27"/>
        <v>#DIV/0!</v>
      </c>
      <c r="S43" s="413"/>
      <c r="T43" s="39" t="e">
        <f t="shared" si="34"/>
        <v>#DIV/0!</v>
      </c>
      <c r="U43" s="40" t="str">
        <f t="shared" si="28"/>
        <v>V</v>
      </c>
      <c r="V43" s="411" t="e">
        <f t="shared" si="29"/>
        <v>#DIV/0!</v>
      </c>
      <c r="W43" s="411"/>
      <c r="X43" s="410" t="e">
        <f t="shared" si="30"/>
        <v>#DIV/0!</v>
      </c>
      <c r="Y43" s="410"/>
    </row>
    <row r="44" spans="2:25">
      <c r="B44" s="43" t="e">
        <f>DataSheet!AM89</f>
        <v>#DIV/0!</v>
      </c>
      <c r="C44" s="44" t="str">
        <f>DataSheet!P89</f>
        <v>V</v>
      </c>
      <c r="D44" s="39" t="e">
        <f>ABS((DataSheet!AM89*1.6%)+(9*DataSheet!CK89))</f>
        <v>#DIV/0!</v>
      </c>
      <c r="E44" s="37" t="str">
        <f t="shared" si="31"/>
        <v>V</v>
      </c>
      <c r="F44" s="38" t="e">
        <f>DataSheet!DD89</f>
        <v>#DIV/0!</v>
      </c>
      <c r="G44" s="35" t="str">
        <f t="shared" si="32"/>
        <v>V</v>
      </c>
      <c r="H44" s="418" t="e">
        <f>DataSheet!L89+D44</f>
        <v>#DIV/0!</v>
      </c>
      <c r="I44" s="418"/>
      <c r="J44" s="418" t="e">
        <f>DataSheet!L89-D44</f>
        <v>#DIV/0!</v>
      </c>
      <c r="K44" s="418"/>
      <c r="L44" s="418" t="e">
        <f t="shared" si="24"/>
        <v>#DIV/0!</v>
      </c>
      <c r="M44" s="418"/>
      <c r="N44" s="39" t="e">
        <f>DataSheet!DD89+B44</f>
        <v>#DIV/0!</v>
      </c>
      <c r="O44" s="40" t="str">
        <f t="shared" si="25"/>
        <v>V</v>
      </c>
      <c r="P44" s="39" t="e">
        <f t="shared" si="33"/>
        <v>#DIV/0!</v>
      </c>
      <c r="Q44" s="40" t="str">
        <f t="shared" si="26"/>
        <v>V</v>
      </c>
      <c r="R44" s="413" t="e">
        <f t="shared" si="27"/>
        <v>#DIV/0!</v>
      </c>
      <c r="S44" s="413"/>
      <c r="T44" s="39" t="e">
        <f t="shared" si="34"/>
        <v>#DIV/0!</v>
      </c>
      <c r="U44" s="40" t="str">
        <f t="shared" si="28"/>
        <v>V</v>
      </c>
      <c r="V44" s="411" t="e">
        <f t="shared" si="29"/>
        <v>#DIV/0!</v>
      </c>
      <c r="W44" s="411"/>
      <c r="X44" s="410" t="e">
        <f t="shared" si="30"/>
        <v>#DIV/0!</v>
      </c>
      <c r="Y44" s="410"/>
    </row>
    <row r="45" spans="2:25">
      <c r="B45" s="49" t="e">
        <f>DataSheet!AM90</f>
        <v>#DIV/0!</v>
      </c>
      <c r="C45" s="50" t="str">
        <f>DataSheet!P90</f>
        <v>V</v>
      </c>
      <c r="D45" s="41" t="e">
        <f>ABS((DataSheet!AM90*1.6%)+(9*DataSheet!CK90))</f>
        <v>#DIV/0!</v>
      </c>
      <c r="E45" s="37" t="str">
        <f t="shared" si="31"/>
        <v>V</v>
      </c>
      <c r="F45" s="38" t="e">
        <f>DataSheet!DD90</f>
        <v>#DIV/0!</v>
      </c>
      <c r="G45" s="35" t="str">
        <f t="shared" si="32"/>
        <v>V</v>
      </c>
      <c r="H45" s="422" t="e">
        <f>DataSheet!L90+D45</f>
        <v>#DIV/0!</v>
      </c>
      <c r="I45" s="422"/>
      <c r="J45" s="422" t="e">
        <f>DataSheet!L90-D45</f>
        <v>#DIV/0!</v>
      </c>
      <c r="K45" s="422"/>
      <c r="L45" s="422" t="e">
        <f t="shared" si="24"/>
        <v>#DIV/0!</v>
      </c>
      <c r="M45" s="422"/>
      <c r="N45" s="41" t="e">
        <f>DataSheet!DD90+B45</f>
        <v>#DIV/0!</v>
      </c>
      <c r="O45" s="42" t="str">
        <f t="shared" si="25"/>
        <v>V</v>
      </c>
      <c r="P45" s="41" t="e">
        <f t="shared" si="33"/>
        <v>#DIV/0!</v>
      </c>
      <c r="Q45" s="42" t="str">
        <f t="shared" si="26"/>
        <v>V</v>
      </c>
      <c r="R45" s="414" t="e">
        <f t="shared" si="27"/>
        <v>#DIV/0!</v>
      </c>
      <c r="S45" s="414"/>
      <c r="T45" s="41" t="e">
        <f t="shared" si="34"/>
        <v>#DIV/0!</v>
      </c>
      <c r="U45" s="42" t="str">
        <f t="shared" si="28"/>
        <v>V</v>
      </c>
      <c r="V45" s="411" t="e">
        <f t="shared" si="29"/>
        <v>#DIV/0!</v>
      </c>
      <c r="W45" s="411"/>
      <c r="X45" s="410" t="e">
        <f t="shared" si="30"/>
        <v>#DIV/0!</v>
      </c>
      <c r="Y45" s="410"/>
    </row>
    <row r="46" spans="2:25">
      <c r="B46" s="49" t="e">
        <f>DataSheet!AM91</f>
        <v>#DIV/0!</v>
      </c>
      <c r="C46" s="50" t="str">
        <f>DataSheet!P91</f>
        <v>V</v>
      </c>
      <c r="D46" s="41" t="e">
        <f>ABS((DataSheet!AM91*1.6%)+(9*DataSheet!CK91))</f>
        <v>#DIV/0!</v>
      </c>
      <c r="E46" s="37" t="str">
        <f t="shared" si="31"/>
        <v>V</v>
      </c>
      <c r="F46" s="38" t="e">
        <f>DataSheet!DD91</f>
        <v>#DIV/0!</v>
      </c>
      <c r="G46" s="35" t="str">
        <f t="shared" si="32"/>
        <v>V</v>
      </c>
      <c r="H46" s="422" t="e">
        <f>DataSheet!L91+D46</f>
        <v>#DIV/0!</v>
      </c>
      <c r="I46" s="422"/>
      <c r="J46" s="422" t="e">
        <f>DataSheet!L91-D46</f>
        <v>#DIV/0!</v>
      </c>
      <c r="K46" s="422"/>
      <c r="L46" s="422" t="e">
        <f t="shared" si="24"/>
        <v>#DIV/0!</v>
      </c>
      <c r="M46" s="422"/>
      <c r="N46" s="41" t="e">
        <f>DataSheet!DD91+B46</f>
        <v>#DIV/0!</v>
      </c>
      <c r="O46" s="42" t="str">
        <f t="shared" si="25"/>
        <v>V</v>
      </c>
      <c r="P46" s="41" t="e">
        <f t="shared" si="33"/>
        <v>#DIV/0!</v>
      </c>
      <c r="Q46" s="42" t="str">
        <f t="shared" si="26"/>
        <v>V</v>
      </c>
      <c r="R46" s="414" t="e">
        <f t="shared" si="27"/>
        <v>#DIV/0!</v>
      </c>
      <c r="S46" s="414"/>
      <c r="T46" s="41" t="e">
        <f t="shared" si="34"/>
        <v>#DIV/0!</v>
      </c>
      <c r="U46" s="42" t="str">
        <f t="shared" si="28"/>
        <v>V</v>
      </c>
      <c r="V46" s="411" t="e">
        <f t="shared" si="29"/>
        <v>#DIV/0!</v>
      </c>
      <c r="W46" s="411"/>
      <c r="X46" s="410" t="e">
        <f t="shared" si="30"/>
        <v>#DIV/0!</v>
      </c>
      <c r="Y46" s="410"/>
    </row>
    <row r="47" spans="2:25">
      <c r="B47" s="49" t="e">
        <f>DataSheet!AM92</f>
        <v>#DIV/0!</v>
      </c>
      <c r="C47" s="50" t="str">
        <f>DataSheet!P92</f>
        <v>V</v>
      </c>
      <c r="D47" s="41" t="e">
        <f>ABS((DataSheet!AM92*1.6%)+(9*DataSheet!CK92))</f>
        <v>#DIV/0!</v>
      </c>
      <c r="E47" s="37" t="str">
        <f t="shared" si="31"/>
        <v>V</v>
      </c>
      <c r="F47" s="38" t="e">
        <f>DataSheet!DD92</f>
        <v>#DIV/0!</v>
      </c>
      <c r="G47" s="35" t="str">
        <f t="shared" si="32"/>
        <v>V</v>
      </c>
      <c r="H47" s="422" t="e">
        <f>DataSheet!L92+D47</f>
        <v>#DIV/0!</v>
      </c>
      <c r="I47" s="422"/>
      <c r="J47" s="422" t="e">
        <f>DataSheet!L92-D47</f>
        <v>#DIV/0!</v>
      </c>
      <c r="K47" s="422"/>
      <c r="L47" s="422" t="e">
        <f t="shared" si="24"/>
        <v>#DIV/0!</v>
      </c>
      <c r="M47" s="422"/>
      <c r="N47" s="41" t="e">
        <f>DataSheet!DD92+B47</f>
        <v>#DIV/0!</v>
      </c>
      <c r="O47" s="42" t="str">
        <f t="shared" si="25"/>
        <v>V</v>
      </c>
      <c r="P47" s="41" t="e">
        <f t="shared" si="33"/>
        <v>#DIV/0!</v>
      </c>
      <c r="Q47" s="42" t="str">
        <f t="shared" si="26"/>
        <v>V</v>
      </c>
      <c r="R47" s="414" t="e">
        <f t="shared" si="27"/>
        <v>#DIV/0!</v>
      </c>
      <c r="S47" s="414"/>
      <c r="T47" s="41" t="e">
        <f t="shared" si="34"/>
        <v>#DIV/0!</v>
      </c>
      <c r="U47" s="42" t="str">
        <f t="shared" si="28"/>
        <v>V</v>
      </c>
      <c r="V47" s="411" t="e">
        <f t="shared" si="29"/>
        <v>#DIV/0!</v>
      </c>
      <c r="W47" s="411"/>
      <c r="X47" s="410" t="e">
        <f t="shared" si="30"/>
        <v>#DIV/0!</v>
      </c>
      <c r="Y47" s="410"/>
    </row>
    <row r="48" spans="2:25">
      <c r="B48" s="49" t="e">
        <f>DataSheet!AM93</f>
        <v>#DIV/0!</v>
      </c>
      <c r="C48" s="50" t="str">
        <f>DataSheet!P93</f>
        <v>V</v>
      </c>
      <c r="D48" s="41" t="e">
        <f>ABS((DataSheet!AM93*1.6%)+(9*DataSheet!CK93))</f>
        <v>#DIV/0!</v>
      </c>
      <c r="E48" s="37" t="str">
        <f t="shared" si="31"/>
        <v>V</v>
      </c>
      <c r="F48" s="38" t="e">
        <f>DataSheet!DD93</f>
        <v>#DIV/0!</v>
      </c>
      <c r="G48" s="35" t="str">
        <f t="shared" si="32"/>
        <v>V</v>
      </c>
      <c r="H48" s="422" t="e">
        <f>DataSheet!L93+D48</f>
        <v>#DIV/0!</v>
      </c>
      <c r="I48" s="422"/>
      <c r="J48" s="422" t="e">
        <f>DataSheet!L93-D48</f>
        <v>#DIV/0!</v>
      </c>
      <c r="K48" s="422"/>
      <c r="L48" s="422" t="e">
        <f t="shared" si="24"/>
        <v>#DIV/0!</v>
      </c>
      <c r="M48" s="422"/>
      <c r="N48" s="41" t="e">
        <f>DataSheet!DD93+B48</f>
        <v>#DIV/0!</v>
      </c>
      <c r="O48" s="42" t="str">
        <f t="shared" si="25"/>
        <v>V</v>
      </c>
      <c r="P48" s="41" t="e">
        <f t="shared" si="33"/>
        <v>#DIV/0!</v>
      </c>
      <c r="Q48" s="42" t="str">
        <f t="shared" si="26"/>
        <v>V</v>
      </c>
      <c r="R48" s="414" t="e">
        <f t="shared" si="27"/>
        <v>#DIV/0!</v>
      </c>
      <c r="S48" s="414"/>
      <c r="T48" s="41" t="e">
        <f t="shared" si="34"/>
        <v>#DIV/0!</v>
      </c>
      <c r="U48" s="42" t="str">
        <f t="shared" si="28"/>
        <v>V</v>
      </c>
      <c r="V48" s="411" t="e">
        <f t="shared" si="29"/>
        <v>#DIV/0!</v>
      </c>
      <c r="W48" s="411"/>
      <c r="X48" s="410" t="e">
        <f t="shared" si="30"/>
        <v>#DIV/0!</v>
      </c>
      <c r="Y48" s="410"/>
    </row>
    <row r="49" spans="2:25">
      <c r="B49" s="409" t="str">
        <f>DataSheet!F95</f>
        <v>Resistance Test</v>
      </c>
      <c r="C49" s="409"/>
      <c r="D49" s="409"/>
      <c r="E49" s="409"/>
      <c r="F49" s="409"/>
      <c r="G49" s="409"/>
      <c r="H49" s="409"/>
      <c r="I49" s="409"/>
      <c r="J49" s="409"/>
      <c r="K49" s="409"/>
      <c r="L49" s="409"/>
      <c r="M49" s="409"/>
      <c r="N49" s="409"/>
      <c r="O49" s="409"/>
      <c r="P49" s="409"/>
      <c r="Q49" s="409"/>
      <c r="R49" s="409"/>
      <c r="S49" s="409"/>
      <c r="T49" s="409"/>
      <c r="U49" s="409"/>
      <c r="V49" s="409"/>
      <c r="W49" s="409"/>
      <c r="X49" s="400" t="s">
        <v>139</v>
      </c>
      <c r="Y49" s="400"/>
    </row>
    <row r="50" spans="2:25">
      <c r="B50" s="409"/>
      <c r="C50" s="409"/>
      <c r="D50" s="409"/>
      <c r="E50" s="409"/>
      <c r="F50" s="409"/>
      <c r="G50" s="409"/>
      <c r="H50" s="409"/>
      <c r="I50" s="409"/>
      <c r="J50" s="409"/>
      <c r="K50" s="409"/>
      <c r="L50" s="409"/>
      <c r="M50" s="409"/>
      <c r="N50" s="409"/>
      <c r="O50" s="409"/>
      <c r="P50" s="409"/>
      <c r="Q50" s="409"/>
      <c r="R50" s="409"/>
      <c r="S50" s="409"/>
      <c r="T50" s="409"/>
      <c r="U50" s="409"/>
      <c r="V50" s="409"/>
      <c r="W50" s="409"/>
      <c r="X50" s="400"/>
      <c r="Y50" s="400"/>
    </row>
    <row r="51" spans="2:25">
      <c r="B51" s="400" t="s">
        <v>77</v>
      </c>
      <c r="C51" s="400"/>
      <c r="D51" s="409" t="s">
        <v>79</v>
      </c>
      <c r="E51" s="409"/>
      <c r="F51" s="403" t="s">
        <v>132</v>
      </c>
      <c r="G51" s="404"/>
      <c r="H51" s="409" t="s">
        <v>80</v>
      </c>
      <c r="I51" s="409"/>
      <c r="J51" s="409" t="s">
        <v>81</v>
      </c>
      <c r="K51" s="409"/>
      <c r="L51" s="409" t="s">
        <v>82</v>
      </c>
      <c r="M51" s="409"/>
      <c r="N51" s="412" t="s">
        <v>140</v>
      </c>
      <c r="O51" s="409"/>
      <c r="P51" s="409" t="s">
        <v>80</v>
      </c>
      <c r="Q51" s="409"/>
      <c r="R51" s="409" t="s">
        <v>82</v>
      </c>
      <c r="S51" s="409"/>
      <c r="T51" s="412" t="s">
        <v>141</v>
      </c>
      <c r="U51" s="409"/>
      <c r="V51" s="409" t="s">
        <v>82</v>
      </c>
      <c r="W51" s="409"/>
      <c r="X51" s="400"/>
      <c r="Y51" s="400"/>
    </row>
    <row r="52" spans="2:25">
      <c r="B52" s="400"/>
      <c r="C52" s="400"/>
      <c r="D52" s="409"/>
      <c r="E52" s="409"/>
      <c r="F52" s="407"/>
      <c r="G52" s="408"/>
      <c r="H52" s="409"/>
      <c r="I52" s="409"/>
      <c r="J52" s="409"/>
      <c r="K52" s="409"/>
      <c r="L52" s="409"/>
      <c r="M52" s="409"/>
      <c r="N52" s="409"/>
      <c r="O52" s="409"/>
      <c r="P52" s="409"/>
      <c r="Q52" s="409"/>
      <c r="R52" s="409"/>
      <c r="S52" s="409"/>
      <c r="T52" s="409"/>
      <c r="U52" s="409"/>
      <c r="V52" s="409"/>
      <c r="W52" s="409"/>
      <c r="X52" s="400"/>
      <c r="Y52" s="400"/>
    </row>
    <row r="53" spans="2:25">
      <c r="B53" s="43" t="e">
        <f>DataSheet!AM98</f>
        <v>#DIV/0!</v>
      </c>
      <c r="C53" s="48" t="str">
        <f>DataSheet!P98</f>
        <v>Ω</v>
      </c>
      <c r="D53" s="39" t="e">
        <f>ABS((DataSheet!AM98*1.5%)+(5*DataSheet!CK98))</f>
        <v>#DIV/0!</v>
      </c>
      <c r="E53" s="37" t="str">
        <f t="shared" ref="E53:E59" si="35">C53</f>
        <v>Ω</v>
      </c>
      <c r="F53" s="38" t="e">
        <f>DataSheet!DD98</f>
        <v>#DIV/0!</v>
      </c>
      <c r="G53" s="35" t="str">
        <f>C53</f>
        <v>Ω</v>
      </c>
      <c r="H53" s="418" t="e">
        <f>DataSheet!L98+D53</f>
        <v>#DIV/0!</v>
      </c>
      <c r="I53" s="418"/>
      <c r="J53" s="418" t="e">
        <f>DataSheet!L98-D53</f>
        <v>#DIV/0!</v>
      </c>
      <c r="K53" s="418"/>
      <c r="L53" s="419" t="e">
        <f t="shared" ref="L53:L59" si="36">IF(AND(B53&lt;=H53,B53&gt;=J53),"PASSED","FAILED")</f>
        <v>#DIV/0!</v>
      </c>
      <c r="M53" s="419"/>
      <c r="N53" s="39" t="e">
        <f>DataSheet!DD98+B53</f>
        <v>#DIV/0!</v>
      </c>
      <c r="O53" s="35" t="str">
        <f t="shared" ref="O53:O59" si="37">G53</f>
        <v>Ω</v>
      </c>
      <c r="P53" s="39" t="e">
        <f t="shared" ref="P53:P54" si="38">H53</f>
        <v>#DIV/0!</v>
      </c>
      <c r="Q53" s="40" t="str">
        <f t="shared" ref="Q53:Q56" si="39">O53</f>
        <v>Ω</v>
      </c>
      <c r="R53" s="411" t="e">
        <f t="shared" ref="R53:R59" si="40">IF(AND(N53&lt;=H53,N53&gt;=J53),"PASSED","FAILED")</f>
        <v>#DIV/0!</v>
      </c>
      <c r="S53" s="411"/>
      <c r="T53" s="39" t="e">
        <f t="shared" ref="T53:T54" si="41">-F53+B53</f>
        <v>#DIV/0!</v>
      </c>
      <c r="U53" s="37" t="str">
        <f t="shared" ref="U53:U59" si="42">O53</f>
        <v>Ω</v>
      </c>
      <c r="V53" s="411" t="e">
        <f t="shared" ref="V53:V59" si="43">IF(AND(T53&lt;=H53,T53&gt;=J53),"PASSED","FAILED")</f>
        <v>#DIV/0!</v>
      </c>
      <c r="W53" s="411"/>
      <c r="X53" s="410" t="e">
        <f t="shared" ref="X53:X59" si="44">IF(AND(L53="PASSED",R53="PASSED",V53="PASSED"),"PASSED",IF(L53="FAILED","FAILED","UNDETERMINED"))</f>
        <v>#DIV/0!</v>
      </c>
      <c r="Y53" s="410"/>
    </row>
    <row r="54" spans="2:25">
      <c r="B54" s="43" t="e">
        <f>DataSheet!AM99</f>
        <v>#DIV/0!</v>
      </c>
      <c r="C54" s="48" t="str">
        <f>DataSheet!P99</f>
        <v>Ω</v>
      </c>
      <c r="D54" s="39" t="e">
        <f>ABS((DataSheet!AM99*1.5%)+(5*DataSheet!CK99))</f>
        <v>#DIV/0!</v>
      </c>
      <c r="E54" s="37" t="str">
        <f t="shared" si="35"/>
        <v>Ω</v>
      </c>
      <c r="F54" s="38" t="e">
        <f>DataSheet!DD99</f>
        <v>#DIV/0!</v>
      </c>
      <c r="G54" s="35" t="str">
        <f t="shared" ref="G54:G59" si="45">C54</f>
        <v>Ω</v>
      </c>
      <c r="H54" s="418" t="e">
        <f>DataSheet!L99+D54</f>
        <v>#DIV/0!</v>
      </c>
      <c r="I54" s="418"/>
      <c r="J54" s="418" t="e">
        <f>DataSheet!L99-D54</f>
        <v>#DIV/0!</v>
      </c>
      <c r="K54" s="418"/>
      <c r="L54" s="419" t="e">
        <f t="shared" si="36"/>
        <v>#DIV/0!</v>
      </c>
      <c r="M54" s="419"/>
      <c r="N54" s="39" t="e">
        <f>DataSheet!DD99+B54</f>
        <v>#DIV/0!</v>
      </c>
      <c r="O54" s="35" t="str">
        <f t="shared" si="37"/>
        <v>Ω</v>
      </c>
      <c r="P54" s="39" t="e">
        <f t="shared" si="38"/>
        <v>#DIV/0!</v>
      </c>
      <c r="Q54" s="40" t="str">
        <f t="shared" si="39"/>
        <v>Ω</v>
      </c>
      <c r="R54" s="411" t="e">
        <f t="shared" si="40"/>
        <v>#DIV/0!</v>
      </c>
      <c r="S54" s="411"/>
      <c r="T54" s="39" t="e">
        <f t="shared" si="41"/>
        <v>#DIV/0!</v>
      </c>
      <c r="U54" s="37" t="str">
        <f t="shared" si="42"/>
        <v>Ω</v>
      </c>
      <c r="V54" s="411" t="e">
        <f t="shared" si="43"/>
        <v>#DIV/0!</v>
      </c>
      <c r="W54" s="411"/>
      <c r="X54" s="410" t="e">
        <f t="shared" si="44"/>
        <v>#DIV/0!</v>
      </c>
      <c r="Y54" s="410"/>
    </row>
    <row r="55" spans="2:25">
      <c r="B55" s="47" t="e">
        <f>DataSheet!AM100</f>
        <v>#DIV/0!</v>
      </c>
      <c r="C55" s="48" t="str">
        <f>DataSheet!P100</f>
        <v>kΩ</v>
      </c>
      <c r="D55" s="36" t="e">
        <f>ABS((DataSheet!AM100*1.5%)+(5*DataSheet!CK100))</f>
        <v>#DIV/0!</v>
      </c>
      <c r="E55" s="37" t="str">
        <f t="shared" si="35"/>
        <v>kΩ</v>
      </c>
      <c r="F55" s="38" t="e">
        <f>DataSheet!DD100</f>
        <v>#DIV/0!</v>
      </c>
      <c r="G55" s="35" t="str">
        <f t="shared" si="45"/>
        <v>kΩ</v>
      </c>
      <c r="H55" s="421" t="e">
        <f>DataSheet!L100+D55</f>
        <v>#DIV/0!</v>
      </c>
      <c r="I55" s="421"/>
      <c r="J55" s="421" t="e">
        <f>DataSheet!L100-D55</f>
        <v>#DIV/0!</v>
      </c>
      <c r="K55" s="421"/>
      <c r="L55" s="419" t="e">
        <f t="shared" si="36"/>
        <v>#DIV/0!</v>
      </c>
      <c r="M55" s="419"/>
      <c r="N55" s="36" t="e">
        <f>DataSheet!DD100+B55</f>
        <v>#DIV/0!</v>
      </c>
      <c r="O55" s="35" t="str">
        <f t="shared" si="37"/>
        <v>kΩ</v>
      </c>
      <c r="P55" s="36" t="e">
        <f>H55</f>
        <v>#DIV/0!</v>
      </c>
      <c r="Q55" s="37" t="str">
        <f t="shared" si="39"/>
        <v>kΩ</v>
      </c>
      <c r="R55" s="411" t="e">
        <f t="shared" si="40"/>
        <v>#DIV/0!</v>
      </c>
      <c r="S55" s="411"/>
      <c r="T55" s="36" t="e">
        <f>-DataSheet!DD100+B55</f>
        <v>#DIV/0!</v>
      </c>
      <c r="U55" s="37" t="str">
        <f t="shared" si="42"/>
        <v>kΩ</v>
      </c>
      <c r="V55" s="411" t="e">
        <f t="shared" si="43"/>
        <v>#DIV/0!</v>
      </c>
      <c r="W55" s="411"/>
      <c r="X55" s="410" t="e">
        <f t="shared" si="44"/>
        <v>#DIV/0!</v>
      </c>
      <c r="Y55" s="410"/>
    </row>
    <row r="56" spans="2:25">
      <c r="B56" s="45" t="e">
        <f>DataSheet!AM101</f>
        <v>#DIV/0!</v>
      </c>
      <c r="C56" s="48" t="str">
        <f>DataSheet!P101</f>
        <v>kΩ</v>
      </c>
      <c r="D56" s="34" t="e">
        <f>ABS((DataSheet!AM101*1.5%)+(5*DataSheet!CK101))</f>
        <v>#DIV/0!</v>
      </c>
      <c r="E56" s="37" t="str">
        <f t="shared" si="35"/>
        <v>kΩ</v>
      </c>
      <c r="F56" s="38" t="e">
        <f>DataSheet!DD101</f>
        <v>#DIV/0!</v>
      </c>
      <c r="G56" s="35" t="str">
        <f t="shared" si="45"/>
        <v>kΩ</v>
      </c>
      <c r="H56" s="420" t="e">
        <f>DataSheet!L101+D56</f>
        <v>#DIV/0!</v>
      </c>
      <c r="I56" s="420"/>
      <c r="J56" s="420" t="e">
        <f>DataSheet!L101-D56</f>
        <v>#DIV/0!</v>
      </c>
      <c r="K56" s="420"/>
      <c r="L56" s="419" t="e">
        <f t="shared" si="36"/>
        <v>#DIV/0!</v>
      </c>
      <c r="M56" s="419"/>
      <c r="N56" s="34" t="e">
        <f>DataSheet!DD101+B56</f>
        <v>#DIV/0!</v>
      </c>
      <c r="O56" s="35" t="str">
        <f t="shared" si="37"/>
        <v>kΩ</v>
      </c>
      <c r="P56" s="34" t="e">
        <f t="shared" ref="P56:P57" si="46">H56</f>
        <v>#DIV/0!</v>
      </c>
      <c r="Q56" s="35" t="str">
        <f t="shared" si="39"/>
        <v>kΩ</v>
      </c>
      <c r="R56" s="411" t="e">
        <f t="shared" si="40"/>
        <v>#DIV/0!</v>
      </c>
      <c r="S56" s="411"/>
      <c r="T56" s="34" t="e">
        <f t="shared" ref="T56:T59" si="47">-F56+B56</f>
        <v>#DIV/0!</v>
      </c>
      <c r="U56" s="37" t="str">
        <f t="shared" si="42"/>
        <v>kΩ</v>
      </c>
      <c r="V56" s="411" t="e">
        <f t="shared" si="43"/>
        <v>#DIV/0!</v>
      </c>
      <c r="W56" s="411"/>
      <c r="X56" s="410" t="e">
        <f t="shared" si="44"/>
        <v>#DIV/0!</v>
      </c>
      <c r="Y56" s="410"/>
    </row>
    <row r="57" spans="2:25">
      <c r="B57" s="43" t="e">
        <f>DataSheet!AM102</f>
        <v>#DIV/0!</v>
      </c>
      <c r="C57" s="48" t="str">
        <f>DataSheet!P102</f>
        <v>kΩ</v>
      </c>
      <c r="D57" s="39" t="e">
        <f>ABS((DataSheet!AM102*1.5%)+(5*DataSheet!CK102))</f>
        <v>#DIV/0!</v>
      </c>
      <c r="E57" s="37" t="str">
        <f t="shared" si="35"/>
        <v>kΩ</v>
      </c>
      <c r="F57" s="38" t="e">
        <f>DataSheet!DD102</f>
        <v>#DIV/0!</v>
      </c>
      <c r="G57" s="35" t="str">
        <f t="shared" si="45"/>
        <v>kΩ</v>
      </c>
      <c r="H57" s="418" t="e">
        <f>DataSheet!L102+D57</f>
        <v>#DIV/0!</v>
      </c>
      <c r="I57" s="418"/>
      <c r="J57" s="418" t="e">
        <f>DataSheet!L102-D57</f>
        <v>#DIV/0!</v>
      </c>
      <c r="K57" s="418"/>
      <c r="L57" s="419" t="e">
        <f t="shared" si="36"/>
        <v>#DIV/0!</v>
      </c>
      <c r="M57" s="419"/>
      <c r="N57" s="39" t="e">
        <f>DataSheet!DD102+B57</f>
        <v>#DIV/0!</v>
      </c>
      <c r="O57" s="35" t="str">
        <f t="shared" si="37"/>
        <v>kΩ</v>
      </c>
      <c r="P57" s="39" t="e">
        <f t="shared" si="46"/>
        <v>#DIV/0!</v>
      </c>
      <c r="Q57" s="40" t="str">
        <f t="shared" ref="Q57:Q59" si="48">O57</f>
        <v>kΩ</v>
      </c>
      <c r="R57" s="411" t="e">
        <f t="shared" si="40"/>
        <v>#DIV/0!</v>
      </c>
      <c r="S57" s="411"/>
      <c r="T57" s="39" t="e">
        <f t="shared" si="47"/>
        <v>#DIV/0!</v>
      </c>
      <c r="U57" s="37" t="str">
        <f t="shared" si="42"/>
        <v>kΩ</v>
      </c>
      <c r="V57" s="411" t="e">
        <f t="shared" si="43"/>
        <v>#DIV/0!</v>
      </c>
      <c r="W57" s="411"/>
      <c r="X57" s="410" t="e">
        <f t="shared" si="44"/>
        <v>#DIV/0!</v>
      </c>
      <c r="Y57" s="410"/>
    </row>
    <row r="58" spans="2:25">
      <c r="B58" s="47" t="e">
        <f>DataSheet!AM103</f>
        <v>#DIV/0!</v>
      </c>
      <c r="C58" s="48" t="str">
        <f>DataSheet!P103</f>
        <v>MΩ</v>
      </c>
      <c r="D58" s="36" t="e">
        <f>ABS((DataSheet!AM103*1.5%)+(5*DataSheet!CK103))</f>
        <v>#DIV/0!</v>
      </c>
      <c r="E58" s="37" t="str">
        <f t="shared" si="35"/>
        <v>MΩ</v>
      </c>
      <c r="F58" s="38" t="e">
        <f>DataSheet!DD103</f>
        <v>#DIV/0!</v>
      </c>
      <c r="G58" s="35" t="str">
        <f t="shared" si="45"/>
        <v>MΩ</v>
      </c>
      <c r="H58" s="421" t="e">
        <f>DataSheet!L103+D58</f>
        <v>#DIV/0!</v>
      </c>
      <c r="I58" s="421"/>
      <c r="J58" s="421" t="e">
        <f>DataSheet!L103-D58</f>
        <v>#DIV/0!</v>
      </c>
      <c r="K58" s="421"/>
      <c r="L58" s="419" t="e">
        <f t="shared" si="36"/>
        <v>#DIV/0!</v>
      </c>
      <c r="M58" s="419"/>
      <c r="N58" s="36" t="e">
        <f>DataSheet!DD103+B58</f>
        <v>#DIV/0!</v>
      </c>
      <c r="O58" s="35" t="str">
        <f t="shared" si="37"/>
        <v>MΩ</v>
      </c>
      <c r="P58" s="36" t="e">
        <f>H58</f>
        <v>#DIV/0!</v>
      </c>
      <c r="Q58" s="37" t="str">
        <f t="shared" si="48"/>
        <v>MΩ</v>
      </c>
      <c r="R58" s="411" t="e">
        <f t="shared" si="40"/>
        <v>#DIV/0!</v>
      </c>
      <c r="S58" s="411"/>
      <c r="T58" s="36" t="e">
        <f>-DataSheet!DD103+B58</f>
        <v>#DIV/0!</v>
      </c>
      <c r="U58" s="37" t="str">
        <f t="shared" si="42"/>
        <v>MΩ</v>
      </c>
      <c r="V58" s="411" t="e">
        <f t="shared" si="43"/>
        <v>#DIV/0!</v>
      </c>
      <c r="W58" s="411"/>
      <c r="X58" s="410" t="e">
        <f t="shared" si="44"/>
        <v>#DIV/0!</v>
      </c>
      <c r="Y58" s="410"/>
    </row>
    <row r="59" spans="2:25">
      <c r="B59" s="45" t="e">
        <f>DataSheet!AM104</f>
        <v>#DIV/0!</v>
      </c>
      <c r="C59" s="48" t="str">
        <f>DataSheet!P104</f>
        <v>MΩ</v>
      </c>
      <c r="D59" s="34" t="e">
        <f>ABS((DataSheet!AM104*1.5%)+(5*DataSheet!CK104))</f>
        <v>#DIV/0!</v>
      </c>
      <c r="E59" s="37" t="str">
        <f t="shared" si="35"/>
        <v>MΩ</v>
      </c>
      <c r="F59" s="38" t="e">
        <f>DataSheet!DD104</f>
        <v>#DIV/0!</v>
      </c>
      <c r="G59" s="35" t="str">
        <f t="shared" si="45"/>
        <v>MΩ</v>
      </c>
      <c r="H59" s="420" t="e">
        <f>DataSheet!L104+D59</f>
        <v>#DIV/0!</v>
      </c>
      <c r="I59" s="420"/>
      <c r="J59" s="420" t="e">
        <f>DataSheet!L104-D59</f>
        <v>#DIV/0!</v>
      </c>
      <c r="K59" s="420"/>
      <c r="L59" s="419" t="e">
        <f t="shared" si="36"/>
        <v>#DIV/0!</v>
      </c>
      <c r="M59" s="419"/>
      <c r="N59" s="34" t="e">
        <f>DataSheet!DD104+B59</f>
        <v>#DIV/0!</v>
      </c>
      <c r="O59" s="35" t="str">
        <f t="shared" si="37"/>
        <v>MΩ</v>
      </c>
      <c r="P59" s="34" t="e">
        <f t="shared" ref="P59" si="49">H59</f>
        <v>#DIV/0!</v>
      </c>
      <c r="Q59" s="35" t="str">
        <f t="shared" si="48"/>
        <v>MΩ</v>
      </c>
      <c r="R59" s="411" t="e">
        <f t="shared" si="40"/>
        <v>#DIV/0!</v>
      </c>
      <c r="S59" s="411"/>
      <c r="T59" s="34" t="e">
        <f t="shared" si="47"/>
        <v>#DIV/0!</v>
      </c>
      <c r="U59" s="37" t="str">
        <f t="shared" si="42"/>
        <v>MΩ</v>
      </c>
      <c r="V59" s="411" t="e">
        <f t="shared" si="43"/>
        <v>#DIV/0!</v>
      </c>
      <c r="W59" s="411"/>
      <c r="X59" s="410" t="e">
        <f t="shared" si="44"/>
        <v>#DIV/0!</v>
      </c>
      <c r="Y59" s="410"/>
    </row>
    <row r="60" spans="2:25">
      <c r="B60" s="409" t="str">
        <f>DataSheet!F106</f>
        <v>DC Current Test</v>
      </c>
      <c r="C60" s="409"/>
      <c r="D60" s="409"/>
      <c r="E60" s="409"/>
      <c r="F60" s="409"/>
      <c r="G60" s="409"/>
      <c r="H60" s="409"/>
      <c r="I60" s="409"/>
      <c r="J60" s="409"/>
      <c r="K60" s="409"/>
      <c r="L60" s="409"/>
      <c r="M60" s="409"/>
      <c r="N60" s="409"/>
      <c r="O60" s="409"/>
      <c r="P60" s="409"/>
      <c r="Q60" s="409"/>
      <c r="R60" s="409"/>
      <c r="S60" s="409"/>
      <c r="T60" s="409"/>
      <c r="U60" s="409"/>
      <c r="V60" s="409"/>
      <c r="W60" s="409"/>
      <c r="X60" s="400" t="s">
        <v>139</v>
      </c>
      <c r="Y60" s="400"/>
    </row>
    <row r="61" spans="2:25">
      <c r="B61" s="409"/>
      <c r="C61" s="409"/>
      <c r="D61" s="409"/>
      <c r="E61" s="409"/>
      <c r="F61" s="409"/>
      <c r="G61" s="409"/>
      <c r="H61" s="409"/>
      <c r="I61" s="409"/>
      <c r="J61" s="409"/>
      <c r="K61" s="409"/>
      <c r="L61" s="409"/>
      <c r="M61" s="409"/>
      <c r="N61" s="409"/>
      <c r="O61" s="409"/>
      <c r="P61" s="409"/>
      <c r="Q61" s="409"/>
      <c r="R61" s="409"/>
      <c r="S61" s="409"/>
      <c r="T61" s="409"/>
      <c r="U61" s="409"/>
      <c r="V61" s="409"/>
      <c r="W61" s="409"/>
      <c r="X61" s="400"/>
      <c r="Y61" s="400"/>
    </row>
    <row r="62" spans="2:25">
      <c r="B62" s="400" t="s">
        <v>77</v>
      </c>
      <c r="C62" s="400"/>
      <c r="D62" s="409" t="s">
        <v>79</v>
      </c>
      <c r="E62" s="409"/>
      <c r="F62" s="403" t="s">
        <v>132</v>
      </c>
      <c r="G62" s="404"/>
      <c r="H62" s="409" t="s">
        <v>80</v>
      </c>
      <c r="I62" s="409"/>
      <c r="J62" s="409" t="s">
        <v>81</v>
      </c>
      <c r="K62" s="409"/>
      <c r="L62" s="409" t="s">
        <v>82</v>
      </c>
      <c r="M62" s="409"/>
      <c r="N62" s="412" t="s">
        <v>140</v>
      </c>
      <c r="O62" s="409"/>
      <c r="P62" s="409" t="s">
        <v>80</v>
      </c>
      <c r="Q62" s="409"/>
      <c r="R62" s="409" t="s">
        <v>82</v>
      </c>
      <c r="S62" s="409"/>
      <c r="T62" s="412" t="s">
        <v>141</v>
      </c>
      <c r="U62" s="409"/>
      <c r="V62" s="409" t="s">
        <v>82</v>
      </c>
      <c r="W62" s="409"/>
      <c r="X62" s="400"/>
      <c r="Y62" s="400"/>
    </row>
    <row r="63" spans="2:25">
      <c r="B63" s="400"/>
      <c r="C63" s="400"/>
      <c r="D63" s="409"/>
      <c r="E63" s="409"/>
      <c r="F63" s="407"/>
      <c r="G63" s="408"/>
      <c r="H63" s="409"/>
      <c r="I63" s="409"/>
      <c r="J63" s="409"/>
      <c r="K63" s="409"/>
      <c r="L63" s="409"/>
      <c r="M63" s="409"/>
      <c r="N63" s="409"/>
      <c r="O63" s="409"/>
      <c r="P63" s="409"/>
      <c r="Q63" s="409"/>
      <c r="R63" s="409"/>
      <c r="S63" s="409"/>
      <c r="T63" s="409"/>
      <c r="U63" s="409"/>
      <c r="V63" s="409"/>
      <c r="W63" s="409"/>
      <c r="X63" s="400"/>
      <c r="Y63" s="400"/>
    </row>
    <row r="64" spans="2:25">
      <c r="B64" s="45" t="e">
        <f>DataSheet!AM109</f>
        <v>#DIV/0!</v>
      </c>
      <c r="C64" s="48" t="str">
        <f>DataSheet!P109</f>
        <v>mA</v>
      </c>
      <c r="D64" s="34" t="e">
        <f>ABS((DataSheet!AM109*2.2%)+(5*DataSheet!CK109))</f>
        <v>#DIV/0!</v>
      </c>
      <c r="E64" s="37" t="str">
        <f t="shared" ref="E64:E66" si="50">C64</f>
        <v>mA</v>
      </c>
      <c r="F64" s="38" t="e">
        <f>DataSheet!DD109</f>
        <v>#DIV/0!</v>
      </c>
      <c r="G64" s="35" t="str">
        <f>C64</f>
        <v>mA</v>
      </c>
      <c r="H64" s="420" t="e">
        <f>DataSheet!L109+D64</f>
        <v>#DIV/0!</v>
      </c>
      <c r="I64" s="420"/>
      <c r="J64" s="420" t="e">
        <f>DataSheet!L109-D64</f>
        <v>#DIV/0!</v>
      </c>
      <c r="K64" s="420"/>
      <c r="L64" s="419" t="e">
        <f t="shared" ref="L64:L66" si="51">IF(AND(B64&lt;=H64,B64&gt;=J64),"PASSED","FAILED")</f>
        <v>#DIV/0!</v>
      </c>
      <c r="M64" s="419"/>
      <c r="N64" s="34" t="e">
        <f>DataSheet!DD109+B64</f>
        <v>#DIV/0!</v>
      </c>
      <c r="O64" s="35" t="str">
        <f t="shared" ref="O64:O66" si="52">G64</f>
        <v>mA</v>
      </c>
      <c r="P64" s="34" t="e">
        <f t="shared" ref="P64" si="53">H64</f>
        <v>#DIV/0!</v>
      </c>
      <c r="Q64" s="35" t="str">
        <f t="shared" ref="Q64" si="54">O64</f>
        <v>mA</v>
      </c>
      <c r="R64" s="415" t="e">
        <f t="shared" ref="R64:R66" si="55">IF(AND(N64&lt;=H64,N64&gt;=J64),"PASSED","FAILED")</f>
        <v>#DIV/0!</v>
      </c>
      <c r="S64" s="415"/>
      <c r="T64" s="34" t="e">
        <f t="shared" ref="T64:T66" si="56">-F64+B64</f>
        <v>#DIV/0!</v>
      </c>
      <c r="U64" s="37" t="str">
        <f t="shared" ref="U64:U66" si="57">O64</f>
        <v>mA</v>
      </c>
      <c r="V64" s="411" t="e">
        <f t="shared" ref="V64:V66" si="58">IF(AND(T64&lt;=H64,T64&gt;=J64),"PASSED","FAILED")</f>
        <v>#DIV/0!</v>
      </c>
      <c r="W64" s="411"/>
      <c r="X64" s="410" t="e">
        <f>IF(AND(L64="PASSED",R64="PASSED",V64="PASSED"),"PASSED",IF(L64="FAILED","FAILED","UNDETERMINED"))</f>
        <v>#DIV/0!</v>
      </c>
      <c r="Y64" s="410"/>
    </row>
    <row r="65" spans="2:25">
      <c r="B65" s="45" t="e">
        <f>DataSheet!AM110</f>
        <v>#DIV/0!</v>
      </c>
      <c r="C65" s="48" t="str">
        <f>DataSheet!P110</f>
        <v>mA</v>
      </c>
      <c r="D65" s="34" t="e">
        <f>ABS((DataSheet!AM110*2.2%)-(5*DataSheet!CK110))</f>
        <v>#DIV/0!</v>
      </c>
      <c r="E65" s="37" t="str">
        <f t="shared" si="50"/>
        <v>mA</v>
      </c>
      <c r="F65" s="38" t="e">
        <f>DataSheet!DD110</f>
        <v>#DIV/0!</v>
      </c>
      <c r="G65" s="35" t="str">
        <f t="shared" ref="G65:G66" si="59">C65</f>
        <v>mA</v>
      </c>
      <c r="H65" s="420" t="e">
        <f>DataSheet!L110+D65</f>
        <v>#DIV/0!</v>
      </c>
      <c r="I65" s="420"/>
      <c r="J65" s="420" t="e">
        <f>DataSheet!L110-D65</f>
        <v>#DIV/0!</v>
      </c>
      <c r="K65" s="420"/>
      <c r="L65" s="419" t="e">
        <f t="shared" si="51"/>
        <v>#DIV/0!</v>
      </c>
      <c r="M65" s="419"/>
      <c r="N65" s="34" t="e">
        <f>DataSheet!DD110+B65</f>
        <v>#DIV/0!</v>
      </c>
      <c r="O65" s="35" t="str">
        <f t="shared" si="52"/>
        <v>mA</v>
      </c>
      <c r="P65" s="34" t="e">
        <f t="shared" ref="P65:P66" si="60">H65</f>
        <v>#DIV/0!</v>
      </c>
      <c r="Q65" s="35" t="str">
        <f t="shared" ref="Q65:Q66" si="61">O65</f>
        <v>mA</v>
      </c>
      <c r="R65" s="415" t="e">
        <f t="shared" si="55"/>
        <v>#DIV/0!</v>
      </c>
      <c r="S65" s="415"/>
      <c r="T65" s="34" t="e">
        <f t="shared" si="56"/>
        <v>#DIV/0!</v>
      </c>
      <c r="U65" s="37" t="str">
        <f t="shared" si="57"/>
        <v>mA</v>
      </c>
      <c r="V65" s="411" t="e">
        <f t="shared" si="58"/>
        <v>#DIV/0!</v>
      </c>
      <c r="W65" s="411"/>
      <c r="X65" s="410" t="e">
        <f>IF(AND(L65="PASSED",R65="PASSED",V65="PASSED"),"PASSED",IF(L65="FAILED","FAILED","UNDETERMINED"))</f>
        <v>#DIV/0!</v>
      </c>
      <c r="Y65" s="410"/>
    </row>
    <row r="66" spans="2:25">
      <c r="B66" s="43" t="e">
        <f>DataSheet!AM111</f>
        <v>#DIV/0!</v>
      </c>
      <c r="C66" s="48" t="str">
        <f>DataSheet!P111</f>
        <v>mA</v>
      </c>
      <c r="D66" s="39" t="e">
        <f>ABS((DataSheet!AM111*2.2%)+(5*DataSheet!CK111))</f>
        <v>#DIV/0!</v>
      </c>
      <c r="E66" s="37" t="str">
        <f t="shared" si="50"/>
        <v>mA</v>
      </c>
      <c r="F66" s="38" t="e">
        <f>DataSheet!DD111</f>
        <v>#DIV/0!</v>
      </c>
      <c r="G66" s="35" t="str">
        <f t="shared" si="59"/>
        <v>mA</v>
      </c>
      <c r="H66" s="418" t="e">
        <f>DataSheet!L111+D66</f>
        <v>#DIV/0!</v>
      </c>
      <c r="I66" s="418"/>
      <c r="J66" s="418" t="e">
        <f>DataSheet!L111-D66</f>
        <v>#DIV/0!</v>
      </c>
      <c r="K66" s="418"/>
      <c r="L66" s="419" t="e">
        <f t="shared" si="51"/>
        <v>#DIV/0!</v>
      </c>
      <c r="M66" s="419"/>
      <c r="N66" s="39" t="e">
        <f>DataSheet!DD111+B66</f>
        <v>#DIV/0!</v>
      </c>
      <c r="O66" s="40" t="str">
        <f t="shared" si="52"/>
        <v>mA</v>
      </c>
      <c r="P66" s="39" t="e">
        <f t="shared" si="60"/>
        <v>#DIV/0!</v>
      </c>
      <c r="Q66" s="40" t="str">
        <f t="shared" si="61"/>
        <v>mA</v>
      </c>
      <c r="R66" s="413" t="e">
        <f t="shared" si="55"/>
        <v>#DIV/0!</v>
      </c>
      <c r="S66" s="413"/>
      <c r="T66" s="39" t="e">
        <f t="shared" si="56"/>
        <v>#DIV/0!</v>
      </c>
      <c r="U66" s="37" t="str">
        <f t="shared" si="57"/>
        <v>mA</v>
      </c>
      <c r="V66" s="411" t="e">
        <f t="shared" si="58"/>
        <v>#DIV/0!</v>
      </c>
      <c r="W66" s="411"/>
      <c r="X66" s="410" t="e">
        <f>IF(AND(L66="PASSED",R66="PASSED",V66="PASSED"),"PASSED",IF(L66="FAILED","FAILED","UNDETERMINED"))</f>
        <v>#DIV/0!</v>
      </c>
      <c r="Y66" s="410"/>
    </row>
    <row r="67" spans="2:25">
      <c r="B67" s="409" t="str">
        <f>DataSheet!F113</f>
        <v>AC Current Test</v>
      </c>
      <c r="C67" s="409"/>
      <c r="D67" s="409"/>
      <c r="E67" s="409"/>
      <c r="F67" s="409"/>
      <c r="G67" s="409"/>
      <c r="H67" s="409"/>
      <c r="I67" s="409"/>
      <c r="J67" s="409"/>
      <c r="K67" s="409"/>
      <c r="L67" s="409"/>
      <c r="M67" s="409"/>
      <c r="N67" s="409"/>
      <c r="O67" s="409"/>
      <c r="P67" s="409"/>
      <c r="Q67" s="409"/>
      <c r="R67" s="409"/>
      <c r="S67" s="409"/>
      <c r="T67" s="409"/>
      <c r="U67" s="409"/>
      <c r="V67" s="409"/>
      <c r="W67" s="409"/>
      <c r="X67" s="400" t="s">
        <v>139</v>
      </c>
      <c r="Y67" s="400"/>
    </row>
    <row r="68" spans="2:25">
      <c r="B68" s="409"/>
      <c r="C68" s="409"/>
      <c r="D68" s="409"/>
      <c r="E68" s="409"/>
      <c r="F68" s="409"/>
      <c r="G68" s="409"/>
      <c r="H68" s="409"/>
      <c r="I68" s="409"/>
      <c r="J68" s="409"/>
      <c r="K68" s="409"/>
      <c r="L68" s="409"/>
      <c r="M68" s="409"/>
      <c r="N68" s="409"/>
      <c r="O68" s="409"/>
      <c r="P68" s="409"/>
      <c r="Q68" s="409"/>
      <c r="R68" s="409"/>
      <c r="S68" s="409"/>
      <c r="T68" s="409"/>
      <c r="U68" s="409"/>
      <c r="V68" s="409"/>
      <c r="W68" s="409"/>
      <c r="X68" s="400"/>
      <c r="Y68" s="400"/>
    </row>
    <row r="69" spans="2:25">
      <c r="B69" s="400" t="s">
        <v>77</v>
      </c>
      <c r="C69" s="400"/>
      <c r="D69" s="409" t="s">
        <v>79</v>
      </c>
      <c r="E69" s="409"/>
      <c r="F69" s="403" t="s">
        <v>132</v>
      </c>
      <c r="G69" s="404"/>
      <c r="H69" s="409" t="s">
        <v>80</v>
      </c>
      <c r="I69" s="409"/>
      <c r="J69" s="409" t="s">
        <v>81</v>
      </c>
      <c r="K69" s="409"/>
      <c r="L69" s="409" t="s">
        <v>82</v>
      </c>
      <c r="M69" s="409"/>
      <c r="N69" s="412" t="s">
        <v>140</v>
      </c>
      <c r="O69" s="409"/>
      <c r="P69" s="409" t="s">
        <v>80</v>
      </c>
      <c r="Q69" s="409"/>
      <c r="R69" s="409" t="s">
        <v>82</v>
      </c>
      <c r="S69" s="409"/>
      <c r="T69" s="412" t="s">
        <v>141</v>
      </c>
      <c r="U69" s="409"/>
      <c r="V69" s="409" t="s">
        <v>82</v>
      </c>
      <c r="W69" s="409"/>
      <c r="X69" s="400"/>
      <c r="Y69" s="400"/>
    </row>
    <row r="70" spans="2:25">
      <c r="B70" s="400"/>
      <c r="C70" s="400"/>
      <c r="D70" s="409"/>
      <c r="E70" s="409"/>
      <c r="F70" s="407"/>
      <c r="G70" s="408"/>
      <c r="H70" s="409"/>
      <c r="I70" s="409"/>
      <c r="J70" s="409"/>
      <c r="K70" s="409"/>
      <c r="L70" s="409"/>
      <c r="M70" s="409"/>
      <c r="N70" s="409"/>
      <c r="O70" s="409"/>
      <c r="P70" s="409"/>
      <c r="Q70" s="409"/>
      <c r="R70" s="409"/>
      <c r="S70" s="409"/>
      <c r="T70" s="409"/>
      <c r="U70" s="409"/>
      <c r="V70" s="409"/>
      <c r="W70" s="409"/>
      <c r="X70" s="400"/>
      <c r="Y70" s="400"/>
    </row>
    <row r="71" spans="2:25">
      <c r="B71" s="45" t="e">
        <f>DataSheet!AM116</f>
        <v>#DIV/0!</v>
      </c>
      <c r="C71" s="46" t="str">
        <f>DataSheet!P116</f>
        <v>mA</v>
      </c>
      <c r="D71" s="34" t="e">
        <f>ABS((DataSheet!AM116*2.8%)+(5*DataSheet!CK116))</f>
        <v>#DIV/0!</v>
      </c>
      <c r="E71" s="37" t="str">
        <f t="shared" ref="E71:E74" si="62">C71</f>
        <v>mA</v>
      </c>
      <c r="F71" s="38" t="e">
        <f>DataSheet!DD116</f>
        <v>#DIV/0!</v>
      </c>
      <c r="G71" s="35" t="str">
        <f>C71</f>
        <v>mA</v>
      </c>
      <c r="H71" s="420" t="e">
        <f>DataSheet!L116+D71</f>
        <v>#DIV/0!</v>
      </c>
      <c r="I71" s="420"/>
      <c r="J71" s="420" t="e">
        <f>DataSheet!L116-D71</f>
        <v>#DIV/0!</v>
      </c>
      <c r="K71" s="420"/>
      <c r="L71" s="419" t="e">
        <f t="shared" ref="L71:L74" si="63">IF(AND(B71&lt;=H71,B71&gt;=J71),"PASSED","FAILED")</f>
        <v>#DIV/0!</v>
      </c>
      <c r="M71" s="419"/>
      <c r="N71" s="34" t="e">
        <f>DataSheet!DD116+B71</f>
        <v>#DIV/0!</v>
      </c>
      <c r="O71" s="35" t="str">
        <f t="shared" ref="O71:O74" si="64">G71</f>
        <v>mA</v>
      </c>
      <c r="P71" s="34" t="e">
        <f t="shared" ref="P71" si="65">H71</f>
        <v>#DIV/0!</v>
      </c>
      <c r="Q71" s="35" t="str">
        <f t="shared" ref="Q71" si="66">O71</f>
        <v>mA</v>
      </c>
      <c r="R71" s="415" t="e">
        <f t="shared" ref="R71:R74" si="67">IF(AND(N71&lt;=H71,N71&gt;=J71),"PASSED","FAILED")</f>
        <v>#DIV/0!</v>
      </c>
      <c r="S71" s="415"/>
      <c r="T71" s="34" t="e">
        <f t="shared" ref="T71:T74" si="68">-F71+B71</f>
        <v>#DIV/0!</v>
      </c>
      <c r="U71" s="35" t="str">
        <f t="shared" ref="U71:U74" si="69">O71</f>
        <v>mA</v>
      </c>
      <c r="V71" s="411" t="e">
        <f t="shared" ref="V71:V74" si="70">IF(AND(T71&lt;=H71,T71&gt;=J71),"PASSED","FAILED")</f>
        <v>#DIV/0!</v>
      </c>
      <c r="W71" s="411"/>
      <c r="X71" s="410" t="e">
        <f>IF(AND(L71="PASSED",R71="PASSED",V71="PASSED"),"PASSED",IF(L71="FAILED","FAILED","UNDETERMINED"))</f>
        <v>#DIV/0!</v>
      </c>
      <c r="Y71" s="410"/>
    </row>
    <row r="72" spans="2:25">
      <c r="B72" s="45" t="e">
        <f>DataSheet!AM117</f>
        <v>#DIV/0!</v>
      </c>
      <c r="C72" s="46" t="str">
        <f>DataSheet!P117</f>
        <v>mA</v>
      </c>
      <c r="D72" s="34" t="e">
        <f>ABS((DataSheet!AM117*2.8%)+(5*DataSheet!CK117))</f>
        <v>#DIV/0!</v>
      </c>
      <c r="E72" s="37" t="str">
        <f t="shared" si="62"/>
        <v>mA</v>
      </c>
      <c r="F72" s="38" t="e">
        <f>DataSheet!DD117</f>
        <v>#DIV/0!</v>
      </c>
      <c r="G72" s="35" t="str">
        <f t="shared" ref="G72:G74" si="71">C72</f>
        <v>mA</v>
      </c>
      <c r="H72" s="420" t="e">
        <f>DataSheet!L117+D72</f>
        <v>#DIV/0!</v>
      </c>
      <c r="I72" s="420"/>
      <c r="J72" s="420" t="e">
        <f>DataSheet!L117-D72</f>
        <v>#DIV/0!</v>
      </c>
      <c r="K72" s="420"/>
      <c r="L72" s="419" t="e">
        <f t="shared" si="63"/>
        <v>#DIV/0!</v>
      </c>
      <c r="M72" s="419"/>
      <c r="N72" s="34" t="e">
        <f>DataSheet!DD117+B72</f>
        <v>#DIV/0!</v>
      </c>
      <c r="O72" s="35" t="str">
        <f t="shared" si="64"/>
        <v>mA</v>
      </c>
      <c r="P72" s="34" t="e">
        <f t="shared" ref="P72:P73" si="72">H72</f>
        <v>#DIV/0!</v>
      </c>
      <c r="Q72" s="35" t="str">
        <f t="shared" ref="Q72:Q73" si="73">O72</f>
        <v>mA</v>
      </c>
      <c r="R72" s="415" t="e">
        <f t="shared" si="67"/>
        <v>#DIV/0!</v>
      </c>
      <c r="S72" s="415"/>
      <c r="T72" s="34" t="e">
        <f t="shared" si="68"/>
        <v>#DIV/0!</v>
      </c>
      <c r="U72" s="35" t="str">
        <f t="shared" si="69"/>
        <v>mA</v>
      </c>
      <c r="V72" s="411" t="e">
        <f t="shared" si="70"/>
        <v>#DIV/0!</v>
      </c>
      <c r="W72" s="411"/>
      <c r="X72" s="410" t="e">
        <f>IF(AND(L72="PASSED",R72="PASSED",V72="PASSED"),"PASSED",IF(L72="FAILED","FAILED","UNDETERMINED"))</f>
        <v>#DIV/0!</v>
      </c>
      <c r="Y72" s="410"/>
    </row>
    <row r="73" spans="2:25">
      <c r="B73" s="43" t="e">
        <f>DataSheet!AM118</f>
        <v>#DIV/0!</v>
      </c>
      <c r="C73" s="44" t="str">
        <f>DataSheet!P118</f>
        <v>mA</v>
      </c>
      <c r="D73" s="39" t="e">
        <f>ABS((DataSheet!AM118*2.8%)+(5*DataSheet!CK118))</f>
        <v>#DIV/0!</v>
      </c>
      <c r="E73" s="37" t="str">
        <f t="shared" si="62"/>
        <v>mA</v>
      </c>
      <c r="F73" s="38" t="e">
        <f>DataSheet!DD118</f>
        <v>#DIV/0!</v>
      </c>
      <c r="G73" s="35" t="str">
        <f t="shared" si="71"/>
        <v>mA</v>
      </c>
      <c r="H73" s="418" t="e">
        <f>DataSheet!L118+D73</f>
        <v>#DIV/0!</v>
      </c>
      <c r="I73" s="418"/>
      <c r="J73" s="418" t="e">
        <f>DataSheet!L118-D73</f>
        <v>#DIV/0!</v>
      </c>
      <c r="K73" s="418"/>
      <c r="L73" s="419" t="e">
        <f t="shared" si="63"/>
        <v>#DIV/0!</v>
      </c>
      <c r="M73" s="419"/>
      <c r="N73" s="39" t="e">
        <f>DataSheet!DD118+B73</f>
        <v>#DIV/0!</v>
      </c>
      <c r="O73" s="40" t="str">
        <f t="shared" si="64"/>
        <v>mA</v>
      </c>
      <c r="P73" s="39" t="e">
        <f t="shared" si="72"/>
        <v>#DIV/0!</v>
      </c>
      <c r="Q73" s="40" t="str">
        <f t="shared" si="73"/>
        <v>mA</v>
      </c>
      <c r="R73" s="413" t="e">
        <f t="shared" si="67"/>
        <v>#DIV/0!</v>
      </c>
      <c r="S73" s="413"/>
      <c r="T73" s="39" t="e">
        <f t="shared" si="68"/>
        <v>#DIV/0!</v>
      </c>
      <c r="U73" s="37" t="str">
        <f t="shared" si="69"/>
        <v>mA</v>
      </c>
      <c r="V73" s="411" t="e">
        <f t="shared" si="70"/>
        <v>#DIV/0!</v>
      </c>
      <c r="W73" s="411"/>
      <c r="X73" s="410" t="e">
        <f>IF(AND(L73="PASSED",R73="PASSED",V73="PASSED"),"PASSED",IF(L73="FAILED","FAILED","UNDETERMINED"))</f>
        <v>#DIV/0!</v>
      </c>
      <c r="Y73" s="410"/>
    </row>
    <row r="74" spans="2:25">
      <c r="B74" s="43" t="e">
        <f>DataSheet!AM119</f>
        <v>#DIV/0!</v>
      </c>
      <c r="C74" s="44" t="str">
        <f>DataSheet!P119</f>
        <v>mA</v>
      </c>
      <c r="D74" s="39" t="e">
        <f>ABS((DataSheet!AM119*2.8%)+(5*DataSheet!CK119))</f>
        <v>#DIV/0!</v>
      </c>
      <c r="E74" s="37" t="str">
        <f t="shared" si="62"/>
        <v>mA</v>
      </c>
      <c r="F74" s="38" t="e">
        <f>DataSheet!DD119</f>
        <v>#DIV/0!</v>
      </c>
      <c r="G74" s="35" t="str">
        <f t="shared" si="71"/>
        <v>mA</v>
      </c>
      <c r="H74" s="418" t="e">
        <f>DataSheet!L119+D74</f>
        <v>#DIV/0!</v>
      </c>
      <c r="I74" s="418"/>
      <c r="J74" s="418" t="e">
        <f>DataSheet!L119-D74</f>
        <v>#DIV/0!</v>
      </c>
      <c r="K74" s="418"/>
      <c r="L74" s="419" t="e">
        <f t="shared" si="63"/>
        <v>#DIV/0!</v>
      </c>
      <c r="M74" s="419"/>
      <c r="N74" s="39" t="e">
        <f>DataSheet!DD119+B74</f>
        <v>#DIV/0!</v>
      </c>
      <c r="O74" s="40" t="str">
        <f t="shared" si="64"/>
        <v>mA</v>
      </c>
      <c r="P74" s="39" t="e">
        <f t="shared" ref="P74" si="74">H74</f>
        <v>#DIV/0!</v>
      </c>
      <c r="Q74" s="40" t="str">
        <f t="shared" ref="Q74" si="75">O74</f>
        <v>mA</v>
      </c>
      <c r="R74" s="413" t="e">
        <f t="shared" si="67"/>
        <v>#DIV/0!</v>
      </c>
      <c r="S74" s="413"/>
      <c r="T74" s="39" t="e">
        <f t="shared" si="68"/>
        <v>#DIV/0!</v>
      </c>
      <c r="U74" s="37" t="str">
        <f t="shared" si="69"/>
        <v>mA</v>
      </c>
      <c r="V74" s="411" t="e">
        <f t="shared" si="70"/>
        <v>#DIV/0!</v>
      </c>
      <c r="W74" s="411"/>
      <c r="X74" s="410" t="e">
        <f>IF(AND(L74="PASSED",R74="PASSED",V74="PASSED"),"PASSED",IF(L74="FAILED","FAILED","UNDETERMINED"))</f>
        <v>#DIV/0!</v>
      </c>
      <c r="Y74" s="410"/>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10" zoomScaleNormal="100" workbookViewId="0">
      <selection activeCell="L23" sqref="L23"/>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Juni Ilas</cp:lastModifiedBy>
  <cp:lastPrinted>2023-09-14T06:39:49Z</cp:lastPrinted>
  <dcterms:created xsi:type="dcterms:W3CDTF">2014-11-03T09:03:00Z</dcterms:created>
  <dcterms:modified xsi:type="dcterms:W3CDTF">2025-10-01T06:58:23Z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2025-09-16T04:10:28Z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c5ab639b-4ead-4538-be97-e730957e84f1</vt:lpwstr>
  </property>
  <property fmtid="{D5CDD505-2E9C-101B-9397-08002B2CF9AE}" pid="9" name="MSIP_Label_defa4170-0d19-0005-0004-bc88714345d2_ContentBits">
    <vt:lpwstr>0</vt:lpwstr>
  </property>
  <property fmtid="{D5CDD505-2E9C-101B-9397-08002B2CF9AE}" pid="10" name="MSIP_Label_defa4170-0d19-0005-0004-bc88714345d2_Tag">
    <vt:lpwstr>10, 3, 0, 1</vt:lpwstr>
  </property>
</Properties>
</file>