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part1-基本参数" sheetId="1" state="visible" r:id="rId1"/>
  </sheets>
  <externalReferences>
    <externalReference xmlns:r="http://schemas.openxmlformats.org/officeDocument/2006/relationships" r:id="rId2"/>
  </externalReference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0.0_ "/>
    <numFmt numFmtId="165" formatCode="0.00_ "/>
  </numFmts>
  <fonts count="36">
    <font>
      <name val="Noto Sans CJK SC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黑体"/>
      <charset val="134"/>
      <family val="0"/>
      <sz val="12"/>
    </font>
    <font>
      <name val="宋体"/>
      <charset val="134"/>
      <family val="0"/>
      <sz val="11"/>
    </font>
    <font>
      <name val="宋体"/>
      <charset val="134"/>
      <family val="0"/>
      <sz val="12"/>
    </font>
    <font>
      <name val="Noto Sans CJK SC"/>
      <charset val="1"/>
      <family val="2"/>
      <sz val="11"/>
    </font>
    <font>
      <name val="宋体"/>
      <charset val="134"/>
      <family val="0"/>
      <color rgb="FF000000"/>
      <sz val="11"/>
    </font>
    <font>
      <name val="Times New Roman"/>
      <charset val="1"/>
      <family val="1"/>
      <color rgb="FFFF0000"/>
      <sz val="11"/>
    </font>
    <font>
      <name val="Times New Roman"/>
      <charset val="1"/>
      <family val="1"/>
      <sz val="11"/>
    </font>
    <font>
      <name val="Times New Roman"/>
      <charset val="1"/>
      <family val="1"/>
      <sz val="11"/>
      <vertAlign val="subscript"/>
    </font>
    <font>
      <name val="Times New Roman"/>
      <charset val="1"/>
      <family val="1"/>
      <b val="1"/>
      <color rgb="FF0033CC"/>
      <sz val="11"/>
    </font>
    <font>
      <name val="Times New Roman"/>
      <charset val="1"/>
      <family val="1"/>
      <color rgb="FF000000"/>
      <sz val="11"/>
    </font>
    <font>
      <name val="Times New Roman"/>
      <charset val="1"/>
      <family val="1"/>
      <b val="1"/>
      <color rgb="FFFF0000"/>
      <sz val="11"/>
    </font>
    <font>
      <name val="宋体"/>
      <charset val="134"/>
      <family val="0"/>
      <color rgb="FFFF0000"/>
      <sz val="11"/>
    </font>
    <font>
      <name val="宋体"/>
      <charset val="134"/>
      <family val="0"/>
      <sz val="11"/>
      <vertAlign val="superscript"/>
    </font>
    <font>
      <name val="Times New Roman"/>
      <charset val="1"/>
      <family val="1"/>
      <sz val="11"/>
      <u val="single"/>
    </font>
    <font>
      <name val="宋体"/>
      <charset val="134"/>
      <family val="0"/>
      <sz val="10"/>
    </font>
    <font>
      <name val="Times New Roman"/>
      <charset val="1"/>
      <family val="1"/>
      <sz val="10"/>
    </font>
    <font>
      <name val="宋体"/>
      <charset val="134"/>
      <family val="3"/>
      <color rgb="FFFF0000"/>
      <sz val="10"/>
    </font>
    <font>
      <name val="Times New Roman"/>
      <charset val="1"/>
      <family val="1"/>
      <b val="1"/>
      <color rgb="FF0033CC"/>
      <sz val="10"/>
    </font>
    <font>
      <name val="Times New Roman"/>
      <charset val="1"/>
      <family val="1"/>
      <sz val="10"/>
      <vertAlign val="superscript"/>
    </font>
    <font>
      <name val="Times New Roman"/>
      <charset val="1"/>
      <family val="1"/>
      <sz val="10"/>
      <vertAlign val="subscript"/>
    </font>
    <font>
      <name val="Times New Roman"/>
      <charset val="1"/>
      <family val="1"/>
      <b val="1"/>
      <color rgb="FFFF0000"/>
      <sz val="10"/>
    </font>
    <font>
      <name val="黑体"/>
      <charset val="134"/>
      <family val="0"/>
      <color rgb="FF0000FF"/>
      <sz val="10"/>
    </font>
    <font>
      <name val="宋体"/>
      <charset val="134"/>
      <family val="0"/>
      <sz val="10"/>
      <vertAlign val="subscript"/>
    </font>
    <font>
      <name val="宋体"/>
      <charset val="134"/>
      <family val="0"/>
      <sz val="10"/>
      <vertAlign val="superscript"/>
    </font>
    <font>
      <name val="宋体"/>
      <charset val="134"/>
      <family val="0"/>
      <color rgb="FFFF0000"/>
      <sz val="10"/>
    </font>
    <font>
      <name val="Calibri"/>
      <charset val="161"/>
      <family val="0"/>
      <sz val="10"/>
    </font>
    <font>
      <name val="宋体"/>
      <charset val="134"/>
      <family val="0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color rgb="FF000000"/>
      <sz val="10"/>
      <vertAlign val="superscript"/>
    </font>
    <font>
      <name val="宋体"/>
      <charset val="134"/>
      <family val="0"/>
      <b val="1"/>
      <color rgb="FF0033CC"/>
      <sz val="10"/>
    </font>
    <font>
      <name val="Noto Sans CJK SC"/>
      <charset val="1"/>
      <family val="2"/>
      <b val="1"/>
      <color rgb="FFFF0000"/>
      <sz val="10"/>
    </font>
    <font>
      <name val="Noto Serif CJK SC"/>
      <family val="2"/>
      <color rgb="FFFFFFFF"/>
      <sz val="11"/>
    </font>
  </fonts>
  <fills count="7">
    <fill>
      <patternFill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00B0F0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 style="thin"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17"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left" vertical="bottom"/>
    </xf>
    <xf numFmtId="49" fontId="6" fillId="5" borderId="1" applyAlignment="1" applyProtection="1" pivotButton="0" quotePrefix="0" xfId="0">
      <alignment horizontal="center" vertical="center"/>
      <protection locked="0" hidden="0"/>
    </xf>
    <xf numFmtId="0" fontId="7" fillId="0" borderId="1" applyAlignment="1" pivotButton="0" quotePrefix="0" xfId="0">
      <alignment horizontal="center" vertical="bottom"/>
    </xf>
    <xf numFmtId="0" fontId="8" fillId="0" borderId="1" applyAlignment="1" pivotButton="0" quotePrefix="0" xfId="0">
      <alignment horizontal="center" vertical="center" wrapText="1"/>
    </xf>
    <xf numFmtId="0" fontId="9" fillId="4" borderId="1" applyAlignment="1" pivotButton="0" quotePrefix="0" xfId="0">
      <alignment horizontal="left" vertical="bottom"/>
    </xf>
    <xf numFmtId="0" fontId="12" fillId="0" borderId="1" applyAlignment="1" pivotButton="0" quotePrefix="0" xfId="0">
      <alignment horizontal="center" vertical="bottom"/>
    </xf>
    <xf numFmtId="0" fontId="10" fillId="0" borderId="1" applyAlignment="1" pivotButton="0" quotePrefix="0" xfId="0">
      <alignment horizontal="center" vertical="bottom"/>
    </xf>
    <xf numFmtId="0" fontId="10" fillId="4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8" fillId="3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bottom"/>
    </xf>
    <xf numFmtId="0" fontId="5" fillId="0" borderId="1" applyAlignment="1" pivotButton="0" quotePrefix="0" xfId="0">
      <alignment horizontal="left" vertical="bottom"/>
    </xf>
    <xf numFmtId="0" fontId="13" fillId="0" borderId="1" applyAlignment="1" pivotButton="0" quotePrefix="0" xfId="0">
      <alignment horizontal="center" vertical="bottom"/>
    </xf>
    <xf numFmtId="0" fontId="15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bottom"/>
    </xf>
    <xf numFmtId="0" fontId="18" fillId="0" borderId="0" applyAlignment="1" pivotButton="0" quotePrefix="0" xfId="0">
      <alignment horizontal="general" vertical="center"/>
    </xf>
    <xf numFmtId="0" fontId="4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bottom"/>
    </xf>
    <xf numFmtId="0" fontId="20" fillId="0" borderId="0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18" fillId="4" borderId="1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bottom"/>
    </xf>
    <xf numFmtId="0" fontId="18" fillId="0" borderId="1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0" fontId="24" fillId="6" borderId="1" applyAlignment="1" pivotButton="0" quotePrefix="0" xfId="0">
      <alignment horizontal="center" vertical="center"/>
    </xf>
    <xf numFmtId="0" fontId="18" fillId="4" borderId="1" applyAlignment="1" pivotButton="0" quotePrefix="0" xfId="0">
      <alignment horizontal="center" vertical="bottom"/>
    </xf>
    <xf numFmtId="0" fontId="21" fillId="0" borderId="1" applyAlignment="1" pivotButton="0" quotePrefix="0" xfId="0">
      <alignment horizontal="center" vertical="bottom"/>
    </xf>
    <xf numFmtId="0" fontId="19" fillId="0" borderId="1" applyAlignment="1" pivotButton="0" quotePrefix="0" xfId="0">
      <alignment horizontal="center" vertical="bottom"/>
    </xf>
    <xf numFmtId="0" fontId="19" fillId="0" borderId="1" applyAlignment="1" pivotButton="0" quotePrefix="0" xfId="0">
      <alignment horizontal="center" vertical="bottom"/>
    </xf>
    <xf numFmtId="0" fontId="19" fillId="4" borderId="1" applyAlignment="1" pivotButton="0" quotePrefix="0" xfId="0">
      <alignment horizontal="center" vertical="bottom"/>
    </xf>
    <xf numFmtId="0" fontId="24" fillId="6" borderId="1" applyAlignment="1" pivotButton="0" quotePrefix="0" xfId="0">
      <alignment horizontal="center" vertical="bottom"/>
    </xf>
    <xf numFmtId="0" fontId="25" fillId="0" borderId="1" applyAlignment="1" pivotButton="0" quotePrefix="0" xfId="0">
      <alignment horizontal="general" vertical="center"/>
    </xf>
    <xf numFmtId="0" fontId="18" fillId="0" borderId="1" applyAlignment="1" pivotButton="0" quotePrefix="0" xfId="0">
      <alignment horizontal="general" vertical="center"/>
    </xf>
    <xf numFmtId="0" fontId="18" fillId="0" borderId="1" applyAlignment="1" pivotButton="0" quotePrefix="0" xfId="0">
      <alignment horizontal="left" vertical="center"/>
    </xf>
    <xf numFmtId="0" fontId="18" fillId="3" borderId="1" applyAlignment="1" pivotButton="0" quotePrefix="0" xfId="0">
      <alignment horizontal="center" vertical="center" wrapText="1"/>
    </xf>
    <xf numFmtId="164" fontId="19" fillId="0" borderId="1" applyAlignment="1" pivotButton="0" quotePrefix="0" xfId="0">
      <alignment horizontal="center" vertical="bottom"/>
    </xf>
    <xf numFmtId="164" fontId="19" fillId="0" borderId="1" applyAlignment="1" pivotButton="0" quotePrefix="0" xfId="0">
      <alignment horizontal="center" vertical="center"/>
    </xf>
    <xf numFmtId="164" fontId="18" fillId="0" borderId="1" applyAlignment="1" pivotButton="0" quotePrefix="0" xfId="0">
      <alignment horizontal="center" vertical="center"/>
    </xf>
    <xf numFmtId="0" fontId="30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/>
    </xf>
    <xf numFmtId="0" fontId="31" fillId="0" borderId="1" applyAlignment="1" pivotButton="0" quotePrefix="0" xfId="0">
      <alignment horizontal="center" vertical="bottom"/>
    </xf>
    <xf numFmtId="0" fontId="30" fillId="0" borderId="1" applyAlignment="1" pivotButton="0" quotePrefix="0" xfId="0">
      <alignment horizontal="center" vertical="bottom"/>
    </xf>
    <xf numFmtId="0" fontId="3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center"/>
    </xf>
    <xf numFmtId="0" fontId="8" fillId="3" borderId="2" applyAlignment="1" pivotButton="0" quotePrefix="0" xfId="0">
      <alignment horizontal="center" vertical="center"/>
    </xf>
    <xf numFmtId="0" fontId="18" fillId="4" borderId="3" applyAlignment="1" pivotButton="0" quotePrefix="0" xfId="0">
      <alignment horizontal="center" vertical="center"/>
    </xf>
    <xf numFmtId="0" fontId="33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3" pivotButton="0" quotePrefix="0" xfId="0"/>
    <xf numFmtId="0" fontId="5" fillId="3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left" vertical="bottom"/>
    </xf>
    <xf numFmtId="49" fontId="6" fillId="5" borderId="1" applyAlignment="1" applyProtection="1" pivotButton="0" quotePrefix="0" xfId="0">
      <alignment horizontal="center" vertical="center"/>
      <protection locked="0" hidden="0"/>
    </xf>
    <xf numFmtId="0" fontId="7" fillId="0" borderId="1" applyAlignment="1" pivotButton="0" quotePrefix="0" xfId="0">
      <alignment horizontal="center" vertical="bottom"/>
    </xf>
    <xf numFmtId="0" fontId="8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9" fillId="4" borderId="1" applyAlignment="1" pivotButton="0" quotePrefix="0" xfId="0">
      <alignment horizontal="left" vertical="bottom"/>
    </xf>
    <xf numFmtId="0" fontId="12" fillId="0" borderId="1" applyAlignment="1" pivotButton="0" quotePrefix="0" xfId="0">
      <alignment horizontal="center" vertical="bottom"/>
    </xf>
    <xf numFmtId="0" fontId="10" fillId="0" borderId="1" applyAlignment="1" pivotButton="0" quotePrefix="0" xfId="0">
      <alignment horizontal="center" vertical="bottom"/>
    </xf>
    <xf numFmtId="0" fontId="10" fillId="4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0" applyAlignment="1" pivotButton="0" quotePrefix="0" xfId="0">
      <alignment horizontal="center" vertical="center"/>
    </xf>
    <xf numFmtId="0" fontId="8" fillId="3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bottom"/>
    </xf>
    <xf numFmtId="0" fontId="5" fillId="0" borderId="1" applyAlignment="1" pivotButton="0" quotePrefix="0" xfId="0">
      <alignment horizontal="left" vertical="bottom"/>
    </xf>
    <xf numFmtId="0" fontId="13" fillId="0" borderId="1" applyAlignment="1" pivotButton="0" quotePrefix="0" xfId="0">
      <alignment horizontal="center" vertical="bottom"/>
    </xf>
    <xf numFmtId="0" fontId="15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general" vertical="center"/>
    </xf>
    <xf numFmtId="0" fontId="4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bottom"/>
    </xf>
    <xf numFmtId="0" fontId="20" fillId="0" borderId="0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18" fillId="4" borderId="1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bottom"/>
    </xf>
    <xf numFmtId="0" fontId="18" fillId="0" borderId="1" applyAlignment="1" pivotButton="0" quotePrefix="0" xfId="0">
      <alignment horizontal="center" vertical="center"/>
    </xf>
    <xf numFmtId="0" fontId="24" fillId="6" borderId="1" applyAlignment="1" pivotButton="0" quotePrefix="0" xfId="0">
      <alignment horizontal="center" vertical="center"/>
    </xf>
    <xf numFmtId="0" fontId="18" fillId="4" borderId="1" applyAlignment="1" pivotButton="0" quotePrefix="0" xfId="0">
      <alignment horizontal="center" vertical="bottom"/>
    </xf>
    <xf numFmtId="0" fontId="21" fillId="0" borderId="1" applyAlignment="1" pivotButton="0" quotePrefix="0" xfId="0">
      <alignment horizontal="center" vertical="bottom"/>
    </xf>
    <xf numFmtId="0" fontId="19" fillId="0" borderId="1" applyAlignment="1" pivotButton="0" quotePrefix="0" xfId="0">
      <alignment horizontal="center" vertical="bottom"/>
    </xf>
    <xf numFmtId="0" fontId="19" fillId="4" borderId="1" applyAlignment="1" pivotButton="0" quotePrefix="0" xfId="0">
      <alignment horizontal="center" vertical="bottom"/>
    </xf>
    <xf numFmtId="0" fontId="24" fillId="6" borderId="1" applyAlignment="1" pivotButton="0" quotePrefix="0" xfId="0">
      <alignment horizontal="center" vertical="bottom"/>
    </xf>
    <xf numFmtId="0" fontId="25" fillId="0" borderId="1" applyAlignment="1" pivotButton="0" quotePrefix="0" xfId="0">
      <alignment horizontal="general" vertical="center"/>
    </xf>
    <xf numFmtId="0" fontId="18" fillId="0" borderId="1" applyAlignment="1" pivotButton="0" quotePrefix="0" xfId="0">
      <alignment horizontal="general" vertical="center"/>
    </xf>
    <xf numFmtId="0" fontId="18" fillId="0" borderId="1" applyAlignment="1" pivotButton="0" quotePrefix="0" xfId="0">
      <alignment horizontal="left" vertical="center"/>
    </xf>
    <xf numFmtId="0" fontId="18" fillId="3" borderId="1" applyAlignment="1" pivotButton="0" quotePrefix="0" xfId="0">
      <alignment horizontal="center" vertical="center" wrapText="1"/>
    </xf>
    <xf numFmtId="164" fontId="19" fillId="0" borderId="1" applyAlignment="1" pivotButton="0" quotePrefix="0" xfId="0">
      <alignment horizontal="center" vertical="bottom"/>
    </xf>
    <xf numFmtId="164" fontId="19" fillId="0" borderId="1" applyAlignment="1" pivotButton="0" quotePrefix="0" xfId="0">
      <alignment horizontal="center" vertical="center"/>
    </xf>
    <xf numFmtId="164" fontId="18" fillId="0" borderId="1" applyAlignment="1" pivotButton="0" quotePrefix="0" xfId="0">
      <alignment horizontal="center" vertical="center"/>
    </xf>
    <xf numFmtId="0" fontId="30" fillId="0" borderId="1" applyAlignment="1" pivotButton="0" quotePrefix="0" xfId="0">
      <alignment horizontal="center" vertical="center"/>
    </xf>
    <xf numFmtId="0" fontId="31" fillId="0" borderId="1" applyAlignment="1" pivotButton="0" quotePrefix="0" xfId="0">
      <alignment horizontal="center" vertical="bottom"/>
    </xf>
    <xf numFmtId="0" fontId="30" fillId="0" borderId="1" applyAlignment="1" pivotButton="0" quotePrefix="0" xfId="0">
      <alignment horizontal="center" vertical="bottom"/>
    </xf>
    <xf numFmtId="0" fontId="3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center"/>
    </xf>
    <xf numFmtId="0" fontId="8" fillId="3" borderId="2" applyAlignment="1" pivotButton="0" quotePrefix="0" xfId="0">
      <alignment horizontal="center" vertical="center"/>
    </xf>
    <xf numFmtId="0" fontId="18" fillId="4" borderId="3" applyAlignment="1" pivotButton="0" quotePrefix="0" xfId="0">
      <alignment horizontal="center" vertical="center"/>
    </xf>
    <xf numFmtId="0" fontId="33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0033CC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 </author>
  </authors>
  <commentList>
    <comment ref="E56" authorId="0" shapeId="0">
      <text>
        <t/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9</col>
      <colOff>380880</colOff>
      <row>25</row>
      <rowOff>81720</rowOff>
    </from>
    <to>
      <col>15</col>
      <colOff>838080</colOff>
      <row>57</row>
      <rowOff>3240</rowOff>
    </to>
    <pic>
      <nvPicPr>
        <cNvPr id="8" name="图片 12_0" descr="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2201840" y="5091840"/>
          <a:ext cx="7616880" cy="5922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home/zxf/forQt/arc_temp/myexcel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B2:O114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F3" activeCellId="0" sqref="F3"/>
    </sheetView>
  </sheetViews>
  <sheetFormatPr baseColWidth="8" defaultColWidth="9.5625" defaultRowHeight="13.5" zeroHeight="0" outlineLevelRow="0"/>
  <cols>
    <col width="27.19" customWidth="1" style="58" min="2" max="4"/>
    <col width="21.89" customWidth="1" style="58" min="5" max="5"/>
    <col width="13.53" customWidth="1" style="58" min="6" max="6"/>
    <col width="21.89" customWidth="1" style="58" min="8" max="8"/>
    <col width="53.72" customWidth="1" style="58" min="15" max="15"/>
    <col width="13.27" customWidth="1" style="58" min="16" max="16"/>
  </cols>
  <sheetData>
    <row r="2" ht="14.25" customHeight="1" s="59">
      <c r="B2" s="60" t="inlineStr">
        <is>
          <t>表1  材料常数表</t>
        </is>
      </c>
      <c r="C2" s="61" t="n"/>
      <c r="D2" s="61" t="n"/>
      <c r="E2" s="61" t="n"/>
      <c r="F2" s="61" t="n"/>
      <c r="G2" s="61" t="n"/>
      <c r="H2" s="62" t="n"/>
    </row>
    <row r="3" ht="15" customHeight="1" s="59">
      <c r="B3" s="63" t="inlineStr">
        <is>
          <t>混凝土参数</t>
        </is>
      </c>
      <c r="C3" s="64" t="inlineStr">
        <is>
          <t>混凝土强度等级</t>
        </is>
      </c>
      <c r="D3" s="61" t="n"/>
      <c r="E3" s="62" t="n"/>
      <c r="F3" s="65" t="inlineStr">
        <is>
          <t>C15</t>
        </is>
      </c>
      <c r="G3" s="66" t="n"/>
      <c r="H3" s="67" t="inlineStr">
        <is>
          <t>备注</t>
        </is>
      </c>
    </row>
    <row r="4" ht="16.5" customHeight="1" s="59">
      <c r="B4" s="68" t="n"/>
      <c r="C4" s="69" t="inlineStr">
        <is>
          <t>C40砼轴心抗压强度设计值fc=</t>
        </is>
      </c>
      <c r="D4" s="61" t="n"/>
      <c r="E4" s="62" t="n"/>
      <c r="F4" s="70">
        <f>LOOKUP(F3,{"C15","C20","C25","C30","C40","C50"},{7.2,9.6,11.9,14.3,19.1,23.1})</f>
        <v/>
      </c>
      <c r="G4" s="71" t="inlineStr">
        <is>
          <t>MPa</t>
        </is>
      </c>
      <c r="H4" s="67" t="n"/>
    </row>
    <row r="5" ht="15" customHeight="1" s="59">
      <c r="B5" s="68" t="n"/>
      <c r="C5" s="72" t="inlineStr">
        <is>
          <t>C40砼轴心抗拉强度设计值ft=</t>
        </is>
      </c>
      <c r="D5" s="61" t="n"/>
      <c r="E5" s="62" t="n"/>
      <c r="F5" s="70">
        <f>LOOKUP(F3,{"C15","C20","C25","C30","C40","C50"},{0.91,1.1,1.27,1.43,1.71,1.89})</f>
        <v/>
      </c>
      <c r="G5" s="71" t="inlineStr">
        <is>
          <t>MPa</t>
        </is>
      </c>
      <c r="H5" s="67" t="inlineStr">
        <is>
          <t>大桥均采用C40</t>
        </is>
      </c>
      <c r="I5" s="73" t="n"/>
      <c r="J5" s="73" t="n"/>
      <c r="K5" s="73" t="n"/>
    </row>
    <row r="6" ht="15" customHeight="1" s="59">
      <c r="B6" s="68" t="n"/>
      <c r="C6" s="72" t="inlineStr">
        <is>
          <t>C40砼轴心抗拉强度标准值ftk=</t>
        </is>
      </c>
      <c r="D6" s="61" t="n"/>
      <c r="E6" s="62" t="n"/>
      <c r="F6" s="70">
        <f>LOOKUP(F3,{"C15","C20","C25","C30","C40","C50"},{1.27,1.54,1.78,2.01,2.39,2.64})</f>
        <v/>
      </c>
      <c r="G6" s="71" t="inlineStr">
        <is>
          <t>MPa</t>
        </is>
      </c>
      <c r="H6" s="68" t="n"/>
      <c r="I6" s="74" t="n"/>
      <c r="J6" s="74" t="n"/>
      <c r="K6" s="74" t="n"/>
    </row>
    <row r="7" ht="15" customHeight="1" s="59">
      <c r="B7" s="68" t="n"/>
      <c r="C7" s="72" t="inlineStr">
        <is>
          <t>C40砼轴心抗压强度标准值fck=</t>
        </is>
      </c>
      <c r="D7" s="61" t="n"/>
      <c r="E7" s="62" t="n"/>
      <c r="F7" s="70">
        <f>LOOKUP(F3,{"C15","C20","C25","C30","C40","C50"},{10,13.4,16.7,20.1,26.8,32.4})</f>
        <v/>
      </c>
      <c r="G7" s="71" t="inlineStr">
        <is>
          <t>MPa</t>
        </is>
      </c>
      <c r="H7" s="68" t="n"/>
      <c r="I7" s="75" t="n"/>
      <c r="J7" s="75" t="n"/>
      <c r="K7" s="75" t="n"/>
    </row>
    <row r="8" ht="16.5" customHeight="1" s="59">
      <c r="B8" s="76" t="n"/>
      <c r="C8" s="72" t="inlineStr">
        <is>
          <t>C40砼弹模Ec=</t>
        </is>
      </c>
      <c r="D8" s="61" t="n"/>
      <c r="E8" s="62" t="n"/>
      <c r="F8" s="70">
        <f>LOOKUP(F3,{"C15","C20","C25","C30","C40","C50"},{22000,25500,28000,30000,32500,34500})</f>
        <v/>
      </c>
      <c r="G8" s="71" t="inlineStr">
        <is>
          <t>MPa</t>
        </is>
      </c>
      <c r="H8" s="76" t="n"/>
      <c r="I8" s="77" t="n"/>
      <c r="J8" s="77" t="n"/>
      <c r="K8" s="77" t="n"/>
    </row>
    <row r="9" ht="16.5" customHeight="1" s="59">
      <c r="B9" s="78" t="inlineStr">
        <is>
          <t>张拉时砼参数</t>
        </is>
      </c>
      <c r="C9" s="64" t="inlineStr">
        <is>
          <t>张拉控制强度系数</t>
        </is>
      </c>
      <c r="D9" s="61" t="n"/>
      <c r="E9" s="62" t="n"/>
      <c r="F9" s="79" t="n">
        <v>2</v>
      </c>
      <c r="G9" s="66" t="n"/>
      <c r="H9" s="67" t="n"/>
      <c r="I9" s="77" t="n"/>
      <c r="J9" s="77" t="n"/>
      <c r="K9" s="77" t="n"/>
    </row>
    <row r="10" ht="16.5" customHeight="1" s="59">
      <c r="B10" s="68" t="n"/>
      <c r="C10" s="80" t="inlineStr">
        <is>
          <t>施工实际混凝土轴心抗压强度f'ck=</t>
        </is>
      </c>
      <c r="D10" s="61" t="n"/>
      <c r="E10" s="62" t="n"/>
      <c r="F10" s="81">
        <f>$F$9*F4</f>
        <v/>
      </c>
      <c r="G10" s="71" t="inlineStr">
        <is>
          <t>MPa</t>
        </is>
      </c>
      <c r="H10" s="82" t="inlineStr">
        <is>
          <t>施工时采用1.0倍混凝土强度等级，见SL191-2008,8.1.3</t>
        </is>
      </c>
      <c r="I10" s="77" t="n"/>
      <c r="J10" s="77" t="n"/>
      <c r="K10" s="77" t="n"/>
    </row>
    <row r="11" ht="16.5" customHeight="1" s="59">
      <c r="B11" s="68" t="n"/>
      <c r="C11" s="80" t="inlineStr">
        <is>
          <t>施工实际混凝土轴心抗拉强度f'tk=</t>
        </is>
      </c>
      <c r="D11" s="61" t="n"/>
      <c r="E11" s="62" t="n"/>
      <c r="F11" s="81">
        <f>F5*F9</f>
        <v/>
      </c>
      <c r="G11" s="71" t="inlineStr">
        <is>
          <t>MPa</t>
        </is>
      </c>
      <c r="H11" s="68" t="n"/>
      <c r="I11" s="77" t="n"/>
      <c r="J11" s="77" t="n"/>
      <c r="K11" s="77" t="n"/>
    </row>
    <row r="12" ht="16.5" customHeight="1" s="59">
      <c r="B12" s="76" t="n"/>
      <c r="C12" s="80" t="inlineStr">
        <is>
          <t>施加预应力时混凝土立方体抗压强度f'cu=</t>
        </is>
      </c>
      <c r="D12" s="61" t="n"/>
      <c r="E12" s="62" t="n"/>
      <c r="F12" s="71">
        <f>F9*F7</f>
        <v/>
      </c>
      <c r="G12" s="71" t="inlineStr">
        <is>
          <t>MPa</t>
        </is>
      </c>
      <c r="H12" s="76" t="n"/>
      <c r="I12" s="77" t="n"/>
      <c r="J12" s="77" t="n"/>
      <c r="K12" s="77" t="n"/>
    </row>
    <row r="13" ht="16.5" customHeight="1" s="59">
      <c r="B13" s="63" t="inlineStr">
        <is>
          <t>钢筋参数</t>
        </is>
      </c>
      <c r="C13" s="69" t="inlineStr">
        <is>
          <t>HRB400(φ)钢筋抗拉强度设计值fy=</t>
        </is>
      </c>
      <c r="D13" s="61" t="n"/>
      <c r="E13" s="62" t="n"/>
      <c r="F13" s="70" t="n">
        <v>360</v>
      </c>
      <c r="G13" s="71" t="inlineStr">
        <is>
          <t>MPa</t>
        </is>
      </c>
      <c r="H13" s="66" t="n"/>
      <c r="I13" s="77" t="n"/>
      <c r="J13" s="77" t="n"/>
      <c r="K13" s="77" t="n"/>
    </row>
    <row r="14" ht="18" customHeight="1" s="59">
      <c r="B14" s="68" t="n"/>
      <c r="C14" s="72" t="inlineStr">
        <is>
          <t>HRB400(φ)钢筋抗压强度设计值f′y=</t>
        </is>
      </c>
      <c r="D14" s="61" t="n"/>
      <c r="E14" s="62" t="n"/>
      <c r="F14" s="70" t="n">
        <v>360</v>
      </c>
      <c r="G14" s="71" t="inlineStr">
        <is>
          <t>MPa</t>
        </is>
      </c>
      <c r="H14" s="66" t="n"/>
      <c r="I14" s="75" t="n"/>
      <c r="J14" s="75" t="n"/>
      <c r="K14" s="75" t="n"/>
    </row>
    <row r="15" ht="16.5" customHeight="1" s="59">
      <c r="B15" s="68" t="n"/>
      <c r="C15" s="72" t="inlineStr">
        <is>
          <t>HRB400(φ)钢筋、HRB335(φ)钢筋弹模Es=</t>
        </is>
      </c>
      <c r="D15" s="61" t="n"/>
      <c r="E15" s="62" t="n"/>
      <c r="F15" s="70" t="n">
        <v>200000</v>
      </c>
      <c r="G15" s="71" t="inlineStr">
        <is>
          <t>MPa</t>
        </is>
      </c>
      <c r="H15" s="66" t="n"/>
      <c r="I15" s="75" t="n"/>
      <c r="J15" s="75" t="n"/>
      <c r="K15" s="75" t="n"/>
    </row>
    <row r="16" ht="16.5" customHeight="1" s="59">
      <c r="B16" s="76" t="n"/>
      <c r="C16" s="72" t="inlineStr">
        <is>
          <t>HRB335φ钢筋抗拉强度设计值fpy=</t>
        </is>
      </c>
      <c r="D16" s="61" t="n"/>
      <c r="E16" s="62" t="n"/>
      <c r="F16" s="70" t="n">
        <v>300</v>
      </c>
      <c r="G16" s="71" t="inlineStr">
        <is>
          <t>MPa</t>
        </is>
      </c>
      <c r="H16" s="66" t="n"/>
      <c r="I16" s="75" t="n"/>
      <c r="J16" s="75" t="n"/>
      <c r="K16" s="75" t="n"/>
    </row>
    <row r="17" ht="16.5" customHeight="1" s="59">
      <c r="B17" s="63" t="inlineStr">
        <is>
          <t>钢绞线参数</t>
        </is>
      </c>
      <c r="C17" s="64" t="inlineStr">
        <is>
          <t>预应力钢绞线强度标准值fptk=</t>
        </is>
      </c>
      <c r="D17" s="61" t="n"/>
      <c r="E17" s="62" t="n"/>
      <c r="F17" s="70" t="n">
        <v>1800</v>
      </c>
      <c r="G17" s="71" t="inlineStr">
        <is>
          <t>MPa</t>
        </is>
      </c>
      <c r="H17" s="66" t="n"/>
      <c r="I17" s="75" t="n"/>
      <c r="J17" s="75" t="n"/>
      <c r="K17" s="75" t="n"/>
    </row>
    <row r="18" ht="16.5" customHeight="1" s="59">
      <c r="B18" s="68" t="n"/>
      <c r="C18" s="64" t="inlineStr">
        <is>
          <t>抗拉强度设计值fpy=</t>
        </is>
      </c>
      <c r="D18" s="61" t="n"/>
      <c r="E18" s="62" t="n"/>
      <c r="F18" s="70" t="n">
        <v>1320</v>
      </c>
      <c r="G18" s="71" t="inlineStr">
        <is>
          <t>MPa</t>
        </is>
      </c>
      <c r="H18" s="66" t="n"/>
      <c r="I18" s="75" t="n"/>
      <c r="J18" s="75" t="n"/>
      <c r="K18" s="75" t="n"/>
    </row>
    <row r="19" ht="18" customHeight="1" s="59">
      <c r="B19" s="68" t="n"/>
      <c r="C19" s="64" t="inlineStr">
        <is>
          <t>抗压强度设计值f′py=</t>
        </is>
      </c>
      <c r="D19" s="61" t="n"/>
      <c r="E19" s="62" t="n"/>
      <c r="F19" s="70" t="n">
        <v>390</v>
      </c>
      <c r="G19" s="71" t="inlineStr">
        <is>
          <t>MPa</t>
        </is>
      </c>
      <c r="H19" s="66" t="n"/>
      <c r="I19" s="83" t="n"/>
      <c r="J19" s="83" t="n"/>
      <c r="K19" s="83" t="n"/>
    </row>
    <row r="20" ht="16.5" customHeight="1" s="59">
      <c r="B20" s="76" t="n"/>
      <c r="C20" s="64" t="inlineStr">
        <is>
          <t>钢绞线弹模E′p=</t>
        </is>
      </c>
      <c r="D20" s="61" t="n"/>
      <c r="E20" s="62" t="n"/>
      <c r="F20" s="70" t="n">
        <v>195000</v>
      </c>
      <c r="G20" s="71" t="inlineStr">
        <is>
          <t>MPa</t>
        </is>
      </c>
      <c r="H20" s="66" t="n"/>
      <c r="I20" s="77" t="n"/>
      <c r="J20" s="77" t="n"/>
      <c r="K20" s="77" t="n"/>
    </row>
    <row r="21" ht="14.25" customHeight="1" s="59">
      <c r="I21" s="75" t="n"/>
      <c r="J21" s="75" t="n"/>
      <c r="K21" s="75" t="n"/>
    </row>
    <row r="22" ht="14.25" customHeight="1" s="59">
      <c r="I22" s="75" t="n"/>
      <c r="J22" s="75" t="n"/>
      <c r="K22" s="75" t="n"/>
    </row>
    <row r="23" ht="14.25" customHeight="1" s="59">
      <c r="B23" s="84" t="inlineStr">
        <is>
          <t>表2 钢筋选型和布置</t>
        </is>
      </c>
      <c r="C23" s="61" t="n"/>
      <c r="D23" s="61" t="n"/>
      <c r="E23" s="61" t="n"/>
      <c r="F23" s="62" t="n"/>
      <c r="G23" s="73" t="n"/>
      <c r="H23" s="73" t="n"/>
      <c r="I23" s="75" t="n"/>
      <c r="J23" s="75" t="n"/>
      <c r="K23" s="75" t="n"/>
    </row>
    <row r="24" ht="14.25" customHeight="1" s="59">
      <c r="B24" s="85" t="inlineStr">
        <is>
          <t>查《水工混凝土结构设计规范》（SL191-2008）</t>
        </is>
      </c>
      <c r="C24" s="61" t="n"/>
      <c r="D24" s="61" t="n"/>
      <c r="E24" s="61" t="n"/>
      <c r="F24" s="62" t="n"/>
      <c r="G24" s="74" t="n"/>
      <c r="H24" s="74" t="n"/>
      <c r="I24" s="83" t="n"/>
      <c r="J24" s="83" t="n"/>
      <c r="K24" s="86" t="n"/>
    </row>
    <row r="25" ht="15.75" customHeight="1" s="59">
      <c r="B25" s="87" t="inlineStr">
        <is>
          <t>受拉区钢绞线选型及布置</t>
        </is>
      </c>
      <c r="C25" s="88" t="inlineStr">
        <is>
          <t>钢绞线型号：</t>
        </is>
      </c>
      <c r="D25" s="62" t="n"/>
      <c r="E25" s="89" t="inlineStr">
        <is>
          <t>1×7-15.20-1860</t>
        </is>
      </c>
      <c r="F25" s="85" t="inlineStr">
        <is>
          <t>φs1×7</t>
        </is>
      </c>
      <c r="G25" s="75" t="n"/>
      <c r="H25" s="75" t="n"/>
      <c r="I25" s="90" t="n"/>
      <c r="J25" s="90" t="n"/>
      <c r="K25" s="90" t="n"/>
    </row>
    <row r="26" ht="15.75" customHeight="1" s="59">
      <c r="B26" s="68" t="n"/>
      <c r="C26" s="88" t="inlineStr">
        <is>
          <t>单根钢绞线面积Sn=</t>
        </is>
      </c>
      <c r="D26" s="62" t="n"/>
      <c r="E26" s="89" t="n">
        <v>140</v>
      </c>
      <c r="F26" s="91" t="inlineStr">
        <is>
          <t>mm2</t>
        </is>
      </c>
      <c r="G26" s="77" t="n"/>
      <c r="H26" s="77" t="n"/>
      <c r="I26" s="92" t="n"/>
      <c r="J26" s="92" t="n"/>
      <c r="K26" s="92" t="n"/>
    </row>
    <row r="27" ht="13.5" customHeight="1" s="59">
      <c r="B27" s="68" t="n"/>
      <c r="C27" s="88" t="inlineStr">
        <is>
          <t>单束钢绞线根数n=</t>
        </is>
      </c>
      <c r="D27" s="62" t="n"/>
      <c r="E27" s="89" t="n">
        <v>6</v>
      </c>
      <c r="F27" s="93" t="inlineStr">
        <is>
          <t>根</t>
        </is>
      </c>
      <c r="G27" s="77" t="n"/>
      <c r="H27" s="77" t="n"/>
      <c r="I27" s="92" t="n"/>
      <c r="J27" s="92" t="n"/>
      <c r="K27" s="92" t="n"/>
    </row>
    <row r="28" ht="15.75" customHeight="1" s="59">
      <c r="B28" s="68" t="n"/>
      <c r="C28" s="88" t="inlineStr">
        <is>
          <t>单束钢绞线面积S=nSn=</t>
        </is>
      </c>
      <c r="D28" s="62" t="n"/>
      <c r="E28" s="91">
        <f>E26*E27</f>
        <v/>
      </c>
      <c r="F28" s="91" t="inlineStr">
        <is>
          <t>mm2</t>
        </is>
      </c>
      <c r="G28" s="77" t="n"/>
      <c r="H28" s="77" t="n"/>
      <c r="I28" s="92" t="n"/>
      <c r="J28" s="92" t="n"/>
      <c r="K28" s="92" t="n"/>
    </row>
    <row r="29" ht="13.5" customHeight="1" s="59">
      <c r="B29" s="68" t="n"/>
      <c r="C29" s="88" t="inlineStr">
        <is>
          <t>惯性矩</t>
        </is>
      </c>
      <c r="D29" s="62" t="n"/>
      <c r="E29" s="91">
        <f>(E28/0.785/3.14)^2/64*3.14</f>
        <v/>
      </c>
      <c r="F29" s="93" t="inlineStr">
        <is>
          <t>mm4</t>
        </is>
      </c>
      <c r="G29" s="77" t="n"/>
      <c r="H29" s="77" t="n"/>
      <c r="I29" s="92" t="n"/>
      <c r="J29" s="92" t="n"/>
      <c r="K29" s="92" t="n"/>
    </row>
    <row r="30" ht="14.25" customHeight="1" s="59">
      <c r="B30" s="68" t="n"/>
      <c r="C30" s="88" t="inlineStr">
        <is>
          <t>第一排纵向预应力钢筋束数量 N=</t>
        </is>
      </c>
      <c r="D30" s="62" t="n"/>
      <c r="E30" s="94" t="n">
        <v>6</v>
      </c>
      <c r="F30" s="93" t="inlineStr">
        <is>
          <t>束</t>
        </is>
      </c>
      <c r="G30" s="77" t="n"/>
      <c r="H30" s="77" t="n"/>
      <c r="I30" s="75" t="n"/>
      <c r="J30" s="75" t="n"/>
      <c r="K30" s="75" t="n"/>
    </row>
    <row r="31" ht="15.75" customHeight="1" s="59">
      <c r="B31" s="68" t="n"/>
      <c r="C31" s="88" t="inlineStr">
        <is>
          <t>第一排预应力钢筋面积AP=SN=</t>
        </is>
      </c>
      <c r="D31" s="62" t="n"/>
      <c r="E31" s="91">
        <f>E28*E30</f>
        <v/>
      </c>
      <c r="F31" s="91" t="inlineStr">
        <is>
          <t>mm2</t>
        </is>
      </c>
      <c r="G31" s="77" t="n"/>
      <c r="H31" s="77" t="n"/>
      <c r="I31" s="75" t="n"/>
      <c r="J31" s="75" t="n"/>
      <c r="K31" s="75" t="n"/>
    </row>
    <row r="32" ht="14.25" customHeight="1" s="59">
      <c r="B32" s="68" t="n"/>
      <c r="C32" s="88" t="inlineStr">
        <is>
          <t>第一排纵向预应力钢筋束距梁底距离ap</t>
        </is>
      </c>
      <c r="D32" s="62" t="n"/>
      <c r="E32" s="91" t="n">
        <v>250</v>
      </c>
      <c r="F32" s="91" t="inlineStr">
        <is>
          <t>mm</t>
        </is>
      </c>
      <c r="G32" s="77" t="n"/>
      <c r="H32" s="77" t="n"/>
      <c r="I32" s="75" t="n"/>
      <c r="J32" s="75" t="n"/>
      <c r="K32" s="75" t="n"/>
    </row>
    <row r="33" ht="14.25" customHeight="1" s="59">
      <c r="B33" s="68" t="n"/>
      <c r="C33" s="88" t="inlineStr">
        <is>
          <t>第二排纵向预应力钢筋束数量 N=</t>
        </is>
      </c>
      <c r="D33" s="62" t="n"/>
      <c r="E33" s="94" t="n">
        <v>2</v>
      </c>
      <c r="F33" s="93" t="inlineStr">
        <is>
          <t>束</t>
        </is>
      </c>
      <c r="G33" s="77" t="n"/>
      <c r="H33" s="77" t="n"/>
      <c r="I33" s="75" t="n"/>
      <c r="J33" s="75" t="n"/>
      <c r="K33" s="75" t="n"/>
    </row>
    <row r="34" ht="15.75" customHeight="1" s="59">
      <c r="B34" s="68" t="n"/>
      <c r="C34" s="88" t="inlineStr">
        <is>
          <t>第二排预应力钢筋面积AP=SN=</t>
        </is>
      </c>
      <c r="D34" s="62" t="n"/>
      <c r="E34" s="91">
        <f>E28*E33</f>
        <v/>
      </c>
      <c r="F34" s="91" t="inlineStr">
        <is>
          <t>mm2</t>
        </is>
      </c>
      <c r="G34" s="77" t="n"/>
      <c r="H34" s="77" t="n"/>
      <c r="I34" s="75" t="n"/>
      <c r="J34" s="75" t="n"/>
      <c r="K34" s="75" t="n"/>
    </row>
    <row r="35" ht="14.25" customHeight="1" s="59">
      <c r="B35" s="76" t="n"/>
      <c r="C35" s="88" t="inlineStr">
        <is>
          <t>第二排纵向预应力钢筋束距梁底距离ap</t>
        </is>
      </c>
      <c r="D35" s="62" t="n"/>
      <c r="E35" s="91" t="n">
        <v>450</v>
      </c>
      <c r="F35" s="91" t="inlineStr">
        <is>
          <t>mm</t>
        </is>
      </c>
      <c r="G35" s="77" t="n"/>
      <c r="H35" s="77" t="n"/>
      <c r="I35" s="75" t="n"/>
      <c r="J35" s="75" t="n"/>
      <c r="K35" s="75" t="n"/>
    </row>
    <row r="36" ht="15.75" customHeight="1" s="59">
      <c r="B36" s="87" t="inlineStr">
        <is>
          <t>受压区钢绞线选型及布置</t>
        </is>
      </c>
      <c r="C36" s="88" t="inlineStr">
        <is>
          <t>钢绞线型号：</t>
        </is>
      </c>
      <c r="D36" s="62" t="n"/>
      <c r="E36" s="89" t="inlineStr">
        <is>
          <t>1×7-15.20-1860</t>
        </is>
      </c>
      <c r="F36" s="85" t="inlineStr">
        <is>
          <t>φs1×7</t>
        </is>
      </c>
      <c r="G36" s="75" t="n"/>
      <c r="H36" s="75" t="n"/>
      <c r="I36" s="75" t="n"/>
      <c r="J36" s="75" t="n"/>
      <c r="K36" s="75" t="n"/>
    </row>
    <row r="37" ht="16.5" customHeight="1" s="59">
      <c r="B37" s="68" t="n"/>
      <c r="C37" s="95" t="inlineStr">
        <is>
          <t>单根钢绞线面积S'n=</t>
        </is>
      </c>
      <c r="D37" s="62" t="n"/>
      <c r="E37" s="96" t="n">
        <v>140</v>
      </c>
      <c r="F37" s="97" t="inlineStr">
        <is>
          <t>mm2</t>
        </is>
      </c>
      <c r="G37" s="75" t="n"/>
      <c r="H37" s="75" t="n"/>
      <c r="I37" s="90" t="n"/>
      <c r="J37" s="90" t="n"/>
      <c r="K37" s="90" t="n"/>
    </row>
    <row r="38" ht="14.25" customHeight="1" s="59">
      <c r="B38" s="68" t="n"/>
      <c r="C38" s="95" t="inlineStr">
        <is>
          <t>单束钢绞线根数n'=</t>
        </is>
      </c>
      <c r="D38" s="62" t="n"/>
      <c r="E38" s="96" t="n">
        <v>6</v>
      </c>
      <c r="F38" s="85" t="inlineStr">
        <is>
          <t>根</t>
        </is>
      </c>
      <c r="G38" s="75" t="n"/>
      <c r="H38" s="75" t="n"/>
    </row>
    <row r="39" ht="16.5" customHeight="1" s="59">
      <c r="B39" s="68" t="n"/>
      <c r="C39" s="95" t="inlineStr">
        <is>
          <t>单束钢绞线面积S'=n'S'n=</t>
        </is>
      </c>
      <c r="D39" s="62" t="n"/>
      <c r="E39" s="97">
        <f>E37*E38</f>
        <v/>
      </c>
      <c r="F39" s="97" t="inlineStr">
        <is>
          <t>mm2</t>
        </is>
      </c>
      <c r="G39" s="75" t="n"/>
      <c r="H39" s="75" t="n"/>
    </row>
    <row r="40" ht="14.25" customHeight="1" s="59">
      <c r="B40" s="68" t="n"/>
      <c r="C40" s="88" t="inlineStr">
        <is>
          <t>惯性矩</t>
        </is>
      </c>
      <c r="D40" s="62" t="n"/>
      <c r="E40" s="91">
        <f>(E39/0.785/3.14)^2/64*3.14</f>
        <v/>
      </c>
      <c r="F40" s="93" t="inlineStr">
        <is>
          <t>mm4</t>
        </is>
      </c>
      <c r="G40" s="75" t="n"/>
      <c r="H40" s="75" t="n"/>
    </row>
    <row r="41" ht="14.25" customHeight="1" s="59">
      <c r="B41" s="68" t="n"/>
      <c r="C41" s="98" t="inlineStr">
        <is>
          <t>N'=</t>
        </is>
      </c>
      <c r="D41" s="62" t="n"/>
      <c r="E41" s="99" t="n">
        <v>2</v>
      </c>
      <c r="F41" s="85" t="inlineStr">
        <is>
          <t>束</t>
        </is>
      </c>
      <c r="G41" s="75" t="n"/>
      <c r="H41" s="75" t="n"/>
    </row>
    <row r="42" ht="16.5" customHeight="1" s="59">
      <c r="B42" s="68" t="n"/>
      <c r="C42" s="95" t="inlineStr">
        <is>
          <t>预应力钢筋面积A'P=S'N'=</t>
        </is>
      </c>
      <c r="D42" s="62" t="n"/>
      <c r="E42" s="97">
        <f>E39*E41</f>
        <v/>
      </c>
      <c r="F42" s="97" t="inlineStr">
        <is>
          <t>mm2</t>
        </is>
      </c>
      <c r="G42" s="75" t="n"/>
      <c r="H42" s="75" t="n"/>
    </row>
    <row r="43" ht="14.25" customHeight="1" s="59">
      <c r="B43" s="76" t="n"/>
      <c r="C43" s="88" t="inlineStr">
        <is>
          <t>第一排纵向预应力钢筋束距梁顶距离ap</t>
        </is>
      </c>
      <c r="D43" s="62" t="n"/>
      <c r="E43" s="97" t="n">
        <v>400</v>
      </c>
      <c r="F43" s="97" t="inlineStr">
        <is>
          <t>mm</t>
        </is>
      </c>
      <c r="G43" s="75" t="n"/>
      <c r="H43" s="75" t="n"/>
    </row>
    <row r="44" ht="13.5" customHeight="1" s="59">
      <c r="B44" s="100" t="inlineStr">
        <is>
          <t>受拉区普通钢筋：</t>
        </is>
      </c>
      <c r="C44" s="100" t="n"/>
      <c r="D44" s="101" t="n"/>
      <c r="E44" s="102" t="n"/>
      <c r="F44" s="101" t="n"/>
      <c r="G44" s="83" t="n"/>
      <c r="H44" s="83" t="n"/>
    </row>
    <row r="45" ht="13.5" customHeight="1" s="59">
      <c r="B45" s="103" t="inlineStr">
        <is>
          <t>受拉区普通钢筋：
（HRB400）</t>
        </is>
      </c>
      <c r="C45" s="88" t="inlineStr">
        <is>
          <t>钢筋直径d</t>
        </is>
      </c>
      <c r="D45" s="62" t="n"/>
      <c r="E45" s="89" t="n">
        <v>20</v>
      </c>
      <c r="F45" s="91" t="inlineStr">
        <is>
          <t>mm</t>
        </is>
      </c>
      <c r="G45" s="77" t="n"/>
      <c r="H45" s="77" t="n"/>
    </row>
    <row r="46" ht="16.5" customHeight="1" s="59">
      <c r="B46" s="68" t="n"/>
      <c r="C46" s="95" t="inlineStr">
        <is>
          <t>单根钢筋面积S1=</t>
        </is>
      </c>
      <c r="D46" s="62" t="n"/>
      <c r="E46" s="104">
        <f>1/4*PI()*E45^2</f>
        <v/>
      </c>
      <c r="F46" s="97" t="inlineStr">
        <is>
          <t>mm2</t>
        </is>
      </c>
      <c r="G46" s="75" t="n"/>
      <c r="H46" s="75" t="n"/>
    </row>
    <row r="47" ht="15" customHeight="1" s="59">
      <c r="B47" s="68" t="n"/>
      <c r="C47" s="98" t="inlineStr">
        <is>
          <t>n1=</t>
        </is>
      </c>
      <c r="D47" s="62" t="n"/>
      <c r="E47" s="96" t="n">
        <v>50</v>
      </c>
      <c r="F47" s="85" t="inlineStr">
        <is>
          <t>根</t>
        </is>
      </c>
      <c r="G47" s="75" t="n"/>
      <c r="H47" s="75" t="n"/>
    </row>
    <row r="48" ht="16.5" customHeight="1" s="59">
      <c r="B48" s="68" t="n"/>
      <c r="C48" s="95" t="inlineStr">
        <is>
          <t>普通钢筋面积As=n1S1=</t>
        </is>
      </c>
      <c r="D48" s="62" t="n"/>
      <c r="E48" s="104">
        <f>E46*E47</f>
        <v/>
      </c>
      <c r="F48" s="97" t="inlineStr">
        <is>
          <t>mm2</t>
        </is>
      </c>
      <c r="G48" s="75" t="n"/>
      <c r="H48" s="75" t="n"/>
    </row>
    <row r="49" ht="14.25" customHeight="1" s="59">
      <c r="B49" s="76" t="n"/>
      <c r="C49" s="95" t="inlineStr">
        <is>
          <t>钢筋合力点距梁底距离ap</t>
        </is>
      </c>
      <c r="D49" s="62" t="n"/>
      <c r="E49" s="104" t="n">
        <v>600</v>
      </c>
      <c r="F49" s="97" t="inlineStr">
        <is>
          <t>mm</t>
        </is>
      </c>
      <c r="G49" s="75" t="n"/>
      <c r="H49" s="75" t="n"/>
    </row>
    <row r="50" ht="13.5" customHeight="1" s="59">
      <c r="B50" s="100" t="inlineStr">
        <is>
          <t>受压区普通钢筋：</t>
        </is>
      </c>
      <c r="C50" s="100" t="n"/>
      <c r="D50" s="101" t="n"/>
      <c r="E50" s="102" t="n"/>
      <c r="F50" s="101" t="n"/>
      <c r="G50" s="83" t="n"/>
      <c r="H50" s="83" t="n"/>
    </row>
    <row r="51" ht="14.25" customHeight="1" s="59">
      <c r="B51" s="103" t="inlineStr">
        <is>
          <t>受压区普通钢筋：
（HRB400）</t>
        </is>
      </c>
      <c r="C51" s="88" t="inlineStr">
        <is>
          <t>钢筋直径d</t>
        </is>
      </c>
      <c r="D51" s="62" t="n"/>
      <c r="E51" s="96" t="n">
        <v>16</v>
      </c>
      <c r="F51" s="93" t="inlineStr">
        <is>
          <t>mm</t>
        </is>
      </c>
      <c r="G51" s="90" t="n"/>
      <c r="H51" s="90" t="n"/>
    </row>
    <row r="52" ht="15" customHeight="1" s="59">
      <c r="B52" s="68" t="n"/>
      <c r="C52" s="95" t="inlineStr">
        <is>
          <t>单根钢筋面积S'1=</t>
        </is>
      </c>
      <c r="D52" s="62" t="n"/>
      <c r="E52" s="104">
        <f>1/4*PI()*E51^2</f>
        <v/>
      </c>
      <c r="F52" s="85" t="inlineStr">
        <is>
          <t>mm2</t>
        </is>
      </c>
      <c r="G52" s="92" t="n"/>
      <c r="H52" s="92" t="n"/>
    </row>
    <row r="53" ht="14.25" customHeight="1" s="59">
      <c r="B53" s="68" t="n"/>
      <c r="C53" s="95" t="inlineStr">
        <is>
          <t>n'1=</t>
        </is>
      </c>
      <c r="D53" s="62" t="n"/>
      <c r="E53" s="96" t="n">
        <v>40</v>
      </c>
      <c r="F53" s="85" t="inlineStr">
        <is>
          <t>根</t>
        </is>
      </c>
      <c r="G53" s="92" t="n"/>
      <c r="H53" s="92" t="n"/>
    </row>
    <row r="54" ht="15" customHeight="1" s="59">
      <c r="B54" s="68" t="n"/>
      <c r="C54" s="95" t="inlineStr">
        <is>
          <t>普通钢筋面积A's=n'1S'1=</t>
        </is>
      </c>
      <c r="D54" s="62" t="n"/>
      <c r="E54" s="104">
        <f>E52*E53</f>
        <v/>
      </c>
      <c r="F54" s="85" t="inlineStr">
        <is>
          <t>mm2</t>
        </is>
      </c>
      <c r="G54" s="92" t="n"/>
      <c r="H54" s="92" t="n"/>
    </row>
    <row r="55" ht="14.25" customHeight="1" s="59">
      <c r="B55" s="76" t="n"/>
      <c r="C55" s="95" t="inlineStr">
        <is>
          <t>钢筋合力点距梁顶距离ap</t>
        </is>
      </c>
      <c r="D55" s="62" t="n"/>
      <c r="E55" s="104" t="n">
        <v>300</v>
      </c>
      <c r="F55" s="85" t="inlineStr">
        <is>
          <t>mm</t>
        </is>
      </c>
      <c r="G55" s="92" t="n"/>
      <c r="H55" s="92" t="n"/>
    </row>
    <row r="56" ht="13.5" customHeight="1" s="59">
      <c r="B56" s="103" t="inlineStr">
        <is>
          <t>孔道参数</t>
        </is>
      </c>
      <c r="C56" s="88" t="inlineStr">
        <is>
          <t>受拉区单束孔道d孔l=</t>
        </is>
      </c>
      <c r="D56" s="62" t="n"/>
      <c r="E56" s="89" t="n">
        <v>60</v>
      </c>
      <c r="F56" s="93" t="inlineStr">
        <is>
          <t>mm</t>
        </is>
      </c>
      <c r="G56" s="92" t="n"/>
      <c r="H56" s="92" t="n"/>
    </row>
    <row r="57" ht="14.25" customHeight="1" s="59">
      <c r="B57" s="68" t="n"/>
      <c r="C57" s="93" t="inlineStr">
        <is>
          <t>Ak=(πd2孔/4)=</t>
        </is>
      </c>
      <c r="D57" s="62" t="n"/>
      <c r="E57" s="105">
        <f>1/4*PI()*E56^2</f>
        <v/>
      </c>
      <c r="F57" s="93" t="inlineStr">
        <is>
          <t>mm2</t>
        </is>
      </c>
      <c r="G57" s="92" t="n"/>
      <c r="H57" s="92" t="n"/>
    </row>
    <row r="58" ht="13.5" customHeight="1" s="59">
      <c r="B58" s="68" t="n"/>
      <c r="C58" s="93" t="inlineStr">
        <is>
          <t>惯性矩</t>
        </is>
      </c>
      <c r="D58" s="62" t="n"/>
      <c r="E58" s="105">
        <f>3.14/64*E56^4</f>
        <v/>
      </c>
      <c r="F58" s="93" t="inlineStr">
        <is>
          <t>mm4</t>
        </is>
      </c>
      <c r="G58" s="92" t="n"/>
      <c r="H58" s="92" t="n"/>
    </row>
    <row r="59" ht="13.5" customHeight="1" s="59">
      <c r="B59" s="68" t="n"/>
      <c r="C59" s="93" t="inlineStr">
        <is>
          <t>受压区单束孔道d孔y=</t>
        </is>
      </c>
      <c r="D59" s="62" t="n"/>
      <c r="E59" s="89" t="n">
        <v>60</v>
      </c>
      <c r="F59" s="93" t="inlineStr">
        <is>
          <t>mm</t>
        </is>
      </c>
      <c r="G59" s="92" t="n"/>
      <c r="H59" s="92" t="n"/>
    </row>
    <row r="60" ht="14.25" customHeight="1" s="59">
      <c r="B60" s="68" t="n"/>
      <c r="C60" s="93" t="inlineStr">
        <is>
          <t>A'k=N'(πd2孔/4)=</t>
        </is>
      </c>
      <c r="D60" s="62" t="n"/>
      <c r="E60" s="105">
        <f>1/4*PI()*E59^2</f>
        <v/>
      </c>
      <c r="F60" s="93" t="inlineStr">
        <is>
          <t>mm2</t>
        </is>
      </c>
      <c r="G60" s="92" t="n"/>
      <c r="H60" s="92" t="n"/>
    </row>
    <row r="61" ht="13.5" customHeight="1" s="59">
      <c r="B61" s="68" t="n"/>
      <c r="C61" s="93" t="inlineStr">
        <is>
          <t>惯性矩</t>
        </is>
      </c>
      <c r="D61" s="62" t="n"/>
      <c r="E61" s="105">
        <f>3.14/64*E59^4</f>
        <v/>
      </c>
      <c r="F61" s="93" t="inlineStr">
        <is>
          <t>mm4</t>
        </is>
      </c>
      <c r="G61" s="92" t="n"/>
      <c r="H61" s="92" t="n"/>
    </row>
    <row r="62" ht="13.5" customHeight="1" s="59">
      <c r="B62" s="68" t="n"/>
      <c r="C62" s="93" t="inlineStr">
        <is>
          <t>预应力钢筋αP=Ep/Ec=</t>
        </is>
      </c>
      <c r="D62" s="62" t="n"/>
      <c r="E62" s="106">
        <f>F15/F8</f>
        <v/>
      </c>
      <c r="F62" s="93" t="n"/>
      <c r="G62" s="92" t="n"/>
      <c r="H62" s="92" t="n"/>
    </row>
    <row r="63" ht="13.5" customHeight="1" s="59">
      <c r="B63" s="76" t="n"/>
      <c r="C63" s="93" t="inlineStr">
        <is>
          <t>普通钢筋αE=Es/Ec=</t>
        </is>
      </c>
      <c r="D63" s="62" t="n"/>
      <c r="E63" s="106">
        <f>F20/F8</f>
        <v/>
      </c>
      <c r="F63" s="107" t="n"/>
      <c r="G63" s="92" t="n"/>
      <c r="H63" s="92" t="n"/>
    </row>
    <row r="65" ht="14.25" customHeight="1" s="59">
      <c r="B65" s="84" t="inlineStr">
        <is>
          <t>表3 构件参数</t>
        </is>
      </c>
      <c r="C65" s="61" t="n"/>
      <c r="D65" s="61" t="n"/>
      <c r="E65" s="61" t="n"/>
      <c r="F65" s="62" t="n"/>
    </row>
    <row r="66" ht="14.25" customHeight="1" s="59">
      <c r="B66" s="87" t="inlineStr">
        <is>
          <t>渡槽几何参数（CAD查询）</t>
        </is>
      </c>
      <c r="C66" s="93" t="inlineStr">
        <is>
          <t>截面面积A（mm²）</t>
        </is>
      </c>
      <c r="D66" s="108">
        <f>3.8063*10^6</f>
        <v/>
      </c>
      <c r="E66" s="109" t="inlineStr">
        <is>
          <t>截面高度(mm)</t>
        </is>
      </c>
      <c r="F66" s="109" t="n">
        <v>3400</v>
      </c>
    </row>
    <row r="67" ht="15.75" customHeight="1" s="59">
      <c r="B67" s="68" t="n"/>
      <c r="C67" s="93" t="inlineStr">
        <is>
          <t>重心高度（mm）</t>
        </is>
      </c>
      <c r="D67" s="93" t="n">
        <v>1439.1</v>
      </c>
      <c r="E67" s="109" t="inlineStr">
        <is>
          <t>惯性矩I(mm4)</t>
        </is>
      </c>
      <c r="F67" s="109">
        <f>4.5228*10^12</f>
        <v/>
      </c>
    </row>
    <row r="68" ht="13.5" customHeight="1" s="59">
      <c r="B68" s="68" t="n"/>
      <c r="C68" s="93" t="inlineStr">
        <is>
          <t>混凝土截面面积Ac（mm²）</t>
        </is>
      </c>
      <c r="D68" s="105">
        <f>D66-(E48+E54)-E30*E57-E33*E57-E41*E60</f>
        <v/>
      </c>
      <c r="E68" s="89" t="inlineStr">
        <is>
          <t>An（mm²）</t>
        </is>
      </c>
      <c r="F68" s="93">
        <f>D68+E63*(E54+E48)</f>
        <v/>
      </c>
    </row>
    <row r="69" ht="13.5" customHeight="1" s="59">
      <c r="B69" s="68" t="n"/>
      <c r="C69" s="93" t="inlineStr">
        <is>
          <t>净惯性矩In(mm4)</t>
        </is>
      </c>
      <c r="D69" s="93">
        <f>F67-(E30*(E58+E57*'[1]part2-预应力损失估算'!D21^2)+E33*(E58+E57*'[1]part2-预应力损失估算'!D22^2)+E41*(E61+E60*'[1]part2-预应力损失估算'!D23^2))+(E30*(E29+E62*E28*'[1]part2-预应力损失估算'!D21^2)+E33*(E29+E62*E28*'[1]part2-预应力损失估算'!D22^2)+E41*(E40+E62*E39*'[1]part2-预应力损失估算'!D23^2))</f>
        <v/>
      </c>
      <c r="E69" s="91" t="inlineStr">
        <is>
          <t>A0（mm²）</t>
        </is>
      </c>
      <c r="F69" s="93">
        <f>F68+E62*(E31+E34+E42)</f>
        <v/>
      </c>
    </row>
    <row r="70" ht="13.5" customHeight="1" s="59">
      <c r="B70" s="68" t="n"/>
      <c r="C70" s="91" t="inlineStr">
        <is>
          <t>I0(mm4)</t>
        </is>
      </c>
      <c r="D70" s="93">
        <f>D69+(1/64*3.14*(SQRT(4*E28/3.14))^4+E28*(D67-E32)^2)*E30+(1/64*3.14*(SQRT(4*E28/3.14))^4+E28*(D67-E35)^2)*E33+(1/64*3.14*(SQRT(4*E39/3.14))^4+E39*(F66-D67-E43)^2)*E41</f>
        <v/>
      </c>
      <c r="E70" s="110" t="n"/>
      <c r="F70" s="93" t="n"/>
    </row>
    <row r="71" ht="13.5" customHeight="1" s="59">
      <c r="B71" s="76" t="n"/>
      <c r="C71" s="111" t="n"/>
      <c r="D71" s="111" t="n"/>
      <c r="E71" s="93" t="n"/>
      <c r="F71" s="93" t="n"/>
    </row>
    <row r="72" ht="13.5" customHeight="1" s="59">
      <c r="B72" s="112" t="inlineStr">
        <is>
          <t>张拉信息</t>
        </is>
      </c>
      <c r="C72" s="113" t="inlineStr">
        <is>
          <t>跨度</t>
        </is>
      </c>
      <c r="D72" s="62" t="n"/>
      <c r="E72" s="89" t="n">
        <v>30</v>
      </c>
      <c r="F72" s="85" t="inlineStr">
        <is>
          <t>m</t>
        </is>
      </c>
    </row>
    <row r="73" ht="13.5" customHeight="1" s="59">
      <c r="C73" s="113" t="inlineStr">
        <is>
          <t>张拉方式</t>
        </is>
      </c>
      <c r="D73" s="62" t="n"/>
      <c r="E73" s="114" t="inlineStr">
        <is>
          <t>单侧张拉</t>
        </is>
      </c>
      <c r="F73" s="93" t="n"/>
    </row>
    <row r="93" ht="13.5" customHeight="1" s="59">
      <c r="E93" s="115" t="n"/>
    </row>
    <row r="94" ht="13.5" customHeight="1" s="59">
      <c r="E94" s="115" t="n"/>
    </row>
    <row r="95" ht="13.5" customHeight="1" s="59">
      <c r="E95" s="115" t="n"/>
    </row>
    <row r="96" ht="13.5" customHeight="1" s="59">
      <c r="E96" s="115" t="n"/>
    </row>
    <row r="97" ht="13.5" customHeight="1" s="59">
      <c r="E97" s="115" t="n"/>
    </row>
    <row r="98" ht="13.5" customHeight="1" s="59">
      <c r="E98" s="115" t="n"/>
    </row>
    <row r="99" ht="13.5" customHeight="1" s="59">
      <c r="E99" s="115" t="n"/>
    </row>
    <row r="100" ht="13.5" customHeight="1" s="59">
      <c r="E100" s="115" t="n"/>
    </row>
    <row r="101" ht="13.5" customHeight="1" s="59">
      <c r="E101" s="115" t="n"/>
    </row>
    <row r="102" ht="13.5" customHeight="1" s="59">
      <c r="E102" s="115" t="n"/>
    </row>
    <row r="103" ht="13.5" customHeight="1" s="59">
      <c r="E103" s="115" t="n"/>
    </row>
    <row r="104" ht="13.5" customHeight="1" s="59">
      <c r="E104" s="115" t="n"/>
    </row>
    <row r="105" ht="13.5" customHeight="1" s="59">
      <c r="E105" s="115" t="n"/>
    </row>
    <row r="106" ht="13.5" customHeight="1" s="59">
      <c r="E106" s="115" t="n"/>
    </row>
    <row r="107" ht="13.5" customHeight="1" s="59">
      <c r="E107" s="115" t="n"/>
    </row>
    <row r="110" ht="13.5" customHeight="1" s="59">
      <c r="E110" s="115" t="n"/>
    </row>
    <row r="114" ht="13.5" customHeight="1" s="59">
      <c r="G114" s="116" t="n"/>
    </row>
  </sheetData>
  <mergeCells count="75">
    <mergeCell ref="B2:H2"/>
    <mergeCell ref="B3:B8"/>
    <mergeCell ref="C3:E3"/>
    <mergeCell ref="C4:E4"/>
    <mergeCell ref="C5:E5"/>
    <mergeCell ref="H5:H8"/>
    <mergeCell ref="C6:E6"/>
    <mergeCell ref="C7:E7"/>
    <mergeCell ref="C8:E8"/>
    <mergeCell ref="B9:B12"/>
    <mergeCell ref="C9:E9"/>
    <mergeCell ref="C10:E10"/>
    <mergeCell ref="H10:H12"/>
    <mergeCell ref="C11:E11"/>
    <mergeCell ref="C12:E12"/>
    <mergeCell ref="B13:B16"/>
    <mergeCell ref="C13:E13"/>
    <mergeCell ref="C14:E14"/>
    <mergeCell ref="C15:E15"/>
    <mergeCell ref="C16:E16"/>
    <mergeCell ref="B17:B20"/>
    <mergeCell ref="C17:E17"/>
    <mergeCell ref="C18:E18"/>
    <mergeCell ref="C19:E19"/>
    <mergeCell ref="C20:E20"/>
    <mergeCell ref="B23:F23"/>
    <mergeCell ref="B24:F24"/>
    <mergeCell ref="K24:O24"/>
    <mergeCell ref="B25:B35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B36:B43"/>
    <mergeCell ref="C36:D36"/>
    <mergeCell ref="C37:D37"/>
    <mergeCell ref="C38:D38"/>
    <mergeCell ref="C39:D39"/>
    <mergeCell ref="C40:D40"/>
    <mergeCell ref="C41:D41"/>
    <mergeCell ref="C42:D42"/>
    <mergeCell ref="C43:D43"/>
    <mergeCell ref="B45:B49"/>
    <mergeCell ref="C45:D45"/>
    <mergeCell ref="C46:D46"/>
    <mergeCell ref="C47:D47"/>
    <mergeCell ref="C48:D48"/>
    <mergeCell ref="C49:D49"/>
    <mergeCell ref="B51:B55"/>
    <mergeCell ref="C51:D51"/>
    <mergeCell ref="C52:D52"/>
    <mergeCell ref="C53:D53"/>
    <mergeCell ref="C54:D54"/>
    <mergeCell ref="C55:D55"/>
    <mergeCell ref="B56:B63"/>
    <mergeCell ref="C56:D56"/>
    <mergeCell ref="C57:D57"/>
    <mergeCell ref="C58:D58"/>
    <mergeCell ref="C59:D59"/>
    <mergeCell ref="C60:D60"/>
    <mergeCell ref="C61:D61"/>
    <mergeCell ref="C62:D62"/>
    <mergeCell ref="C63:D63"/>
    <mergeCell ref="B65:F65"/>
    <mergeCell ref="B66:B71"/>
    <mergeCell ref="B72:B73"/>
    <mergeCell ref="C72:D72"/>
    <mergeCell ref="C73:D73"/>
  </mergeCells>
  <dataValidations count="2">
    <dataValidation sqref="E73" showErrorMessage="1" showDropDown="0" showInputMessage="1" allowBlank="1" type="list" operator="between">
      <formula1>"单侧张拉,双侧张拉"</formula1>
      <formula2>0</formula2>
    </dataValidation>
    <dataValidation sqref="F3" showErrorMessage="1" showDropDown="0" showInputMessage="1" allowBlank="1" prompt="下拉菜单选择" type="list" operator="between">
      <formula1>"C15,C20,C25,C30,C40,C50"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zh-CN</dc:language>
  <dcterms:created xmlns:dcterms="http://purl.org/dc/terms/" xmlns:xsi="http://www.w3.org/2001/XMLSchema-instance" xsi:type="dcterms:W3CDTF">2022-08-05T17:35:01Z</dcterms:created>
  <dcterms:modified xmlns:dcterms="http://purl.org/dc/terms/" xmlns:xsi="http://www.w3.org/2001/XMLSchema-instance" xsi:type="dcterms:W3CDTF">2022-08-05T17:38:14Z</dcterms:modified>
  <cp:revision>1</cp:revision>
</cp:coreProperties>
</file>