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t_doc\architecture\debug\"/>
    </mc:Choice>
  </mc:AlternateContent>
  <xr:revisionPtr revIDLastSave="0" documentId="13_ncr:1_{43C92FB5-77CD-4EB6-8A18-50964821D7C1}" xr6:coauthVersionLast="47" xr6:coauthVersionMax="47" xr10:uidLastSave="{00000000-0000-0000-0000-000000000000}"/>
  <bookViews>
    <workbookView xWindow="-98" yWindow="-98" windowWidth="21795" windowHeight="13996" xr2:uid="{00000000-000D-0000-FFFF-FFFF00000000}"/>
  </bookViews>
  <sheets>
    <sheet name="part1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12" i="3" s="1"/>
  <c r="F8" i="3"/>
  <c r="F10" i="3"/>
  <c r="F11" i="3"/>
  <c r="E28" i="3"/>
  <c r="E29" i="3" s="1"/>
  <c r="E34" i="3"/>
  <c r="E39" i="3"/>
  <c r="E42" i="3" s="1"/>
  <c r="E40" i="3"/>
  <c r="E46" i="3"/>
  <c r="E48" i="3" s="1"/>
  <c r="D68" i="3" s="1"/>
  <c r="F68" i="3" s="1"/>
  <c r="E52" i="3"/>
  <c r="E54" i="3" s="1"/>
  <c r="E57" i="3"/>
  <c r="E58" i="3"/>
  <c r="E60" i="3"/>
  <c r="E61" i="3"/>
  <c r="E62" i="3"/>
  <c r="E63" i="3"/>
  <c r="D66" i="3"/>
  <c r="F67" i="3"/>
  <c r="E31" i="3" l="1"/>
  <c r="F69" i="3" s="1"/>
  <c r="D69" i="3"/>
  <c r="D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56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圆形波纹管</t>
        </r>
      </text>
    </comment>
  </commentList>
</comments>
</file>

<file path=xl/sharedStrings.xml><?xml version="1.0" encoding="utf-8"?>
<sst xmlns="http://schemas.openxmlformats.org/spreadsheetml/2006/main" count="142" uniqueCount="95">
  <si>
    <t>单侧张拉</t>
  </si>
  <si>
    <t>张拉方式</t>
  </si>
  <si>
    <t>m</t>
  </si>
  <si>
    <t>跨度</t>
  </si>
  <si>
    <t>张拉信息</t>
  </si>
  <si>
    <t>I0(mm4)</t>
  </si>
  <si>
    <r>
      <t>A0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mm²</t>
    </r>
    <r>
      <rPr>
        <sz val="10"/>
        <rFont val="宋体"/>
        <family val="3"/>
        <charset val="134"/>
      </rPr>
      <t>）</t>
    </r>
  </si>
  <si>
    <r>
      <t>净惯性矩</t>
    </r>
    <r>
      <rPr>
        <sz val="10"/>
        <rFont val="Times New Roman"/>
        <family val="1"/>
      </rPr>
      <t>In(mm4)</t>
    </r>
  </si>
  <si>
    <r>
      <t>An</t>
    </r>
    <r>
      <rPr>
        <b/>
        <sz val="10"/>
        <color rgb="FF0033CC"/>
        <rFont val="宋体"/>
        <family val="3"/>
        <charset val="134"/>
      </rPr>
      <t>（</t>
    </r>
    <r>
      <rPr>
        <b/>
        <sz val="10"/>
        <color rgb="FF0033CC"/>
        <rFont val="Times New Roman"/>
        <family val="1"/>
      </rPr>
      <t>mm²</t>
    </r>
    <r>
      <rPr>
        <b/>
        <sz val="10"/>
        <color rgb="FF0033CC"/>
        <rFont val="宋体"/>
        <family val="3"/>
        <charset val="134"/>
      </rPr>
      <t>）</t>
    </r>
  </si>
  <si>
    <r>
      <rPr>
        <sz val="10"/>
        <rFont val="宋体"/>
        <family val="3"/>
        <charset val="134"/>
      </rPr>
      <t>混凝土截面面积</t>
    </r>
    <r>
      <rPr>
        <sz val="10"/>
        <rFont val="Times New Roman"/>
        <family val="1"/>
      </rPr>
      <t>Ac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mm²</t>
    </r>
    <r>
      <rPr>
        <sz val="10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</si>
  <si>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惯性矩</t>
    </r>
    <r>
      <rPr>
        <sz val="10"/>
        <color theme="1"/>
        <rFont val="Times New Roman"/>
        <family val="1"/>
      </rPr>
      <t>I(mm</t>
    </r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)</t>
    </r>
  </si>
  <si>
    <r>
      <rPr>
        <sz val="10"/>
        <rFont val="宋体"/>
        <family val="3"/>
        <charset val="134"/>
      </rPr>
      <t>重心高度（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）</t>
    </r>
  </si>
  <si>
    <r>
      <rPr>
        <sz val="10"/>
        <color theme="1"/>
        <rFont val="宋体"/>
        <family val="3"/>
        <charset val="134"/>
      </rPr>
      <t>截面高度</t>
    </r>
    <r>
      <rPr>
        <sz val="10"/>
        <color theme="1"/>
        <rFont val="Times New Roman"/>
        <family val="1"/>
      </rPr>
      <t>(mm)</t>
    </r>
  </si>
  <si>
    <r>
      <rPr>
        <sz val="10"/>
        <rFont val="宋体"/>
        <family val="3"/>
        <charset val="134"/>
      </rPr>
      <t>截面面积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mm²</t>
    </r>
    <r>
      <rPr>
        <sz val="10"/>
        <rFont val="宋体"/>
        <family val="3"/>
        <charset val="134"/>
      </rPr>
      <t>）</t>
    </r>
  </si>
  <si>
    <t>渡槽几何参数（CAD查询）</t>
  </si>
  <si>
    <t>表3 构件参数</t>
  </si>
  <si>
    <r>
      <rPr>
        <sz val="10"/>
        <rFont val="宋体"/>
        <family val="3"/>
        <charset val="134"/>
      </rPr>
      <t>普通钢筋α</t>
    </r>
    <r>
      <rPr>
        <vertAlign val="subscript"/>
        <sz val="10"/>
        <rFont val="宋体"/>
        <family val="3"/>
        <charset val="134"/>
      </rPr>
      <t>E</t>
    </r>
    <r>
      <rPr>
        <sz val="10"/>
        <rFont val="宋体"/>
        <family val="3"/>
        <charset val="134"/>
      </rPr>
      <t>=E</t>
    </r>
    <r>
      <rPr>
        <vertAlign val="subscript"/>
        <sz val="10"/>
        <rFont val="宋体"/>
        <family val="3"/>
        <charset val="134"/>
      </rPr>
      <t>s</t>
    </r>
    <r>
      <rPr>
        <sz val="10"/>
        <rFont val="宋体"/>
        <family val="3"/>
        <charset val="134"/>
      </rPr>
      <t>/E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=</t>
    </r>
  </si>
  <si>
    <r>
      <rPr>
        <sz val="10"/>
        <rFont val="宋体"/>
        <family val="3"/>
        <charset val="134"/>
      </rPr>
      <t>预应力钢筋α</t>
    </r>
    <r>
      <rPr>
        <vertAlign val="subscript"/>
        <sz val="10"/>
        <rFont val="宋体"/>
        <family val="3"/>
        <charset val="134"/>
      </rPr>
      <t>P</t>
    </r>
    <r>
      <rPr>
        <sz val="10"/>
        <rFont val="宋体"/>
        <family val="3"/>
        <charset val="134"/>
      </rPr>
      <t>=E</t>
    </r>
    <r>
      <rPr>
        <vertAlign val="subscript"/>
        <sz val="10"/>
        <rFont val="宋体"/>
        <family val="3"/>
        <charset val="134"/>
      </rPr>
      <t>p</t>
    </r>
    <r>
      <rPr>
        <sz val="10"/>
        <rFont val="宋体"/>
        <family val="3"/>
        <charset val="134"/>
      </rPr>
      <t>/E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=</t>
    </r>
  </si>
  <si>
    <t>mm4</t>
  </si>
  <si>
    <t>惯性矩</t>
  </si>
  <si>
    <r>
      <rPr>
        <sz val="10"/>
        <rFont val="宋体"/>
        <family val="3"/>
        <charset val="134"/>
      </rPr>
      <t>mm</t>
    </r>
    <r>
      <rPr>
        <vertAlign val="superscript"/>
        <sz val="10"/>
        <rFont val="宋体"/>
        <family val="3"/>
        <charset val="134"/>
      </rPr>
      <t>2</t>
    </r>
  </si>
  <si>
    <r>
      <rPr>
        <sz val="10"/>
        <rFont val="宋体"/>
        <family val="3"/>
        <charset val="134"/>
      </rPr>
      <t>A</t>
    </r>
    <r>
      <rPr>
        <vertAlign val="superscript"/>
        <sz val="10"/>
        <rFont val="宋体"/>
        <family val="3"/>
        <charset val="134"/>
      </rPr>
      <t>'</t>
    </r>
    <r>
      <rPr>
        <vertAlign val="subscript"/>
        <sz val="10"/>
        <rFont val="宋体"/>
        <family val="3"/>
        <charset val="134"/>
      </rPr>
      <t>k</t>
    </r>
    <r>
      <rPr>
        <sz val="10"/>
        <rFont val="宋体"/>
        <family val="3"/>
        <charset val="134"/>
      </rPr>
      <t>=N</t>
    </r>
    <r>
      <rPr>
        <vertAlign val="superscript"/>
        <sz val="10"/>
        <rFont val="宋体"/>
        <family val="3"/>
        <charset val="134"/>
      </rPr>
      <t>'</t>
    </r>
    <r>
      <rPr>
        <sz val="10"/>
        <rFont val="宋体"/>
        <family val="3"/>
        <charset val="134"/>
      </rPr>
      <t>(πd</t>
    </r>
    <r>
      <rPr>
        <vertAlign val="superscript"/>
        <sz val="10"/>
        <rFont val="宋体"/>
        <family val="3"/>
        <charset val="134"/>
      </rPr>
      <t>2</t>
    </r>
    <r>
      <rPr>
        <vertAlign val="subscript"/>
        <sz val="10"/>
        <rFont val="宋体"/>
        <family val="3"/>
        <charset val="134"/>
      </rPr>
      <t>孔</t>
    </r>
    <r>
      <rPr>
        <sz val="10"/>
        <rFont val="宋体"/>
        <family val="3"/>
        <charset val="134"/>
      </rPr>
      <t>/4)=</t>
    </r>
  </si>
  <si>
    <t>mm</t>
  </si>
  <si>
    <r>
      <rPr>
        <sz val="10"/>
        <rFont val="宋体"/>
        <family val="3"/>
        <charset val="134"/>
      </rPr>
      <t>受压区单</t>
    </r>
    <r>
      <rPr>
        <sz val="10"/>
        <color rgb="FFFF0000"/>
        <rFont val="宋体"/>
        <family val="3"/>
        <charset val="134"/>
      </rPr>
      <t>束</t>
    </r>
    <r>
      <rPr>
        <sz val="10"/>
        <rFont val="宋体"/>
        <family val="3"/>
        <charset val="134"/>
      </rPr>
      <t>孔道d</t>
    </r>
    <r>
      <rPr>
        <vertAlign val="subscript"/>
        <sz val="10"/>
        <rFont val="宋体"/>
        <family val="3"/>
        <charset val="134"/>
      </rPr>
      <t>孔y</t>
    </r>
    <r>
      <rPr>
        <sz val="10"/>
        <rFont val="宋体"/>
        <family val="3"/>
        <charset val="134"/>
      </rPr>
      <t>=</t>
    </r>
  </si>
  <si>
    <r>
      <rPr>
        <sz val="10"/>
        <rFont val="宋体"/>
        <family val="3"/>
        <charset val="134"/>
      </rPr>
      <t>A</t>
    </r>
    <r>
      <rPr>
        <vertAlign val="subscript"/>
        <sz val="10"/>
        <rFont val="宋体"/>
        <family val="3"/>
        <charset val="134"/>
      </rPr>
      <t>k</t>
    </r>
    <r>
      <rPr>
        <sz val="10"/>
        <rFont val="宋体"/>
        <family val="3"/>
        <charset val="134"/>
      </rPr>
      <t>=(</t>
    </r>
    <r>
      <rPr>
        <sz val="10"/>
        <rFont val="Calibri"/>
        <family val="2"/>
      </rPr>
      <t>π</t>
    </r>
    <r>
      <rPr>
        <sz val="10"/>
        <rFont val="宋体"/>
        <family val="3"/>
        <charset val="134"/>
      </rPr>
      <t>d</t>
    </r>
    <r>
      <rPr>
        <vertAlign val="superscript"/>
        <sz val="10"/>
        <rFont val="宋体"/>
        <family val="3"/>
        <charset val="134"/>
      </rPr>
      <t>2</t>
    </r>
    <r>
      <rPr>
        <vertAlign val="subscript"/>
        <sz val="10"/>
        <rFont val="宋体"/>
        <family val="3"/>
        <charset val="134"/>
      </rPr>
      <t>孔</t>
    </r>
    <r>
      <rPr>
        <sz val="10"/>
        <rFont val="宋体"/>
        <family val="3"/>
        <charset val="134"/>
      </rPr>
      <t>/4)=</t>
    </r>
  </si>
  <si>
    <r>
      <rPr>
        <sz val="10"/>
        <rFont val="宋体"/>
        <family val="3"/>
        <charset val="134"/>
      </rPr>
      <t>受拉区单</t>
    </r>
    <r>
      <rPr>
        <sz val="10"/>
        <color rgb="FFFF0000"/>
        <rFont val="宋体"/>
        <family val="3"/>
        <charset val="134"/>
      </rPr>
      <t>束</t>
    </r>
    <r>
      <rPr>
        <sz val="10"/>
        <rFont val="宋体"/>
        <family val="3"/>
        <charset val="134"/>
      </rPr>
      <t>孔道d</t>
    </r>
    <r>
      <rPr>
        <vertAlign val="subscript"/>
        <sz val="10"/>
        <rFont val="宋体"/>
        <family val="3"/>
        <charset val="134"/>
      </rPr>
      <t>孔l</t>
    </r>
    <r>
      <rPr>
        <sz val="10"/>
        <rFont val="宋体"/>
        <family val="3"/>
        <charset val="134"/>
      </rPr>
      <t>=</t>
    </r>
  </si>
  <si>
    <t>孔道参数</t>
  </si>
  <si>
    <r>
      <rPr>
        <sz val="10"/>
        <rFont val="宋体"/>
        <family val="3"/>
        <charset val="134"/>
      </rPr>
      <t>钢筋合力点距梁顶距离</t>
    </r>
    <r>
      <rPr>
        <sz val="10"/>
        <rFont val="Times New Roman"/>
        <family val="1"/>
      </rPr>
      <t>ap</t>
    </r>
  </si>
  <si>
    <r>
      <rPr>
        <sz val="10"/>
        <rFont val="宋体"/>
        <family val="3"/>
        <charset val="134"/>
      </rPr>
      <t>普通钢筋面积A</t>
    </r>
    <r>
      <rPr>
        <vertAlign val="superscript"/>
        <sz val="10"/>
        <rFont val="宋体"/>
        <family val="3"/>
        <charset val="134"/>
      </rPr>
      <t>'</t>
    </r>
    <r>
      <rPr>
        <vertAlign val="subscript"/>
        <sz val="10"/>
        <rFont val="宋体"/>
        <family val="3"/>
        <charset val="134"/>
      </rPr>
      <t>s</t>
    </r>
    <r>
      <rPr>
        <sz val="10"/>
        <rFont val="宋体"/>
        <family val="3"/>
        <charset val="134"/>
      </rPr>
      <t>=n</t>
    </r>
    <r>
      <rPr>
        <sz val="10"/>
        <rFont val="Times New Roman"/>
        <family val="1"/>
      </rPr>
      <t>'</t>
    </r>
    <r>
      <rPr>
        <vertAlign val="subscript"/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S</t>
    </r>
    <r>
      <rPr>
        <sz val="10"/>
        <rFont val="Times New Roman"/>
        <family val="1"/>
      </rPr>
      <t>'</t>
    </r>
    <r>
      <rPr>
        <vertAlign val="subscript"/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=</t>
    </r>
  </si>
  <si>
    <t>根</t>
  </si>
  <si>
    <r>
      <rPr>
        <sz val="10"/>
        <rFont val="宋体"/>
        <family val="3"/>
        <charset val="134"/>
      </rPr>
      <t>n</t>
    </r>
    <r>
      <rPr>
        <sz val="10"/>
        <rFont val="Times New Roman"/>
        <family val="1"/>
      </rPr>
      <t>'</t>
    </r>
    <r>
      <rPr>
        <vertAlign val="subscript"/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=</t>
    </r>
  </si>
  <si>
    <r>
      <rPr>
        <sz val="10"/>
        <rFont val="宋体"/>
        <family val="3"/>
        <charset val="134"/>
      </rPr>
      <t>单根钢筋面积</t>
    </r>
    <r>
      <rPr>
        <sz val="10"/>
        <rFont val="Times New Roman"/>
        <family val="1"/>
      </rPr>
      <t>S'</t>
    </r>
    <r>
      <rPr>
        <vertAlign val="subscript"/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=</t>
    </r>
  </si>
  <si>
    <r>
      <rPr>
        <sz val="10"/>
        <rFont val="宋体"/>
        <family val="3"/>
        <charset val="134"/>
      </rPr>
      <t>钢筋直径</t>
    </r>
    <r>
      <rPr>
        <sz val="10"/>
        <rFont val="Times New Roman"/>
        <family val="1"/>
      </rPr>
      <t>d</t>
    </r>
  </si>
  <si>
    <t>受压区普通钢筋：
（HRB400）</t>
  </si>
  <si>
    <t>受压区普通钢筋：</t>
  </si>
  <si>
    <r>
      <rPr>
        <sz val="10"/>
        <rFont val="宋体"/>
        <family val="3"/>
        <charset val="134"/>
      </rPr>
      <t>钢筋合力点距梁底距离</t>
    </r>
    <r>
      <rPr>
        <sz val="10"/>
        <rFont val="Times New Roman"/>
        <family val="1"/>
      </rPr>
      <t>ap</t>
    </r>
  </si>
  <si>
    <r>
      <rPr>
        <sz val="10"/>
        <rFont val="Times New Roman"/>
        <family val="1"/>
      </rPr>
      <t>mm</t>
    </r>
    <r>
      <rPr>
        <vertAlign val="superscript"/>
        <sz val="10"/>
        <rFont val="Times New Roman"/>
        <family val="1"/>
      </rPr>
      <t>2</t>
    </r>
  </si>
  <si>
    <r>
      <rPr>
        <sz val="10"/>
        <rFont val="宋体"/>
        <family val="3"/>
        <charset val="134"/>
      </rPr>
      <t>普通钢筋面积</t>
    </r>
    <r>
      <rPr>
        <sz val="10"/>
        <rFont val="Times New Roman"/>
        <family val="1"/>
      </rPr>
      <t>A</t>
    </r>
    <r>
      <rPr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=n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=</t>
    </r>
  </si>
  <si>
    <r>
      <rPr>
        <sz val="10"/>
        <rFont val="宋体"/>
        <family val="3"/>
        <charset val="134"/>
      </rPr>
      <t>根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</si>
  <si>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=</t>
    </r>
  </si>
  <si>
    <r>
      <rPr>
        <sz val="10"/>
        <rFont val="宋体"/>
        <family val="3"/>
        <charset val="134"/>
      </rPr>
      <t>单根钢筋面积</t>
    </r>
    <r>
      <rPr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=</t>
    </r>
  </si>
  <si>
    <t>受拉区普通钢筋：
（HRB400）</t>
  </si>
  <si>
    <t>受拉区普通钢筋：</t>
  </si>
  <si>
    <t>第一排纵向预应力钢筋束距梁顶距离ap</t>
  </si>
  <si>
    <r>
      <rPr>
        <sz val="10"/>
        <rFont val="宋体"/>
        <family val="3"/>
        <charset val="134"/>
      </rPr>
      <t>预应力钢筋面积</t>
    </r>
    <r>
      <rPr>
        <sz val="10"/>
        <rFont val="Times New Roman"/>
        <family val="1"/>
      </rPr>
      <t>A'</t>
    </r>
    <r>
      <rPr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=S'N'=</t>
    </r>
  </si>
  <si>
    <r>
      <rPr>
        <sz val="10"/>
        <rFont val="宋体"/>
        <family val="3"/>
        <charset val="134"/>
      </rPr>
      <t>束</t>
    </r>
  </si>
  <si>
    <t>N'=</t>
  </si>
  <si>
    <r>
      <rPr>
        <sz val="10"/>
        <rFont val="宋体"/>
        <family val="3"/>
        <charset val="134"/>
      </rPr>
      <t>单束钢绞线面积</t>
    </r>
    <r>
      <rPr>
        <sz val="10"/>
        <rFont val="Times New Roman"/>
        <family val="1"/>
      </rPr>
      <t>S'=n'S'</t>
    </r>
    <r>
      <rPr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>=</t>
    </r>
  </si>
  <si>
    <r>
      <rPr>
        <sz val="10"/>
        <rFont val="宋体"/>
        <family val="3"/>
        <charset val="134"/>
      </rPr>
      <t>单束钢绞线根数</t>
    </r>
    <r>
      <rPr>
        <sz val="10"/>
        <rFont val="Times New Roman"/>
        <family val="1"/>
      </rPr>
      <t>n'=</t>
    </r>
  </si>
  <si>
    <r>
      <rPr>
        <sz val="10"/>
        <rFont val="宋体"/>
        <family val="3"/>
        <charset val="134"/>
      </rPr>
      <t>单根钢绞线面积</t>
    </r>
    <r>
      <rPr>
        <sz val="10"/>
        <rFont val="Times New Roman"/>
        <family val="1"/>
      </rPr>
      <t>S'</t>
    </r>
    <r>
      <rPr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>=</t>
    </r>
  </si>
  <si>
    <r>
      <rPr>
        <sz val="10"/>
        <rFont val="等线"/>
        <family val="3"/>
        <charset val="134"/>
        <scheme val="minor"/>
      </rPr>
      <t>φ</t>
    </r>
    <r>
      <rPr>
        <vertAlign val="superscript"/>
        <sz val="10"/>
        <rFont val="Times New Roman"/>
        <family val="1"/>
      </rPr>
      <t>s</t>
    </r>
    <r>
      <rPr>
        <sz val="10"/>
        <rFont val="Times New Roman"/>
        <family val="1"/>
      </rPr>
      <t>1×7</t>
    </r>
  </si>
  <si>
    <t>1×7-15.20-1860</t>
  </si>
  <si>
    <r>
      <rPr>
        <sz val="10"/>
        <rFont val="宋体"/>
        <family val="3"/>
        <charset val="134"/>
      </rPr>
      <t>钢绞线型号：</t>
    </r>
  </si>
  <si>
    <t>受压区钢绞线选型及布置</t>
  </si>
  <si>
    <t>第二排纵向预应力钢筋束距梁底距离ap</t>
  </si>
  <si>
    <r>
      <rPr>
        <sz val="10"/>
        <rFont val="宋体"/>
        <family val="3"/>
        <charset val="134"/>
      </rPr>
      <t>第二排预应力钢筋面积</t>
    </r>
    <r>
      <rPr>
        <sz val="10"/>
        <rFont val="Times New Roman"/>
        <family val="1"/>
      </rPr>
      <t>A</t>
    </r>
    <r>
      <rPr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=SN=</t>
    </r>
  </si>
  <si>
    <r>
      <rPr>
        <sz val="10"/>
        <rFont val="宋体"/>
        <family val="3"/>
        <charset val="134"/>
      </rPr>
      <t>第二排纵向预应力钢筋束数量</t>
    </r>
    <r>
      <rPr>
        <sz val="10"/>
        <rFont val="Times New Roman"/>
        <family val="1"/>
      </rPr>
      <t xml:space="preserve"> N=</t>
    </r>
  </si>
  <si>
    <t>第一排纵向预应力钢筋束距梁底距离ap</t>
  </si>
  <si>
    <r>
      <t>mm</t>
    </r>
    <r>
      <rPr>
        <vertAlign val="superscript"/>
        <sz val="10"/>
        <rFont val="Times New Roman"/>
        <family val="1"/>
      </rPr>
      <t>2</t>
    </r>
    <phoneticPr fontId="1" type="noConversion"/>
  </si>
  <si>
    <r>
      <rPr>
        <sz val="10"/>
        <rFont val="宋体"/>
        <family val="3"/>
        <charset val="134"/>
      </rPr>
      <t>第一排预应力钢筋面积</t>
    </r>
    <r>
      <rPr>
        <sz val="10"/>
        <rFont val="Times New Roman"/>
        <family val="1"/>
      </rPr>
      <t>A</t>
    </r>
    <r>
      <rPr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=SN=</t>
    </r>
  </si>
  <si>
    <r>
      <rPr>
        <sz val="10"/>
        <rFont val="宋体"/>
        <family val="3"/>
        <charset val="134"/>
      </rPr>
      <t>第一排纵向预应力钢筋束数量</t>
    </r>
    <r>
      <rPr>
        <sz val="10"/>
        <rFont val="Times New Roman"/>
        <family val="1"/>
      </rPr>
      <t xml:space="preserve"> N=</t>
    </r>
  </si>
  <si>
    <r>
      <rPr>
        <sz val="10"/>
        <rFont val="宋体"/>
        <family val="3"/>
        <charset val="134"/>
      </rPr>
      <t>单束钢绞线面积</t>
    </r>
    <r>
      <rPr>
        <sz val="10"/>
        <rFont val="Times New Roman"/>
        <family val="1"/>
      </rPr>
      <t>S=nS</t>
    </r>
    <r>
      <rPr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>=</t>
    </r>
  </si>
  <si>
    <r>
      <rPr>
        <sz val="10"/>
        <rFont val="宋体"/>
        <family val="3"/>
        <charset val="134"/>
      </rPr>
      <t>单束钢绞线根数</t>
    </r>
    <r>
      <rPr>
        <sz val="10"/>
        <rFont val="Times New Roman"/>
        <family val="1"/>
      </rPr>
      <t>n=</t>
    </r>
  </si>
  <si>
    <r>
      <rPr>
        <sz val="10"/>
        <rFont val="宋体"/>
        <family val="3"/>
        <charset val="134"/>
      </rPr>
      <t>单根钢绞线面积</t>
    </r>
    <r>
      <rPr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>=</t>
    </r>
  </si>
  <si>
    <t>受拉区钢绞线选型及布置</t>
  </si>
  <si>
    <r>
      <rPr>
        <sz val="10"/>
        <rFont val="宋体"/>
        <family val="3"/>
        <charset val="134"/>
      </rPr>
      <t>查《水工混凝土结构设计规范》（</t>
    </r>
    <r>
      <rPr>
        <sz val="10"/>
        <rFont val="Times New Roman"/>
        <family val="1"/>
      </rPr>
      <t>SL191-2008</t>
    </r>
    <r>
      <rPr>
        <sz val="10"/>
        <rFont val="宋体"/>
        <family val="3"/>
        <charset val="134"/>
      </rPr>
      <t>）</t>
    </r>
  </si>
  <si>
    <t>表2 钢筋选型和布置</t>
  </si>
  <si>
    <t>MPa</t>
  </si>
  <si>
    <r>
      <rPr>
        <sz val="11"/>
        <rFont val="宋体"/>
        <family val="3"/>
        <charset val="134"/>
      </rPr>
      <t>钢绞线弹模</t>
    </r>
    <r>
      <rPr>
        <sz val="11"/>
        <rFont val="Times New Roman"/>
        <family val="1"/>
      </rPr>
      <t>E</t>
    </r>
    <r>
      <rPr>
        <sz val="11"/>
        <rFont val="宋体"/>
        <family val="3"/>
        <charset val="134"/>
      </rPr>
      <t>′</t>
    </r>
    <r>
      <rPr>
        <vertAlign val="subscript"/>
        <sz val="11"/>
        <rFont val="Times New Roman"/>
        <family val="1"/>
      </rPr>
      <t>p</t>
    </r>
    <r>
      <rPr>
        <sz val="11"/>
        <rFont val="Times New Roman"/>
        <family val="1"/>
      </rPr>
      <t>=</t>
    </r>
  </si>
  <si>
    <r>
      <rPr>
        <sz val="11"/>
        <rFont val="宋体"/>
        <family val="3"/>
        <charset val="134"/>
      </rPr>
      <t>抗压强度设计值</t>
    </r>
    <r>
      <rPr>
        <sz val="11"/>
        <rFont val="Times New Roman"/>
        <family val="1"/>
      </rPr>
      <t>f</t>
    </r>
    <r>
      <rPr>
        <vertAlign val="superscript"/>
        <sz val="11"/>
        <rFont val="宋体"/>
        <family val="3"/>
        <charset val="134"/>
      </rPr>
      <t>′</t>
    </r>
    <r>
      <rPr>
        <vertAlign val="subscript"/>
        <sz val="11"/>
        <rFont val="Times New Roman"/>
        <family val="1"/>
      </rPr>
      <t>py</t>
    </r>
    <r>
      <rPr>
        <sz val="11"/>
        <rFont val="Times New Roman"/>
        <family val="1"/>
      </rPr>
      <t>=</t>
    </r>
  </si>
  <si>
    <r>
      <rPr>
        <sz val="11"/>
        <rFont val="宋体"/>
        <family val="3"/>
        <charset val="134"/>
      </rPr>
      <t>抗拉强度设计值</t>
    </r>
    <r>
      <rPr>
        <sz val="11"/>
        <rFont val="Times New Roman"/>
        <family val="1"/>
      </rPr>
      <t>f</t>
    </r>
    <r>
      <rPr>
        <vertAlign val="subscript"/>
        <sz val="11"/>
        <rFont val="Times New Roman"/>
        <family val="1"/>
      </rPr>
      <t>py</t>
    </r>
    <r>
      <rPr>
        <sz val="11"/>
        <rFont val="Times New Roman"/>
        <family val="1"/>
      </rPr>
      <t>=</t>
    </r>
  </si>
  <si>
    <r>
      <rPr>
        <sz val="11"/>
        <rFont val="宋体"/>
        <family val="3"/>
        <charset val="134"/>
      </rPr>
      <t>预应力钢绞线强度标准值</t>
    </r>
    <r>
      <rPr>
        <sz val="11"/>
        <rFont val="Times New Roman"/>
        <family val="1"/>
      </rPr>
      <t>f</t>
    </r>
    <r>
      <rPr>
        <vertAlign val="subscript"/>
        <sz val="11"/>
        <rFont val="Times New Roman"/>
        <family val="1"/>
      </rPr>
      <t>ptk</t>
    </r>
    <r>
      <rPr>
        <sz val="11"/>
        <rFont val="Times New Roman"/>
        <family val="1"/>
      </rPr>
      <t>=</t>
    </r>
  </si>
  <si>
    <r>
      <rPr>
        <sz val="11"/>
        <rFont val="宋体"/>
        <family val="3"/>
        <charset val="134"/>
      </rPr>
      <t>钢绞线参数</t>
    </r>
  </si>
  <si>
    <r>
      <rPr>
        <sz val="11"/>
        <rFont val="Times New Roman"/>
        <family val="1"/>
      </rPr>
      <t>HRB335</t>
    </r>
    <r>
      <rPr>
        <u/>
        <sz val="11"/>
        <rFont val="Times New Roman"/>
        <family val="1"/>
      </rPr>
      <t>φ</t>
    </r>
    <r>
      <rPr>
        <sz val="11"/>
        <rFont val="宋体"/>
        <family val="3"/>
        <charset val="134"/>
      </rPr>
      <t>钢筋抗拉强度设计值</t>
    </r>
    <r>
      <rPr>
        <sz val="11"/>
        <rFont val="Times New Roman"/>
        <family val="1"/>
      </rPr>
      <t>f</t>
    </r>
    <r>
      <rPr>
        <vertAlign val="subscript"/>
        <sz val="11"/>
        <rFont val="Times New Roman"/>
        <family val="1"/>
      </rPr>
      <t>py</t>
    </r>
    <r>
      <rPr>
        <sz val="11"/>
        <rFont val="Times New Roman"/>
        <family val="1"/>
      </rPr>
      <t>=</t>
    </r>
  </si>
  <si>
    <r>
      <rPr>
        <sz val="11"/>
        <rFont val="Times New Roman"/>
        <family val="1"/>
      </rPr>
      <t>HRB</t>
    </r>
    <r>
      <rPr>
        <sz val="11"/>
        <color rgb="FFFF0000"/>
        <rFont val="Times New Roman"/>
        <family val="1"/>
      </rPr>
      <t>400</t>
    </r>
    <r>
      <rPr>
        <sz val="11"/>
        <rFont val="Times New Roman"/>
        <family val="1"/>
      </rPr>
      <t>(φ)</t>
    </r>
    <r>
      <rPr>
        <sz val="11"/>
        <rFont val="宋体"/>
        <family val="3"/>
        <charset val="134"/>
      </rPr>
      <t>钢筋、</t>
    </r>
    <r>
      <rPr>
        <sz val="11"/>
        <rFont val="Times New Roman"/>
        <family val="1"/>
      </rPr>
      <t>HRB335(φ)</t>
    </r>
    <r>
      <rPr>
        <sz val="11"/>
        <rFont val="宋体"/>
        <family val="3"/>
        <charset val="134"/>
      </rPr>
      <t>钢筋弹模</t>
    </r>
    <r>
      <rPr>
        <sz val="11"/>
        <rFont val="Times New Roman"/>
        <family val="1"/>
      </rPr>
      <t>E</t>
    </r>
    <r>
      <rPr>
        <vertAlign val="subscript"/>
        <sz val="11"/>
        <rFont val="Times New Roman"/>
        <family val="1"/>
      </rPr>
      <t>s</t>
    </r>
    <r>
      <rPr>
        <sz val="11"/>
        <rFont val="Times New Roman"/>
        <family val="1"/>
      </rPr>
      <t>=</t>
    </r>
  </si>
  <si>
    <r>
      <rPr>
        <sz val="11"/>
        <rFont val="Times New Roman"/>
        <family val="1"/>
      </rPr>
      <t>HRB</t>
    </r>
    <r>
      <rPr>
        <sz val="11"/>
        <color rgb="FFFF0000"/>
        <rFont val="Times New Roman"/>
        <family val="1"/>
      </rPr>
      <t>400</t>
    </r>
    <r>
      <rPr>
        <sz val="11"/>
        <rFont val="Times New Roman"/>
        <family val="1"/>
      </rPr>
      <t>(φ)</t>
    </r>
    <r>
      <rPr>
        <sz val="11"/>
        <rFont val="宋体"/>
        <family val="3"/>
        <charset val="134"/>
      </rPr>
      <t>钢筋抗压强度设计值</t>
    </r>
    <r>
      <rPr>
        <sz val="11"/>
        <rFont val="Times New Roman"/>
        <family val="1"/>
      </rPr>
      <t>f</t>
    </r>
    <r>
      <rPr>
        <vertAlign val="superscript"/>
        <sz val="11"/>
        <rFont val="宋体"/>
        <family val="3"/>
        <charset val="134"/>
      </rPr>
      <t>′</t>
    </r>
    <r>
      <rPr>
        <vertAlign val="subscript"/>
        <sz val="11"/>
        <rFont val="Times New Roman"/>
        <family val="1"/>
      </rPr>
      <t>y</t>
    </r>
    <r>
      <rPr>
        <sz val="11"/>
        <rFont val="Times New Roman"/>
        <family val="1"/>
      </rPr>
      <t>=</t>
    </r>
  </si>
  <si>
    <r>
      <rPr>
        <sz val="11"/>
        <color rgb="FFFF0000"/>
        <rFont val="Times New Roman"/>
        <family val="1"/>
      </rPr>
      <t>HRB400</t>
    </r>
    <r>
      <rPr>
        <sz val="11"/>
        <rFont val="Times New Roman"/>
        <family val="1"/>
      </rPr>
      <t>(φ)</t>
    </r>
    <r>
      <rPr>
        <sz val="11"/>
        <rFont val="宋体"/>
        <family val="3"/>
        <charset val="134"/>
      </rPr>
      <t>钢筋抗拉强度设计值</t>
    </r>
    <r>
      <rPr>
        <sz val="11"/>
        <rFont val="Times New Roman"/>
        <family val="1"/>
      </rPr>
      <t>f</t>
    </r>
    <r>
      <rPr>
        <vertAlign val="subscript"/>
        <sz val="11"/>
        <rFont val="Times New Roman"/>
        <family val="1"/>
      </rPr>
      <t>y</t>
    </r>
    <r>
      <rPr>
        <sz val="11"/>
        <rFont val="Times New Roman"/>
        <family val="1"/>
      </rPr>
      <t>=</t>
    </r>
  </si>
  <si>
    <r>
      <rPr>
        <sz val="11"/>
        <rFont val="宋体"/>
        <family val="3"/>
        <charset val="134"/>
      </rPr>
      <t>钢筋参数</t>
    </r>
  </si>
  <si>
    <r>
      <rPr>
        <sz val="11"/>
        <rFont val="宋体"/>
        <family val="3"/>
        <charset val="134"/>
      </rPr>
      <t>施加预应力时混凝土立方体抗压强度</t>
    </r>
    <r>
      <rPr>
        <sz val="11"/>
        <rFont val="Times New Roman"/>
        <family val="1"/>
      </rPr>
      <t>f'</t>
    </r>
    <r>
      <rPr>
        <vertAlign val="subscript"/>
        <sz val="11"/>
        <rFont val="Times New Roman"/>
        <family val="1"/>
      </rPr>
      <t>cu</t>
    </r>
    <r>
      <rPr>
        <sz val="11"/>
        <rFont val="Times New Roman"/>
        <family val="1"/>
      </rPr>
      <t>=</t>
    </r>
  </si>
  <si>
    <r>
      <rPr>
        <sz val="11"/>
        <rFont val="宋体"/>
        <family val="3"/>
        <charset val="134"/>
      </rPr>
      <t>施工实际混凝土轴心抗拉强度</t>
    </r>
    <r>
      <rPr>
        <sz val="11"/>
        <rFont val="Times New Roman"/>
        <family val="1"/>
      </rPr>
      <t>f'</t>
    </r>
    <r>
      <rPr>
        <vertAlign val="subscript"/>
        <sz val="11"/>
        <rFont val="Times New Roman"/>
        <family val="1"/>
      </rPr>
      <t>tk</t>
    </r>
    <r>
      <rPr>
        <sz val="11"/>
        <rFont val="Times New Roman"/>
        <family val="1"/>
      </rPr>
      <t>=</t>
    </r>
  </si>
  <si>
    <r>
      <rPr>
        <sz val="11"/>
        <color rgb="FFFF0000"/>
        <rFont val="宋体"/>
        <family val="3"/>
        <charset val="134"/>
      </rPr>
      <t>施工时采用</t>
    </r>
    <r>
      <rPr>
        <sz val="11"/>
        <color rgb="FFFF0000"/>
        <rFont val="Times New Roman"/>
        <family val="1"/>
      </rPr>
      <t>1.0</t>
    </r>
    <r>
      <rPr>
        <sz val="11"/>
        <color rgb="FFFF0000"/>
        <rFont val="宋体"/>
        <family val="3"/>
        <charset val="134"/>
      </rPr>
      <t>倍混凝土强度等级，见</t>
    </r>
    <r>
      <rPr>
        <sz val="11"/>
        <color rgb="FFFF0000"/>
        <rFont val="Times New Roman"/>
        <family val="1"/>
      </rPr>
      <t>SL191-2008,8.1.3</t>
    </r>
  </si>
  <si>
    <r>
      <rPr>
        <sz val="11"/>
        <rFont val="宋体"/>
        <family val="3"/>
        <charset val="134"/>
      </rPr>
      <t>施工实际混凝土轴心抗压强度</t>
    </r>
    <r>
      <rPr>
        <sz val="11"/>
        <rFont val="Times New Roman"/>
        <family val="1"/>
      </rPr>
      <t>f'</t>
    </r>
    <r>
      <rPr>
        <vertAlign val="subscript"/>
        <sz val="11"/>
        <rFont val="Times New Roman"/>
        <family val="1"/>
      </rPr>
      <t>ck</t>
    </r>
    <r>
      <rPr>
        <sz val="11"/>
        <rFont val="Times New Roman"/>
        <family val="1"/>
      </rPr>
      <t>=</t>
    </r>
  </si>
  <si>
    <t>张拉控制强度系数</t>
  </si>
  <si>
    <r>
      <rPr>
        <sz val="11"/>
        <color theme="1"/>
        <rFont val="宋体"/>
        <family val="3"/>
        <charset val="134"/>
      </rPr>
      <t>张拉时砼参数</t>
    </r>
  </si>
  <si>
    <r>
      <rPr>
        <sz val="11"/>
        <rFont val="Times New Roman"/>
        <family val="1"/>
      </rPr>
      <t>C40</t>
    </r>
    <r>
      <rPr>
        <sz val="11"/>
        <rFont val="宋体"/>
        <family val="3"/>
        <charset val="134"/>
      </rPr>
      <t>砼弹模</t>
    </r>
    <r>
      <rPr>
        <sz val="11"/>
        <rFont val="Times New Roman"/>
        <family val="1"/>
      </rPr>
      <t>Ec=</t>
    </r>
  </si>
  <si>
    <r>
      <rPr>
        <sz val="11"/>
        <rFont val="Times New Roman"/>
        <family val="1"/>
      </rPr>
      <t>C40</t>
    </r>
    <r>
      <rPr>
        <sz val="11"/>
        <rFont val="宋体"/>
        <family val="3"/>
        <charset val="134"/>
      </rPr>
      <t>砼轴心抗压强度标准值</t>
    </r>
    <r>
      <rPr>
        <sz val="11"/>
        <rFont val="Times New Roman"/>
        <family val="1"/>
      </rPr>
      <t>fck=</t>
    </r>
  </si>
  <si>
    <r>
      <rPr>
        <sz val="11"/>
        <rFont val="Times New Roman"/>
        <family val="1"/>
      </rPr>
      <t>C40</t>
    </r>
    <r>
      <rPr>
        <sz val="11"/>
        <rFont val="宋体"/>
        <family val="3"/>
        <charset val="134"/>
      </rPr>
      <t>砼轴心抗拉强度标准值</t>
    </r>
    <r>
      <rPr>
        <sz val="11"/>
        <rFont val="Times New Roman"/>
        <family val="1"/>
      </rPr>
      <t>ftk=</t>
    </r>
  </si>
  <si>
    <r>
      <rPr>
        <sz val="11"/>
        <color theme="1"/>
        <rFont val="宋体"/>
        <family val="3"/>
        <charset val="134"/>
      </rPr>
      <t>大桥均采用</t>
    </r>
    <r>
      <rPr>
        <sz val="11"/>
        <color theme="1"/>
        <rFont val="Times New Roman"/>
        <family val="1"/>
      </rPr>
      <t>C40</t>
    </r>
  </si>
  <si>
    <r>
      <rPr>
        <sz val="11"/>
        <rFont val="Times New Roman"/>
        <family val="1"/>
      </rPr>
      <t>C40</t>
    </r>
    <r>
      <rPr>
        <sz val="11"/>
        <rFont val="宋体"/>
        <family val="3"/>
        <charset val="134"/>
      </rPr>
      <t>砼轴心抗拉强度设计值</t>
    </r>
    <r>
      <rPr>
        <sz val="11"/>
        <rFont val="Times New Roman"/>
        <family val="1"/>
      </rPr>
      <t>ft=</t>
    </r>
  </si>
  <si>
    <r>
      <rPr>
        <sz val="11"/>
        <color rgb="FFFF0000"/>
        <rFont val="Times New Roman"/>
        <family val="1"/>
      </rPr>
      <t>C40</t>
    </r>
    <r>
      <rPr>
        <sz val="11"/>
        <rFont val="宋体"/>
        <family val="3"/>
        <charset val="134"/>
      </rPr>
      <t>砼轴心抗压强度设计值</t>
    </r>
    <r>
      <rPr>
        <sz val="11"/>
        <rFont val="Times New Roman"/>
        <family val="1"/>
      </rPr>
      <t>f</t>
    </r>
    <r>
      <rPr>
        <vertAlign val="subscript"/>
        <sz val="11"/>
        <rFont val="Times New Roman"/>
        <family val="1"/>
      </rPr>
      <t>c</t>
    </r>
    <r>
      <rPr>
        <sz val="11"/>
        <rFont val="Times New Roman"/>
        <family val="1"/>
      </rPr>
      <t>=</t>
    </r>
  </si>
  <si>
    <r>
      <rPr>
        <sz val="11"/>
        <color theme="1"/>
        <rFont val="宋体"/>
        <family val="3"/>
        <charset val="134"/>
      </rPr>
      <t>备注</t>
    </r>
  </si>
  <si>
    <t>C50</t>
  </si>
  <si>
    <t>混凝土强度等级</t>
  </si>
  <si>
    <r>
      <rPr>
        <sz val="11"/>
        <rFont val="宋体"/>
        <family val="3"/>
        <charset val="134"/>
      </rPr>
      <t>混凝土参数</t>
    </r>
  </si>
  <si>
    <r>
      <rPr>
        <sz val="12"/>
        <rFont val="黑体"/>
        <family val="3"/>
        <charset val="134"/>
      </rPr>
      <t>表1</t>
    </r>
    <r>
      <rPr>
        <sz val="12"/>
        <rFont val="黑体"/>
        <family val="3"/>
        <charset val="134"/>
      </rPr>
      <t xml:space="preserve">  材料常数表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</si>
</sst>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3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Times New Roman"/>
      <family val="1"/>
    </font>
    <font>
      <b/>
      <sz val="10"/>
      <color rgb="FF0033CC"/>
      <name val="宋体"/>
      <family val="3"/>
      <charset val="134"/>
    </font>
    <font>
      <sz val="10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color rgb="FF0033CC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vertAlign val="superscript"/>
      <sz val="10"/>
      <color theme="1"/>
      <name val="Times New Roman"/>
      <family val="1"/>
    </font>
    <font>
      <sz val="12"/>
      <name val="黑体"/>
      <family val="3"/>
      <charset val="134"/>
    </font>
    <font>
      <sz val="10"/>
      <color theme="1"/>
      <name val="等线"/>
      <family val="3"/>
      <charset val="134"/>
      <scheme val="minor"/>
    </font>
    <font>
      <vertAlign val="subscript"/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Calibri"/>
      <family val="2"/>
    </font>
    <font>
      <sz val="10"/>
      <color rgb="FF0000FF"/>
      <name val="黑体"/>
      <family val="3"/>
      <charset val="134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sz val="11"/>
      <name val="Times New Roman"/>
      <family val="1"/>
    </font>
    <font>
      <b/>
      <sz val="11"/>
      <color rgb="FF0033CC"/>
      <name val="Times New Roman"/>
      <family val="1"/>
    </font>
    <font>
      <sz val="11"/>
      <name val="宋体"/>
      <family val="3"/>
      <charset val="134"/>
    </font>
    <font>
      <vertAlign val="subscript"/>
      <sz val="11"/>
      <name val="Times New Roman"/>
      <family val="1"/>
    </font>
    <font>
      <vertAlign val="superscript"/>
      <sz val="11"/>
      <name val="宋体"/>
      <family val="3"/>
      <charset val="134"/>
    </font>
    <font>
      <u/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2" fillId="0" borderId="0" xfId="1"/>
    <xf numFmtId="176" fontId="2" fillId="0" borderId="0" xfId="1" applyNumberFormat="1"/>
    <xf numFmtId="0" fontId="3" fillId="0" borderId="0" xfId="1" applyFont="1"/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4" fillId="0" borderId="1" xfId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177" fontId="4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19" fillId="0" borderId="1" xfId="1" applyFont="1" applyBorder="1" applyAlignment="1">
      <alignment vertical="center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9" fillId="4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left"/>
    </xf>
    <xf numFmtId="0" fontId="13" fillId="0" borderId="0" xfId="1" applyFont="1" applyAlignment="1">
      <alignment horizontal="center" vertical="center"/>
    </xf>
    <xf numFmtId="0" fontId="22" fillId="0" borderId="1" xfId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9" fillId="0" borderId="1" xfId="1" applyFont="1" applyBorder="1" applyAlignment="1">
      <alignment horizontal="center"/>
    </xf>
    <xf numFmtId="0" fontId="29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/>
    </xf>
    <xf numFmtId="49" fontId="33" fillId="5" borderId="1" xfId="1" applyNumberFormat="1" applyFont="1" applyFill="1" applyBorder="1" applyAlignment="1" applyProtection="1">
      <alignment horizontal="center" vertical="center"/>
      <protection locked="0"/>
    </xf>
    <xf numFmtId="0" fontId="28" fillId="0" borderId="1" xfId="1" applyFont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29" fillId="3" borderId="6" xfId="1" applyFont="1" applyFill="1" applyBorder="1" applyAlignment="1">
      <alignment horizontal="center" vertical="center"/>
    </xf>
    <xf numFmtId="0" fontId="29" fillId="3" borderId="5" xfId="1" applyFont="1" applyFill="1" applyBorder="1" applyAlignment="1">
      <alignment horizontal="center" vertical="center"/>
    </xf>
    <xf numFmtId="0" fontId="29" fillId="3" borderId="4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7" fillId="3" borderId="6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24" fillId="2" borderId="8" xfId="1" applyFont="1" applyFill="1" applyBorder="1" applyAlignment="1">
      <alignment horizontal="left"/>
    </xf>
    <xf numFmtId="0" fontId="22" fillId="2" borderId="7" xfId="1" applyFont="1" applyFill="1" applyBorder="1" applyAlignment="1">
      <alignment horizontal="left"/>
    </xf>
    <xf numFmtId="0" fontId="22" fillId="2" borderId="2" xfId="1" applyFont="1" applyFill="1" applyBorder="1" applyAlignment="1">
      <alignment horizontal="left"/>
    </xf>
    <xf numFmtId="0" fontId="22" fillId="0" borderId="1" xfId="1" applyFont="1" applyBorder="1" applyAlignment="1">
      <alignment horizontal="left"/>
    </xf>
    <xf numFmtId="0" fontId="13" fillId="6" borderId="1" xfId="1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left"/>
    </xf>
    <xf numFmtId="0" fontId="29" fillId="0" borderId="1" xfId="1" applyFont="1" applyBorder="1" applyAlignment="1">
      <alignment horizontal="center" vertical="center" wrapText="1"/>
    </xf>
  </cellXfs>
  <cellStyles count="2">
    <cellStyle name="常规" xfId="0" builtinId="0"/>
    <cellStyle name="常规 2" xfId="1" xr:uid="{223C12A2-CE81-4A77-A0E8-A485055599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462643</xdr:colOff>
      <xdr:row>2</xdr:row>
      <xdr:rowOff>54428</xdr:rowOff>
    </xdr:from>
    <xdr:to>
      <xdr:col>15</xdr:col>
      <xdr:colOff>762000</xdr:colOff>
      <xdr:row>19</xdr:row>
      <xdr:rowOff>149679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8ABE16B-5418-453F-8A0A-96360CE8FD69}"/>
            </a:ext>
          </a:extLst>
        </xdr:cNvPr>
        <xdr:cNvSpPr/>
      </xdr:nvSpPr>
      <xdr:spPr>
        <a:xfrm>
          <a:off x="6249081" y="397328"/>
          <a:ext cx="4037920" cy="3009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625929</xdr:colOff>
      <xdr:row>4</xdr:row>
      <xdr:rowOff>176892</xdr:rowOff>
    </xdr:from>
    <xdr:to>
      <xdr:col>11</xdr:col>
      <xdr:colOff>503464</xdr:colOff>
      <xdr:row>6</xdr:row>
      <xdr:rowOff>149678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6E1AFEA6-0E00-4DB1-B294-D6BB94EAF1FD}"/>
            </a:ext>
          </a:extLst>
        </xdr:cNvPr>
        <xdr:cNvSpPr/>
      </xdr:nvSpPr>
      <xdr:spPr>
        <a:xfrm>
          <a:off x="6412367" y="857929"/>
          <a:ext cx="1163410" cy="32044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混凝土材料等级：</a:t>
          </a:r>
        </a:p>
      </xdr:txBody>
    </xdr:sp>
    <xdr:clientData/>
  </xdr:twoCellAnchor>
  <xdr:twoCellAnchor>
    <xdr:from>
      <xdr:col>12</xdr:col>
      <xdr:colOff>0</xdr:colOff>
      <xdr:row>4</xdr:row>
      <xdr:rowOff>176892</xdr:rowOff>
    </xdr:from>
    <xdr:to>
      <xdr:col>13</xdr:col>
      <xdr:colOff>231322</xdr:colOff>
      <xdr:row>6</xdr:row>
      <xdr:rowOff>149678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8E398868-E998-4583-8C3C-6E05B87827C4}"/>
            </a:ext>
          </a:extLst>
        </xdr:cNvPr>
        <xdr:cNvSpPr/>
      </xdr:nvSpPr>
      <xdr:spPr>
        <a:xfrm>
          <a:off x="7715250" y="857929"/>
          <a:ext cx="874260" cy="32044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802822</xdr:colOff>
      <xdr:row>2</xdr:row>
      <xdr:rowOff>122464</xdr:rowOff>
    </xdr:from>
    <xdr:to>
      <xdr:col>12</xdr:col>
      <xdr:colOff>489857</xdr:colOff>
      <xdr:row>5</xdr:row>
      <xdr:rowOff>176893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ED285941-E1D1-4783-9ECB-A737B18314C7}"/>
            </a:ext>
          </a:extLst>
        </xdr:cNvPr>
        <xdr:cNvCxnSpPr/>
      </xdr:nvCxnSpPr>
      <xdr:spPr>
        <a:xfrm flipH="1" flipV="1">
          <a:off x="3855585" y="465364"/>
          <a:ext cx="4349522" cy="5640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557892</xdr:colOff>
      <xdr:row>2</xdr:row>
      <xdr:rowOff>95249</xdr:rowOff>
    </xdr:from>
    <xdr:to>
      <xdr:col>14</xdr:col>
      <xdr:colOff>1115785</xdr:colOff>
      <xdr:row>4</xdr:row>
      <xdr:rowOff>54428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336C74B5-F3ED-4F8F-8F46-DE197F65DD3F}"/>
            </a:ext>
          </a:extLst>
        </xdr:cNvPr>
        <xdr:cNvSpPr/>
      </xdr:nvSpPr>
      <xdr:spPr>
        <a:xfrm>
          <a:off x="8916080" y="438149"/>
          <a:ext cx="729343" cy="30207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基本参数</a:t>
          </a:r>
        </a:p>
      </xdr:txBody>
    </xdr:sp>
    <xdr:clientData/>
  </xdr:twoCellAnchor>
  <xdr:twoCellAnchor>
    <xdr:from>
      <xdr:col>9</xdr:col>
      <xdr:colOff>666750</xdr:colOff>
      <xdr:row>7</xdr:row>
      <xdr:rowOff>136071</xdr:rowOff>
    </xdr:from>
    <xdr:to>
      <xdr:col>11</xdr:col>
      <xdr:colOff>544285</xdr:colOff>
      <xdr:row>9</xdr:row>
      <xdr:rowOff>81643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029BCB3-E29D-41D6-96D3-0929092BF276}"/>
            </a:ext>
          </a:extLst>
        </xdr:cNvPr>
        <xdr:cNvSpPr/>
      </xdr:nvSpPr>
      <xdr:spPr>
        <a:xfrm>
          <a:off x="6429376" y="1336221"/>
          <a:ext cx="1187222" cy="28847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钢绞线型号：</a:t>
          </a:r>
        </a:p>
      </xdr:txBody>
    </xdr:sp>
    <xdr:clientData/>
  </xdr:twoCellAnchor>
  <xdr:twoCellAnchor>
    <xdr:from>
      <xdr:col>12</xdr:col>
      <xdr:colOff>13607</xdr:colOff>
      <xdr:row>7</xdr:row>
      <xdr:rowOff>95250</xdr:rowOff>
    </xdr:from>
    <xdr:to>
      <xdr:col>13</xdr:col>
      <xdr:colOff>244929</xdr:colOff>
      <xdr:row>9</xdr:row>
      <xdr:rowOff>40822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706D9CCC-1D26-4F57-A7A0-F5DFFB892E85}"/>
            </a:ext>
          </a:extLst>
        </xdr:cNvPr>
        <xdr:cNvSpPr/>
      </xdr:nvSpPr>
      <xdr:spPr>
        <a:xfrm>
          <a:off x="7728857" y="1295400"/>
          <a:ext cx="874260" cy="28847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1333500</xdr:colOff>
      <xdr:row>8</xdr:row>
      <xdr:rowOff>95250</xdr:rowOff>
    </xdr:from>
    <xdr:to>
      <xdr:col>12</xdr:col>
      <xdr:colOff>204107</xdr:colOff>
      <xdr:row>24</xdr:row>
      <xdr:rowOff>108857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3CE64E5E-7A39-46F1-ADF6-2008929CF42F}"/>
            </a:ext>
          </a:extLst>
        </xdr:cNvPr>
        <xdr:cNvCxnSpPr/>
      </xdr:nvCxnSpPr>
      <xdr:spPr>
        <a:xfrm flipH="1">
          <a:off x="3214688" y="1466850"/>
          <a:ext cx="4704669" cy="2756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381000</xdr:colOff>
      <xdr:row>25</xdr:row>
      <xdr:rowOff>81644</xdr:rowOff>
    </xdr:from>
    <xdr:ext cx="7297276" cy="5922452"/>
    <xdr:pic>
      <xdr:nvPicPr>
        <xdr:cNvPr id="10" name="图片 9">
          <a:extLst>
            <a:ext uri="{FF2B5EF4-FFF2-40B4-BE49-F238E27FC236}">
              <a16:creationId xmlns:a16="http://schemas.microsoft.com/office/drawing/2014/main" id="{7DAF99C4-CA0F-4CDF-BF47-CC9661F61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7438" y="4367894"/>
          <a:ext cx="7297276" cy="5922452"/>
        </a:xfrm>
        <a:prstGeom prst="rect">
          <a:avLst/>
        </a:prstGeom>
      </xdr:spPr>
    </xdr:pic>
    <xdr:clientData/>
  </xdr:oneCellAnchor>
  <xdr:twoCellAnchor>
    <xdr:from>
      <xdr:col>0</xdr:col>
      <xdr:colOff>435429</xdr:colOff>
      <xdr:row>63</xdr:row>
      <xdr:rowOff>40821</xdr:rowOff>
    </xdr:from>
    <xdr:to>
      <xdr:col>7</xdr:col>
      <xdr:colOff>517071</xdr:colOff>
      <xdr:row>74</xdr:row>
      <xdr:rowOff>149679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EAF3564C-BEB7-4E86-9D84-57B46D938F17}"/>
            </a:ext>
          </a:extLst>
        </xdr:cNvPr>
        <xdr:cNvSpPr/>
      </xdr:nvSpPr>
      <xdr:spPr>
        <a:xfrm>
          <a:off x="435429" y="10842171"/>
          <a:ext cx="4582205" cy="199480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chitecture/U&#22411;&#28193;&#27133;&#32437;&#21521;&#39044;&#24212;&#21147;&#37197;&#31563;&#35745;&#31639;&#34920;2022.07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纵向结构计算及校核"/>
      <sheetName val="郭家沟纵向计算R1版"/>
      <sheetName val="纵向预应力计算"/>
      <sheetName val="part1-基本参数"/>
      <sheetName val="Sheet1"/>
      <sheetName val="part2-预应力损失估算"/>
      <sheetName val="part3承载力验算"/>
      <sheetName val="part4抗裂验算"/>
      <sheetName val="part5 普通钢筋抗裂验算表"/>
      <sheetName val="part6槽身横向抗裂验算"/>
      <sheetName val="part7局部受压验算"/>
    </sheetNames>
    <sheetDataSet>
      <sheetData sheetId="0"/>
      <sheetData sheetId="1"/>
      <sheetData sheetId="2"/>
      <sheetData sheetId="3"/>
      <sheetData sheetId="4"/>
      <sheetData sheetId="5">
        <row r="21">
          <cell r="D21">
            <v>1189.0999999999999</v>
          </cell>
        </row>
        <row r="22">
          <cell r="D22">
            <v>989.09999999999991</v>
          </cell>
        </row>
        <row r="23">
          <cell r="D23">
            <v>1560.9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F27F-A30B-4847-B663-D3B09AE6220F}">
  <dimension ref="B2:O114"/>
  <sheetViews>
    <sheetView tabSelected="1" zoomScale="130" zoomScaleNormal="130" workbookViewId="0">
      <selection activeCell="B21" sqref="B21"/>
    </sheetView>
  </sheetViews>
  <sheetFormatPr defaultColWidth="9" defaultRowHeight="13.9" x14ac:dyDescent="0.4"/>
  <cols>
    <col min="1" max="1" width="9" style="1"/>
    <col min="2" max="4" width="25.59765625" style="1" customWidth="1"/>
    <col min="5" max="5" width="20.59765625" style="1" customWidth="1"/>
    <col min="6" max="6" width="12.73046875" style="1" customWidth="1"/>
    <col min="7" max="7" width="9" style="1"/>
    <col min="8" max="8" width="20.59765625" style="1" customWidth="1"/>
    <col min="9" max="14" width="9" style="1"/>
    <col min="15" max="15" width="50.59765625" style="1" customWidth="1"/>
    <col min="16" max="16" width="12.46484375" style="1" customWidth="1"/>
    <col min="17" max="16384" width="9" style="1"/>
  </cols>
  <sheetData>
    <row r="2" spans="2:11" ht="15.75" x14ac:dyDescent="0.4">
      <c r="B2" s="78" t="s">
        <v>94</v>
      </c>
      <c r="C2" s="78"/>
      <c r="D2" s="78"/>
      <c r="E2" s="78"/>
      <c r="F2" s="78"/>
      <c r="G2" s="78"/>
      <c r="H2" s="78"/>
    </row>
    <row r="3" spans="2:11" ht="15.75" x14ac:dyDescent="0.4">
      <c r="B3" s="40" t="s">
        <v>93</v>
      </c>
      <c r="C3" s="79" t="s">
        <v>92</v>
      </c>
      <c r="D3" s="70"/>
      <c r="E3" s="70"/>
      <c r="F3" s="36" t="s">
        <v>91</v>
      </c>
      <c r="G3" s="31"/>
      <c r="H3" s="34" t="s">
        <v>90</v>
      </c>
    </row>
    <row r="4" spans="2:11" ht="16.149999999999999" x14ac:dyDescent="0.55000000000000004">
      <c r="B4" s="40"/>
      <c r="C4" s="70" t="s">
        <v>89</v>
      </c>
      <c r="D4" s="70"/>
      <c r="E4" s="70"/>
      <c r="F4" s="32">
        <f>LOOKUP(F3,{"C15","C20","C25","C30","C40","C50"},{7.2,9.6,11.9,14.3,19.1,23.1})</f>
        <v>23.1</v>
      </c>
      <c r="G4" s="31" t="s">
        <v>67</v>
      </c>
      <c r="H4" s="34"/>
    </row>
    <row r="5" spans="2:11" ht="15.75" x14ac:dyDescent="0.4">
      <c r="B5" s="40"/>
      <c r="C5" s="70" t="s">
        <v>88</v>
      </c>
      <c r="D5" s="70"/>
      <c r="E5" s="70"/>
      <c r="F5" s="32">
        <f>LOOKUP(F3,{"C15","C20","C25","C30","C40","C50"},{0.91,1.1,1.27,1.43,1.71,1.89})</f>
        <v>1.89</v>
      </c>
      <c r="G5" s="31" t="s">
        <v>67</v>
      </c>
      <c r="H5" s="80" t="s">
        <v>87</v>
      </c>
      <c r="I5" s="30"/>
      <c r="J5" s="30"/>
      <c r="K5" s="30"/>
    </row>
    <row r="6" spans="2:11" ht="14.25" x14ac:dyDescent="0.4">
      <c r="B6" s="40"/>
      <c r="C6" s="70" t="s">
        <v>86</v>
      </c>
      <c r="D6" s="70"/>
      <c r="E6" s="70"/>
      <c r="F6" s="32">
        <f>LOOKUP(F3,{"C15","C20","C25","C30","C40","C50"},{1.27,1.54,1.78,2.01,2.39,2.64})</f>
        <v>2.64</v>
      </c>
      <c r="G6" s="31" t="s">
        <v>67</v>
      </c>
      <c r="H6" s="80"/>
      <c r="I6" s="29"/>
      <c r="J6" s="29"/>
      <c r="K6" s="29"/>
    </row>
    <row r="7" spans="2:11" ht="14.25" x14ac:dyDescent="0.4">
      <c r="B7" s="40"/>
      <c r="C7" s="70" t="s">
        <v>85</v>
      </c>
      <c r="D7" s="70"/>
      <c r="E7" s="70"/>
      <c r="F7" s="32">
        <f>LOOKUP(F3,{"C15","C20","C25","C30","C40","C50"},{10,13.4,16.7,20.1,26.8,32.4})</f>
        <v>32.4</v>
      </c>
      <c r="G7" s="31" t="s">
        <v>67</v>
      </c>
      <c r="H7" s="80"/>
      <c r="I7" s="24"/>
      <c r="J7" s="24"/>
      <c r="K7" s="24"/>
    </row>
    <row r="8" spans="2:11" ht="16.5" customHeight="1" x14ac:dyDescent="0.4">
      <c r="B8" s="40"/>
      <c r="C8" s="70" t="s">
        <v>84</v>
      </c>
      <c r="D8" s="70"/>
      <c r="E8" s="70"/>
      <c r="F8" s="32">
        <f>LOOKUP(F3,{"C15","C20","C25","C30","C40","C50"},{22000,25500,28000,30000,32500,34500})</f>
        <v>34500</v>
      </c>
      <c r="G8" s="31" t="s">
        <v>67</v>
      </c>
      <c r="H8" s="80"/>
      <c r="I8" s="26"/>
      <c r="J8" s="26"/>
      <c r="K8" s="26"/>
    </row>
    <row r="9" spans="2:11" ht="16.5" customHeight="1" x14ac:dyDescent="0.4">
      <c r="B9" s="41" t="s">
        <v>83</v>
      </c>
      <c r="C9" s="74" t="s">
        <v>82</v>
      </c>
      <c r="D9" s="75"/>
      <c r="E9" s="76"/>
      <c r="F9" s="35">
        <v>1</v>
      </c>
      <c r="G9" s="31"/>
      <c r="H9" s="34"/>
      <c r="I9" s="26"/>
      <c r="J9" s="26"/>
      <c r="K9" s="26"/>
    </row>
    <row r="10" spans="2:11" ht="16.149999999999999" x14ac:dyDescent="0.55000000000000004">
      <c r="B10" s="42"/>
      <c r="C10" s="77" t="s">
        <v>81</v>
      </c>
      <c r="D10" s="77"/>
      <c r="E10" s="77"/>
      <c r="F10" s="33">
        <f>$F$9*F4</f>
        <v>23.1</v>
      </c>
      <c r="G10" s="31" t="s">
        <v>67</v>
      </c>
      <c r="H10" s="37" t="s">
        <v>80</v>
      </c>
      <c r="I10" s="26"/>
      <c r="J10" s="26"/>
      <c r="K10" s="26"/>
    </row>
    <row r="11" spans="2:11" ht="16.149999999999999" x14ac:dyDescent="0.55000000000000004">
      <c r="B11" s="42"/>
      <c r="C11" s="77" t="s">
        <v>79</v>
      </c>
      <c r="D11" s="77"/>
      <c r="E11" s="77"/>
      <c r="F11" s="33">
        <f>F5*F9</f>
        <v>1.89</v>
      </c>
      <c r="G11" s="31" t="s">
        <v>67</v>
      </c>
      <c r="H11" s="37"/>
      <c r="I11" s="26"/>
      <c r="J11" s="26"/>
      <c r="K11" s="26"/>
    </row>
    <row r="12" spans="2:11" ht="16.149999999999999" x14ac:dyDescent="0.55000000000000004">
      <c r="B12" s="43"/>
      <c r="C12" s="77" t="s">
        <v>78</v>
      </c>
      <c r="D12" s="77"/>
      <c r="E12" s="77"/>
      <c r="F12" s="31">
        <f>F9*F7</f>
        <v>32.4</v>
      </c>
      <c r="G12" s="31" t="s">
        <v>67</v>
      </c>
      <c r="H12" s="37"/>
      <c r="I12" s="26"/>
      <c r="J12" s="26"/>
      <c r="K12" s="26"/>
    </row>
    <row r="13" spans="2:11" ht="16.149999999999999" x14ac:dyDescent="0.55000000000000004">
      <c r="B13" s="40" t="s">
        <v>77</v>
      </c>
      <c r="C13" s="70" t="s">
        <v>76</v>
      </c>
      <c r="D13" s="70"/>
      <c r="E13" s="70"/>
      <c r="F13" s="32">
        <v>360</v>
      </c>
      <c r="G13" s="31" t="s">
        <v>67</v>
      </c>
      <c r="H13" s="31"/>
      <c r="I13" s="26"/>
      <c r="J13" s="26"/>
      <c r="K13" s="26"/>
    </row>
    <row r="14" spans="2:11" ht="17.25" x14ac:dyDescent="0.55000000000000004">
      <c r="B14" s="40"/>
      <c r="C14" s="70" t="s">
        <v>75</v>
      </c>
      <c r="D14" s="70"/>
      <c r="E14" s="70"/>
      <c r="F14" s="32">
        <v>360</v>
      </c>
      <c r="G14" s="31" t="s">
        <v>67</v>
      </c>
      <c r="H14" s="31"/>
      <c r="I14" s="24"/>
      <c r="J14" s="24"/>
      <c r="K14" s="24"/>
    </row>
    <row r="15" spans="2:11" ht="16.149999999999999" x14ac:dyDescent="0.55000000000000004">
      <c r="B15" s="40"/>
      <c r="C15" s="70" t="s">
        <v>74</v>
      </c>
      <c r="D15" s="70"/>
      <c r="E15" s="70"/>
      <c r="F15" s="32">
        <v>200000</v>
      </c>
      <c r="G15" s="31" t="s">
        <v>67</v>
      </c>
      <c r="H15" s="31"/>
      <c r="I15" s="24"/>
      <c r="J15" s="24"/>
      <c r="K15" s="24"/>
    </row>
    <row r="16" spans="2:11" ht="16.149999999999999" x14ac:dyDescent="0.55000000000000004">
      <c r="B16" s="40"/>
      <c r="C16" s="70" t="s">
        <v>73</v>
      </c>
      <c r="D16" s="70"/>
      <c r="E16" s="70"/>
      <c r="F16" s="32">
        <v>300</v>
      </c>
      <c r="G16" s="31" t="s">
        <v>67</v>
      </c>
      <c r="H16" s="31"/>
      <c r="I16" s="24"/>
      <c r="J16" s="24"/>
      <c r="K16" s="24"/>
    </row>
    <row r="17" spans="2:15" ht="16.149999999999999" x14ac:dyDescent="0.55000000000000004">
      <c r="B17" s="40" t="s">
        <v>72</v>
      </c>
      <c r="C17" s="70" t="s">
        <v>71</v>
      </c>
      <c r="D17" s="70"/>
      <c r="E17" s="70"/>
      <c r="F17" s="32">
        <v>1860</v>
      </c>
      <c r="G17" s="31" t="s">
        <v>67</v>
      </c>
      <c r="H17" s="31"/>
      <c r="I17" s="24"/>
      <c r="J17" s="24"/>
      <c r="K17" s="24"/>
    </row>
    <row r="18" spans="2:15" ht="16.149999999999999" x14ac:dyDescent="0.55000000000000004">
      <c r="B18" s="40"/>
      <c r="C18" s="70" t="s">
        <v>70</v>
      </c>
      <c r="D18" s="70"/>
      <c r="E18" s="70"/>
      <c r="F18" s="32">
        <v>1320</v>
      </c>
      <c r="G18" s="31" t="s">
        <v>67</v>
      </c>
      <c r="H18" s="31"/>
      <c r="I18" s="24"/>
      <c r="J18" s="24"/>
      <c r="K18" s="24"/>
    </row>
    <row r="19" spans="2:15" ht="17.25" x14ac:dyDescent="0.55000000000000004">
      <c r="B19" s="40"/>
      <c r="C19" s="70" t="s">
        <v>69</v>
      </c>
      <c r="D19" s="70"/>
      <c r="E19" s="70"/>
      <c r="F19" s="32">
        <v>390</v>
      </c>
      <c r="G19" s="31" t="s">
        <v>67</v>
      </c>
      <c r="H19" s="31"/>
      <c r="I19" s="20"/>
      <c r="J19" s="20"/>
      <c r="K19" s="20"/>
    </row>
    <row r="20" spans="2:15" ht="16.149999999999999" x14ac:dyDescent="0.55000000000000004">
      <c r="B20" s="40"/>
      <c r="C20" s="70" t="s">
        <v>68</v>
      </c>
      <c r="D20" s="70"/>
      <c r="E20" s="70"/>
      <c r="F20" s="32">
        <v>195000</v>
      </c>
      <c r="G20" s="31" t="s">
        <v>67</v>
      </c>
      <c r="H20" s="31"/>
      <c r="I20" s="26"/>
      <c r="J20" s="26"/>
      <c r="K20" s="26"/>
    </row>
    <row r="21" spans="2:15" x14ac:dyDescent="0.4">
      <c r="I21" s="24"/>
      <c r="J21" s="24"/>
      <c r="K21" s="24"/>
    </row>
    <row r="22" spans="2:15" x14ac:dyDescent="0.4">
      <c r="I22" s="24"/>
      <c r="J22" s="24"/>
      <c r="K22" s="24"/>
    </row>
    <row r="23" spans="2:15" ht="15.75" x14ac:dyDescent="0.4">
      <c r="B23" s="59" t="s">
        <v>66</v>
      </c>
      <c r="C23" s="60"/>
      <c r="D23" s="60"/>
      <c r="E23" s="60"/>
      <c r="F23" s="61"/>
      <c r="G23" s="30"/>
      <c r="H23" s="30"/>
      <c r="I23" s="24"/>
      <c r="J23" s="24"/>
      <c r="K23" s="24"/>
    </row>
    <row r="24" spans="2:15" x14ac:dyDescent="0.4">
      <c r="B24" s="71" t="s">
        <v>65</v>
      </c>
      <c r="C24" s="72"/>
      <c r="D24" s="72"/>
      <c r="E24" s="72"/>
      <c r="F24" s="73"/>
      <c r="G24" s="29"/>
      <c r="H24" s="29"/>
      <c r="I24" s="20"/>
      <c r="J24" s="20"/>
      <c r="K24" s="62"/>
      <c r="L24" s="62"/>
      <c r="M24" s="62"/>
      <c r="N24" s="62"/>
      <c r="O24" s="62"/>
    </row>
    <row r="25" spans="2:15" ht="15" x14ac:dyDescent="0.4">
      <c r="B25" s="44" t="s">
        <v>64</v>
      </c>
      <c r="C25" s="39" t="s">
        <v>52</v>
      </c>
      <c r="D25" s="39"/>
      <c r="E25" s="7" t="s">
        <v>51</v>
      </c>
      <c r="F25" s="25" t="s">
        <v>50</v>
      </c>
      <c r="G25" s="24"/>
      <c r="H25" s="24"/>
      <c r="I25" s="19"/>
      <c r="J25" s="19"/>
      <c r="K25" s="19"/>
    </row>
    <row r="26" spans="2:15" ht="15" x14ac:dyDescent="0.4">
      <c r="B26" s="45"/>
      <c r="C26" s="39" t="s">
        <v>63</v>
      </c>
      <c r="D26" s="39"/>
      <c r="E26" s="7">
        <v>140</v>
      </c>
      <c r="F26" s="4" t="s">
        <v>36</v>
      </c>
      <c r="G26" s="26"/>
      <c r="H26" s="26"/>
      <c r="I26" s="13"/>
      <c r="J26" s="13"/>
      <c r="K26" s="13"/>
    </row>
    <row r="27" spans="2:15" x14ac:dyDescent="0.4">
      <c r="B27" s="45"/>
      <c r="C27" s="39" t="s">
        <v>62</v>
      </c>
      <c r="D27" s="39"/>
      <c r="E27" s="7">
        <v>6</v>
      </c>
      <c r="F27" s="4" t="s">
        <v>38</v>
      </c>
      <c r="G27" s="26"/>
      <c r="H27" s="26"/>
      <c r="I27" s="13"/>
      <c r="J27" s="13"/>
      <c r="K27" s="13"/>
    </row>
    <row r="28" spans="2:15" ht="15" x14ac:dyDescent="0.4">
      <c r="B28" s="45"/>
      <c r="C28" s="39" t="s">
        <v>61</v>
      </c>
      <c r="D28" s="39"/>
      <c r="E28" s="4">
        <f>E26*E27</f>
        <v>840</v>
      </c>
      <c r="F28" s="4" t="s">
        <v>36</v>
      </c>
      <c r="G28" s="26"/>
      <c r="H28" s="26"/>
      <c r="I28" s="13"/>
      <c r="J28" s="13"/>
      <c r="K28" s="13"/>
    </row>
    <row r="29" spans="2:15" x14ac:dyDescent="0.4">
      <c r="B29" s="45"/>
      <c r="C29" s="68" t="s">
        <v>19</v>
      </c>
      <c r="D29" s="69"/>
      <c r="E29" s="4">
        <f>(E28/0.785/3.14)^2/64*3.14</f>
        <v>5697.8319555605303</v>
      </c>
      <c r="F29" s="10" t="s">
        <v>18</v>
      </c>
      <c r="G29" s="26"/>
      <c r="H29" s="26"/>
      <c r="I29" s="13"/>
      <c r="J29" s="13"/>
      <c r="K29" s="13"/>
    </row>
    <row r="30" spans="2:15" x14ac:dyDescent="0.4">
      <c r="B30" s="45"/>
      <c r="C30" s="39" t="s">
        <v>60</v>
      </c>
      <c r="D30" s="39"/>
      <c r="E30" s="28">
        <v>6</v>
      </c>
      <c r="F30" s="4" t="s">
        <v>45</v>
      </c>
      <c r="G30" s="26"/>
      <c r="H30" s="26"/>
      <c r="I30" s="24"/>
      <c r="J30" s="24"/>
      <c r="K30" s="24"/>
    </row>
    <row r="31" spans="2:15" ht="15" x14ac:dyDescent="0.4">
      <c r="B31" s="45"/>
      <c r="C31" s="39" t="s">
        <v>59</v>
      </c>
      <c r="D31" s="39"/>
      <c r="E31" s="4">
        <f>E28*E30</f>
        <v>5040</v>
      </c>
      <c r="F31" s="4" t="s">
        <v>58</v>
      </c>
      <c r="G31" s="26"/>
      <c r="H31" s="26"/>
      <c r="I31" s="24"/>
      <c r="J31" s="24"/>
      <c r="K31" s="24"/>
    </row>
    <row r="32" spans="2:15" x14ac:dyDescent="0.4">
      <c r="B32" s="45"/>
      <c r="C32" s="68" t="s">
        <v>57</v>
      </c>
      <c r="D32" s="38"/>
      <c r="E32" s="4">
        <v>250</v>
      </c>
      <c r="F32" s="4" t="s">
        <v>22</v>
      </c>
      <c r="G32" s="26"/>
      <c r="H32" s="26"/>
      <c r="I32" s="24"/>
      <c r="J32" s="24"/>
      <c r="K32" s="24"/>
    </row>
    <row r="33" spans="2:11" x14ac:dyDescent="0.4">
      <c r="B33" s="45"/>
      <c r="C33" s="39" t="s">
        <v>56</v>
      </c>
      <c r="D33" s="39"/>
      <c r="E33" s="28">
        <v>2</v>
      </c>
      <c r="F33" s="4" t="s">
        <v>45</v>
      </c>
      <c r="G33" s="26"/>
      <c r="H33" s="26"/>
      <c r="I33" s="24"/>
      <c r="J33" s="24"/>
      <c r="K33" s="24"/>
    </row>
    <row r="34" spans="2:11" ht="15" x14ac:dyDescent="0.4">
      <c r="B34" s="45"/>
      <c r="C34" s="39" t="s">
        <v>55</v>
      </c>
      <c r="D34" s="39"/>
      <c r="E34" s="4">
        <f>E28*E33</f>
        <v>1680</v>
      </c>
      <c r="F34" s="4" t="s">
        <v>36</v>
      </c>
      <c r="G34" s="26"/>
      <c r="H34" s="26"/>
      <c r="I34" s="24"/>
      <c r="J34" s="24"/>
      <c r="K34" s="24"/>
    </row>
    <row r="35" spans="2:11" x14ac:dyDescent="0.4">
      <c r="B35" s="46"/>
      <c r="C35" s="68" t="s">
        <v>54</v>
      </c>
      <c r="D35" s="38"/>
      <c r="E35" s="4">
        <v>450</v>
      </c>
      <c r="F35" s="4" t="s">
        <v>22</v>
      </c>
      <c r="G35" s="26"/>
      <c r="H35" s="26"/>
      <c r="I35" s="24"/>
      <c r="J35" s="24"/>
      <c r="K35" s="24"/>
    </row>
    <row r="36" spans="2:11" ht="15" x14ac:dyDescent="0.4">
      <c r="B36" s="44" t="s">
        <v>53</v>
      </c>
      <c r="C36" s="39" t="s">
        <v>52</v>
      </c>
      <c r="D36" s="39"/>
      <c r="E36" s="7" t="s">
        <v>51</v>
      </c>
      <c r="F36" s="25" t="s">
        <v>50</v>
      </c>
      <c r="G36" s="24"/>
      <c r="H36" s="24"/>
      <c r="I36" s="24"/>
      <c r="J36" s="24"/>
      <c r="K36" s="24"/>
    </row>
    <row r="37" spans="2:11" ht="15.75" x14ac:dyDescent="0.5">
      <c r="B37" s="45"/>
      <c r="C37" s="64" t="s">
        <v>49</v>
      </c>
      <c r="D37" s="64"/>
      <c r="E37" s="18">
        <v>140</v>
      </c>
      <c r="F37" s="25" t="s">
        <v>36</v>
      </c>
      <c r="G37" s="24"/>
      <c r="H37" s="24"/>
      <c r="I37" s="19"/>
      <c r="J37" s="19"/>
      <c r="K37" s="19"/>
    </row>
    <row r="38" spans="2:11" x14ac:dyDescent="0.4">
      <c r="B38" s="45"/>
      <c r="C38" s="64" t="s">
        <v>48</v>
      </c>
      <c r="D38" s="64"/>
      <c r="E38" s="18">
        <v>6</v>
      </c>
      <c r="F38" s="25" t="s">
        <v>38</v>
      </c>
      <c r="G38" s="24"/>
      <c r="H38" s="24"/>
    </row>
    <row r="39" spans="2:11" ht="15.75" x14ac:dyDescent="0.5">
      <c r="B39" s="45"/>
      <c r="C39" s="64" t="s">
        <v>47</v>
      </c>
      <c r="D39" s="64"/>
      <c r="E39" s="25">
        <f>E37*E38</f>
        <v>840</v>
      </c>
      <c r="F39" s="25" t="s">
        <v>36</v>
      </c>
      <c r="G39" s="24"/>
      <c r="H39" s="24"/>
    </row>
    <row r="40" spans="2:11" x14ac:dyDescent="0.4">
      <c r="B40" s="45"/>
      <c r="C40" s="68" t="s">
        <v>19</v>
      </c>
      <c r="D40" s="69"/>
      <c r="E40" s="4">
        <f>(E39/0.785/3.14)^2/64*3.14</f>
        <v>5697.8319555605303</v>
      </c>
      <c r="F40" s="10" t="s">
        <v>18</v>
      </c>
      <c r="G40" s="24"/>
      <c r="H40" s="24"/>
    </row>
    <row r="41" spans="2:11" x14ac:dyDescent="0.4">
      <c r="B41" s="45"/>
      <c r="C41" s="64" t="s">
        <v>46</v>
      </c>
      <c r="D41" s="64"/>
      <c r="E41" s="27">
        <v>2</v>
      </c>
      <c r="F41" s="25" t="s">
        <v>45</v>
      </c>
      <c r="G41" s="24"/>
      <c r="H41" s="24"/>
    </row>
    <row r="42" spans="2:11" ht="15.75" x14ac:dyDescent="0.5">
      <c r="B42" s="45"/>
      <c r="C42" s="64" t="s">
        <v>44</v>
      </c>
      <c r="D42" s="64"/>
      <c r="E42" s="25">
        <f>E39*E41</f>
        <v>1680</v>
      </c>
      <c r="F42" s="25" t="s">
        <v>36</v>
      </c>
      <c r="G42" s="24"/>
      <c r="H42" s="24"/>
    </row>
    <row r="43" spans="2:11" x14ac:dyDescent="0.4">
      <c r="B43" s="46"/>
      <c r="C43" s="68" t="s">
        <v>43</v>
      </c>
      <c r="D43" s="38"/>
      <c r="E43" s="25">
        <v>400</v>
      </c>
      <c r="F43" s="25" t="s">
        <v>22</v>
      </c>
      <c r="G43" s="24"/>
      <c r="H43" s="24"/>
    </row>
    <row r="44" spans="2:11" x14ac:dyDescent="0.4">
      <c r="B44" s="23" t="s">
        <v>42</v>
      </c>
      <c r="C44" s="23"/>
      <c r="D44" s="21"/>
      <c r="E44" s="22"/>
      <c r="F44" s="21"/>
      <c r="G44" s="20"/>
      <c r="H44" s="20"/>
    </row>
    <row r="45" spans="2:11" ht="13.5" customHeight="1" x14ac:dyDescent="0.4">
      <c r="B45" s="47" t="s">
        <v>41</v>
      </c>
      <c r="C45" s="39" t="s">
        <v>32</v>
      </c>
      <c r="D45" s="39"/>
      <c r="E45" s="7">
        <v>20</v>
      </c>
      <c r="F45" s="4" t="s">
        <v>22</v>
      </c>
      <c r="G45" s="26"/>
      <c r="H45" s="26"/>
    </row>
    <row r="46" spans="2:11" ht="15.75" x14ac:dyDescent="0.5">
      <c r="B46" s="48"/>
      <c r="C46" s="64" t="s">
        <v>40</v>
      </c>
      <c r="D46" s="64"/>
      <c r="E46" s="17">
        <f>1/4*PI()*E45^2</f>
        <v>314.15926535897933</v>
      </c>
      <c r="F46" s="25" t="s">
        <v>36</v>
      </c>
      <c r="G46" s="24"/>
      <c r="H46" s="24"/>
    </row>
    <row r="47" spans="2:11" ht="14.65" x14ac:dyDescent="0.5">
      <c r="B47" s="48"/>
      <c r="C47" s="64" t="s">
        <v>39</v>
      </c>
      <c r="D47" s="64"/>
      <c r="E47" s="18">
        <v>50</v>
      </c>
      <c r="F47" s="25" t="s">
        <v>38</v>
      </c>
      <c r="G47" s="24"/>
      <c r="H47" s="24"/>
    </row>
    <row r="48" spans="2:11" ht="15.75" x14ac:dyDescent="0.5">
      <c r="B48" s="48"/>
      <c r="C48" s="64" t="s">
        <v>37</v>
      </c>
      <c r="D48" s="64"/>
      <c r="E48" s="17">
        <f>E46*E47</f>
        <v>15707.963267948966</v>
      </c>
      <c r="F48" s="25" t="s">
        <v>36</v>
      </c>
      <c r="G48" s="24"/>
      <c r="H48" s="24"/>
    </row>
    <row r="49" spans="2:8" x14ac:dyDescent="0.4">
      <c r="B49" s="49"/>
      <c r="C49" s="66" t="s">
        <v>35</v>
      </c>
      <c r="D49" s="67"/>
      <c r="E49" s="17">
        <v>600</v>
      </c>
      <c r="F49" s="25" t="s">
        <v>22</v>
      </c>
      <c r="G49" s="24"/>
      <c r="H49" s="24"/>
    </row>
    <row r="50" spans="2:8" x14ac:dyDescent="0.4">
      <c r="B50" s="23" t="s">
        <v>34</v>
      </c>
      <c r="C50" s="23"/>
      <c r="D50" s="21"/>
      <c r="E50" s="22"/>
      <c r="F50" s="21"/>
      <c r="G50" s="20"/>
      <c r="H50" s="20"/>
    </row>
    <row r="51" spans="2:8" ht="14.25" customHeight="1" x14ac:dyDescent="0.4">
      <c r="B51" s="50" t="s">
        <v>33</v>
      </c>
      <c r="C51" s="39" t="s">
        <v>32</v>
      </c>
      <c r="D51" s="39"/>
      <c r="E51" s="18">
        <v>16</v>
      </c>
      <c r="F51" s="10" t="s">
        <v>22</v>
      </c>
      <c r="G51" s="19"/>
      <c r="H51" s="19"/>
    </row>
    <row r="52" spans="2:8" ht="16.149999999999999" x14ac:dyDescent="0.5">
      <c r="B52" s="51"/>
      <c r="C52" s="65" t="s">
        <v>31</v>
      </c>
      <c r="D52" s="65"/>
      <c r="E52" s="17">
        <f>1/4*PI()*E51^2</f>
        <v>201.06192982974676</v>
      </c>
      <c r="F52" s="16" t="s">
        <v>20</v>
      </c>
      <c r="G52" s="13"/>
      <c r="H52" s="13"/>
    </row>
    <row r="53" spans="2:8" ht="15.75" x14ac:dyDescent="0.5">
      <c r="B53" s="51"/>
      <c r="C53" s="65" t="s">
        <v>30</v>
      </c>
      <c r="D53" s="65"/>
      <c r="E53" s="18">
        <v>40</v>
      </c>
      <c r="F53" s="16" t="s">
        <v>29</v>
      </c>
      <c r="G53" s="13"/>
      <c r="H53" s="13"/>
    </row>
    <row r="54" spans="2:8" ht="16.149999999999999" x14ac:dyDescent="0.5">
      <c r="B54" s="51"/>
      <c r="C54" s="65" t="s">
        <v>28</v>
      </c>
      <c r="D54" s="65"/>
      <c r="E54" s="17">
        <f>E52*E53</f>
        <v>8042.4771931898704</v>
      </c>
      <c r="F54" s="16" t="s">
        <v>20</v>
      </c>
      <c r="G54" s="13"/>
      <c r="H54" s="13"/>
    </row>
    <row r="55" spans="2:8" x14ac:dyDescent="0.4">
      <c r="B55" s="52"/>
      <c r="C55" s="66" t="s">
        <v>27</v>
      </c>
      <c r="D55" s="67"/>
      <c r="E55" s="17">
        <v>300</v>
      </c>
      <c r="F55" s="16" t="s">
        <v>22</v>
      </c>
      <c r="G55" s="13"/>
      <c r="H55" s="13"/>
    </row>
    <row r="56" spans="2:8" ht="15.75" x14ac:dyDescent="0.4">
      <c r="B56" s="53" t="s">
        <v>26</v>
      </c>
      <c r="C56" s="63" t="s">
        <v>25</v>
      </c>
      <c r="D56" s="63"/>
      <c r="E56" s="7">
        <v>60</v>
      </c>
      <c r="F56" s="10" t="s">
        <v>22</v>
      </c>
      <c r="G56" s="13"/>
      <c r="H56" s="13"/>
    </row>
    <row r="57" spans="2:8" ht="15.75" x14ac:dyDescent="0.4">
      <c r="B57" s="53"/>
      <c r="C57" s="58" t="s">
        <v>24</v>
      </c>
      <c r="D57" s="58"/>
      <c r="E57" s="11">
        <f>1/4*PI()*E56^2</f>
        <v>2827.4333882308138</v>
      </c>
      <c r="F57" s="10" t="s">
        <v>20</v>
      </c>
      <c r="G57" s="13"/>
      <c r="H57" s="13"/>
    </row>
    <row r="58" spans="2:8" x14ac:dyDescent="0.4">
      <c r="B58" s="53"/>
      <c r="C58" s="56" t="s">
        <v>19</v>
      </c>
      <c r="D58" s="57"/>
      <c r="E58" s="11">
        <f>3.14/64*E56^4</f>
        <v>635850</v>
      </c>
      <c r="F58" s="10" t="s">
        <v>18</v>
      </c>
      <c r="G58" s="13"/>
      <c r="H58" s="13"/>
    </row>
    <row r="59" spans="2:8" ht="15.75" x14ac:dyDescent="0.4">
      <c r="B59" s="53"/>
      <c r="C59" s="58" t="s">
        <v>23</v>
      </c>
      <c r="D59" s="58"/>
      <c r="E59" s="7">
        <v>60</v>
      </c>
      <c r="F59" s="10" t="s">
        <v>22</v>
      </c>
      <c r="G59" s="13"/>
      <c r="H59" s="13"/>
    </row>
    <row r="60" spans="2:8" ht="15.75" x14ac:dyDescent="0.4">
      <c r="B60" s="53"/>
      <c r="C60" s="58" t="s">
        <v>21</v>
      </c>
      <c r="D60" s="58"/>
      <c r="E60" s="11">
        <f>1/4*PI()*E59^2</f>
        <v>2827.4333882308138</v>
      </c>
      <c r="F60" s="10" t="s">
        <v>20</v>
      </c>
      <c r="G60" s="13"/>
      <c r="H60" s="13"/>
    </row>
    <row r="61" spans="2:8" x14ac:dyDescent="0.4">
      <c r="B61" s="53"/>
      <c r="C61" s="56" t="s">
        <v>19</v>
      </c>
      <c r="D61" s="57"/>
      <c r="E61" s="11">
        <f>3.14/64*E59^4</f>
        <v>635850</v>
      </c>
      <c r="F61" s="10" t="s">
        <v>18</v>
      </c>
      <c r="G61" s="13"/>
      <c r="H61" s="13"/>
    </row>
    <row r="62" spans="2:8" ht="15.75" x14ac:dyDescent="0.4">
      <c r="B62" s="53"/>
      <c r="C62" s="58" t="s">
        <v>17</v>
      </c>
      <c r="D62" s="58"/>
      <c r="E62" s="15">
        <f>F15/F8</f>
        <v>5.7971014492753623</v>
      </c>
      <c r="F62" s="10"/>
      <c r="G62" s="13"/>
      <c r="H62" s="13"/>
    </row>
    <row r="63" spans="2:8" ht="15.75" x14ac:dyDescent="0.4">
      <c r="B63" s="53"/>
      <c r="C63" s="58" t="s">
        <v>16</v>
      </c>
      <c r="D63" s="58"/>
      <c r="E63" s="15">
        <f>F20/F8</f>
        <v>5.6521739130434785</v>
      </c>
      <c r="F63" s="14"/>
      <c r="G63" s="13"/>
      <c r="H63" s="13"/>
    </row>
    <row r="65" spans="2:6" ht="15.75" x14ac:dyDescent="0.4">
      <c r="B65" s="59" t="s">
        <v>15</v>
      </c>
      <c r="C65" s="60"/>
      <c r="D65" s="60"/>
      <c r="E65" s="60"/>
      <c r="F65" s="61"/>
    </row>
    <row r="66" spans="2:6" x14ac:dyDescent="0.4">
      <c r="B66" s="44" t="s">
        <v>14</v>
      </c>
      <c r="C66" s="4" t="s">
        <v>13</v>
      </c>
      <c r="D66" s="12">
        <f>3.8063*10^6</f>
        <v>3806300</v>
      </c>
      <c r="E66" s="12" t="s">
        <v>12</v>
      </c>
      <c r="F66" s="12">
        <v>3400</v>
      </c>
    </row>
    <row r="67" spans="2:6" ht="15" x14ac:dyDescent="0.4">
      <c r="B67" s="45"/>
      <c r="C67" s="4" t="s">
        <v>11</v>
      </c>
      <c r="D67" s="4">
        <v>1439.1</v>
      </c>
      <c r="E67" s="12" t="s">
        <v>10</v>
      </c>
      <c r="F67" s="12">
        <f>4.5228*10^12</f>
        <v>4522800000000</v>
      </c>
    </row>
    <row r="68" spans="2:6" x14ac:dyDescent="0.4">
      <c r="B68" s="45"/>
      <c r="C68" s="4" t="s">
        <v>9</v>
      </c>
      <c r="D68" s="11">
        <f>D66-(E48+E54)-E30*E57-E33*E57-E41*E60</f>
        <v>3754275.2256565532</v>
      </c>
      <c r="E68" s="7" t="s">
        <v>8</v>
      </c>
      <c r="F68" s="4">
        <f>D68+E63*(E54+E48)</f>
        <v>3888516.8456542944</v>
      </c>
    </row>
    <row r="69" spans="2:6" x14ac:dyDescent="0.4">
      <c r="B69" s="45"/>
      <c r="C69" s="10" t="s">
        <v>7</v>
      </c>
      <c r="D69" s="4">
        <f>F67-(E30*(E58+E57*'[1]part2-预应力损失估算'!D21^2)+E33*(E58+E57*'[1]part2-预应力损失估算'!D22^2)+E41*(E61+E60*'[1]part2-预应力损失估算'!D23^2))+(E30*(E29+E62*E28*'[1]part2-预应力损失估算'!D21^2)+E33*(E29+E62*E28*'[1]part2-预应力损失估算'!D22^2)+E41*(E40+E62*E39*'[1]part2-预应力损失估算'!D23^2))</f>
        <v>4554065288145.8877</v>
      </c>
      <c r="E69" s="4" t="s">
        <v>6</v>
      </c>
      <c r="F69" s="4">
        <f>F68+E62*(E31+E34+E42)</f>
        <v>3937212.4978282074</v>
      </c>
    </row>
    <row r="70" spans="2:6" x14ac:dyDescent="0.4">
      <c r="B70" s="45"/>
      <c r="C70" s="4" t="s">
        <v>5</v>
      </c>
      <c r="D70" s="4">
        <f>D69+(1/64*3.14*(SQRT(4*E28/3.14))^4+E28*(D67-E32)^2)*E30+(1/64*3.14*(SQRT(4*E28/3.14))^4+E28*(D67-E35)^2)*E33+(1/64*3.14*(SQRT(4*E39/3.14))^4+E39*(F66-D67-E43)^2)*E41</f>
        <v>4566928944733.3281</v>
      </c>
      <c r="E70" s="9"/>
      <c r="F70" s="4"/>
    </row>
    <row r="71" spans="2:6" x14ac:dyDescent="0.4">
      <c r="B71" s="46"/>
      <c r="C71" s="8"/>
      <c r="D71" s="8"/>
      <c r="E71" s="4"/>
      <c r="F71" s="4"/>
    </row>
    <row r="72" spans="2:6" x14ac:dyDescent="0.4">
      <c r="B72" s="54" t="s">
        <v>4</v>
      </c>
      <c r="C72" s="38" t="s">
        <v>3</v>
      </c>
      <c r="D72" s="39"/>
      <c r="E72" s="7">
        <v>30</v>
      </c>
      <c r="F72" s="6" t="s">
        <v>2</v>
      </c>
    </row>
    <row r="73" spans="2:6" x14ac:dyDescent="0.4">
      <c r="B73" s="55"/>
      <c r="C73" s="38" t="s">
        <v>1</v>
      </c>
      <c r="D73" s="39"/>
      <c r="E73" s="5" t="s">
        <v>0</v>
      </c>
      <c r="F73" s="4"/>
    </row>
    <row r="93" spans="5:5" x14ac:dyDescent="0.4">
      <c r="E93" s="3"/>
    </row>
    <row r="94" spans="5:5" x14ac:dyDescent="0.4">
      <c r="E94" s="3"/>
    </row>
    <row r="95" spans="5:5" x14ac:dyDescent="0.4">
      <c r="E95" s="3"/>
    </row>
    <row r="96" spans="5:5" x14ac:dyDescent="0.4">
      <c r="E96" s="3"/>
    </row>
    <row r="97" spans="5:5" x14ac:dyDescent="0.4">
      <c r="E97" s="3"/>
    </row>
    <row r="98" spans="5:5" x14ac:dyDescent="0.4">
      <c r="E98" s="3"/>
    </row>
    <row r="99" spans="5:5" x14ac:dyDescent="0.4">
      <c r="E99" s="3"/>
    </row>
    <row r="100" spans="5:5" x14ac:dyDescent="0.4">
      <c r="E100" s="3"/>
    </row>
    <row r="101" spans="5:5" x14ac:dyDescent="0.4">
      <c r="E101" s="3"/>
    </row>
    <row r="102" spans="5:5" x14ac:dyDescent="0.4">
      <c r="E102" s="3"/>
    </row>
    <row r="103" spans="5:5" x14ac:dyDescent="0.4">
      <c r="E103" s="3"/>
    </row>
    <row r="104" spans="5:5" x14ac:dyDescent="0.4">
      <c r="E104" s="3"/>
    </row>
    <row r="105" spans="5:5" x14ac:dyDescent="0.4">
      <c r="E105" s="3"/>
    </row>
    <row r="106" spans="5:5" x14ac:dyDescent="0.4">
      <c r="E106" s="3"/>
    </row>
    <row r="107" spans="5:5" x14ac:dyDescent="0.4">
      <c r="E107" s="3"/>
    </row>
    <row r="110" spans="5:5" x14ac:dyDescent="0.4">
      <c r="E110" s="3"/>
    </row>
    <row r="114" spans="7:7" x14ac:dyDescent="0.4">
      <c r="G114" s="2"/>
    </row>
  </sheetData>
  <mergeCells count="75">
    <mergeCell ref="B2:H2"/>
    <mergeCell ref="C3:E3"/>
    <mergeCell ref="C4:E4"/>
    <mergeCell ref="C5:E5"/>
    <mergeCell ref="C6:E6"/>
    <mergeCell ref="H5:H8"/>
    <mergeCell ref="C7:E7"/>
    <mergeCell ref="C8:E8"/>
    <mergeCell ref="C14:E14"/>
    <mergeCell ref="C15:E15"/>
    <mergeCell ref="C16:E16"/>
    <mergeCell ref="C17:E17"/>
    <mergeCell ref="C18:E18"/>
    <mergeCell ref="C9:E9"/>
    <mergeCell ref="C10:E10"/>
    <mergeCell ref="C11:E11"/>
    <mergeCell ref="C12:E12"/>
    <mergeCell ref="C13:E13"/>
    <mergeCell ref="C26:D26"/>
    <mergeCell ref="C27:D27"/>
    <mergeCell ref="C28:D28"/>
    <mergeCell ref="C29:D29"/>
    <mergeCell ref="C30:D30"/>
    <mergeCell ref="C19:E19"/>
    <mergeCell ref="C20:E20"/>
    <mergeCell ref="B23:F23"/>
    <mergeCell ref="B24:F24"/>
    <mergeCell ref="C25:D2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41:D41"/>
    <mergeCell ref="C42:D42"/>
    <mergeCell ref="C43:D43"/>
    <mergeCell ref="C45:D45"/>
    <mergeCell ref="C46:D46"/>
    <mergeCell ref="K24:O24"/>
    <mergeCell ref="C72:D72"/>
    <mergeCell ref="C56:D56"/>
    <mergeCell ref="C57:D57"/>
    <mergeCell ref="C58:D58"/>
    <mergeCell ref="C59:D59"/>
    <mergeCell ref="C60:D60"/>
    <mergeCell ref="C63:D63"/>
    <mergeCell ref="C47:D47"/>
    <mergeCell ref="C48:D48"/>
    <mergeCell ref="C53:D53"/>
    <mergeCell ref="C54:D54"/>
    <mergeCell ref="C55:D55"/>
    <mergeCell ref="C49:D49"/>
    <mergeCell ref="C51:D51"/>
    <mergeCell ref="C52:D52"/>
    <mergeCell ref="H10:H12"/>
    <mergeCell ref="C73:D73"/>
    <mergeCell ref="B3:B8"/>
    <mergeCell ref="B9:B12"/>
    <mergeCell ref="B13:B16"/>
    <mergeCell ref="B17:B20"/>
    <mergeCell ref="B25:B35"/>
    <mergeCell ref="B36:B43"/>
    <mergeCell ref="B45:B49"/>
    <mergeCell ref="B51:B55"/>
    <mergeCell ref="B56:B63"/>
    <mergeCell ref="B66:B71"/>
    <mergeCell ref="B72:B73"/>
    <mergeCell ref="C61:D61"/>
    <mergeCell ref="C62:D62"/>
    <mergeCell ref="B65:F65"/>
  </mergeCells>
  <phoneticPr fontId="1" type="noConversion"/>
  <dataValidations count="2">
    <dataValidation type="list" allowBlank="1" showInputMessage="1" showErrorMessage="1" prompt="下拉菜单选择" sqref="F3" xr:uid="{A7A7E416-4B32-4A31-AA7D-36A1FCF4BD4D}">
      <formula1>"C15,C20,C25,C30,C40,C50"</formula1>
    </dataValidation>
    <dataValidation type="list" allowBlank="1" showInputMessage="1" showErrorMessage="1" sqref="E73" xr:uid="{00000000-0002-0000-0300-000000000000}">
      <formula1>"单侧张拉,双侧张拉"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zxf-pingban</dc:creator>
  <cp:lastModifiedBy>zxf-pingban</cp:lastModifiedBy>
  <dcterms:created xsi:type="dcterms:W3CDTF">2015-06-05T18:19:34Z</dcterms:created>
  <dcterms:modified xsi:type="dcterms:W3CDTF">2022-07-29T03:27:54Z</dcterms:modified>
</cp:coreProperties>
</file>