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CO\Desktop\"/>
    </mc:Choice>
  </mc:AlternateContent>
  <xr:revisionPtr revIDLastSave="0" documentId="13_ncr:1_{95EB7102-B0A4-4BD1-9DA8-1AE7F7612A9D}" xr6:coauthVersionLast="45" xr6:coauthVersionMax="45" xr10:uidLastSave="{00000000-0000-0000-0000-000000000000}"/>
  <bookViews>
    <workbookView xWindow="-120" yWindow="-120" windowWidth="20730" windowHeight="11160" xr2:uid="{F19EFD99-9224-4296-A22E-7BF01ABB0894}"/>
  </bookViews>
  <sheets>
    <sheet name="FACTURA" sheetId="1" r:id="rId1"/>
    <sheet name="ATENCION" sheetId="2" r:id="rId2"/>
    <sheet name="PRODUCTOS" sheetId="3" r:id="rId3"/>
    <sheet name="SERVICIOS" sheetId="4" r:id="rId4"/>
    <sheet name="Hoja1" sheetId="5" r:id="rId5"/>
  </sheets>
  <definedNames>
    <definedName name="_xlnm._FilterDatabase" localSheetId="4" hidden="1">Hoja1!$A$1:$J$102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3" i="1" l="1"/>
  <c r="S2" i="3"/>
  <c r="I98" i="5"/>
  <c r="I99" i="5"/>
  <c r="I100" i="5"/>
  <c r="I97" i="5"/>
  <c r="I84" i="5"/>
  <c r="I85" i="5"/>
  <c r="I86" i="5"/>
  <c r="I87" i="5"/>
  <c r="I83" i="5"/>
  <c r="I73" i="5"/>
  <c r="I74" i="5"/>
  <c r="I75" i="5"/>
  <c r="I76" i="5"/>
  <c r="I77" i="5"/>
  <c r="I78" i="5"/>
  <c r="I72" i="5"/>
  <c r="I60" i="5"/>
  <c r="I61" i="5"/>
  <c r="I62" i="5"/>
  <c r="I63" i="5"/>
  <c r="I64" i="5"/>
  <c r="I65" i="5"/>
  <c r="I66" i="5"/>
  <c r="I67" i="5"/>
  <c r="I59" i="5"/>
  <c r="I52" i="5"/>
  <c r="I53" i="5"/>
  <c r="I54" i="5"/>
  <c r="I55" i="5"/>
  <c r="I51" i="5"/>
  <c r="I39" i="5"/>
  <c r="I40" i="5"/>
  <c r="I41" i="5"/>
  <c r="I42" i="5"/>
  <c r="I43" i="5"/>
  <c r="I44" i="5"/>
  <c r="I45" i="5"/>
  <c r="I46" i="5"/>
  <c r="I47" i="5"/>
  <c r="I38" i="5"/>
  <c r="I33" i="5"/>
  <c r="I34" i="5"/>
  <c r="I32" i="5"/>
  <c r="I21" i="5"/>
  <c r="I22" i="5"/>
  <c r="I23" i="5"/>
  <c r="I24" i="5"/>
  <c r="I25" i="5"/>
  <c r="I26" i="5"/>
  <c r="I27" i="5"/>
  <c r="I28" i="5"/>
  <c r="I20" i="5"/>
  <c r="H9" i="5"/>
  <c r="H10" i="5" s="1"/>
  <c r="I5" i="5"/>
  <c r="I6" i="5"/>
  <c r="I7" i="5"/>
  <c r="I8" i="5"/>
  <c r="I4" i="5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" i="4"/>
  <c r="S22" i="4"/>
  <c r="I101" i="5" l="1"/>
  <c r="J101" i="5" s="1"/>
  <c r="I79" i="5"/>
  <c r="J79" i="5" s="1"/>
  <c r="I48" i="5"/>
  <c r="J48" i="5" s="1"/>
  <c r="I35" i="5"/>
  <c r="J35" i="5" s="1"/>
  <c r="I56" i="5"/>
  <c r="J56" i="5" s="1"/>
  <c r="I68" i="5"/>
  <c r="J68" i="5" s="1"/>
  <c r="I9" i="5"/>
  <c r="J9" i="5" s="1"/>
  <c r="I29" i="5"/>
  <c r="J29" i="5" s="1"/>
  <c r="I88" i="5"/>
  <c r="J88" i="5" s="1"/>
  <c r="U21" i="1"/>
  <c r="S21" i="1"/>
  <c r="T21" i="1"/>
  <c r="R21" i="1"/>
  <c r="Q21" i="1"/>
  <c r="X22" i="4"/>
  <c r="AP21" i="2"/>
  <c r="AQ21" i="2"/>
  <c r="AO21" i="2"/>
  <c r="AJ21" i="2"/>
  <c r="AK21" i="2"/>
  <c r="AL21" i="2"/>
  <c r="AM21" i="2"/>
  <c r="AI21" i="2"/>
  <c r="N22" i="3"/>
  <c r="S22" i="3"/>
  <c r="AN21" i="2" s="1"/>
  <c r="L18" i="5" l="1"/>
  <c r="L17" i="5"/>
  <c r="AV21" i="2"/>
  <c r="V21" i="1" s="1"/>
  <c r="W21" i="1" s="1"/>
  <c r="X21" i="1" s="1"/>
</calcChain>
</file>

<file path=xl/sharedStrings.xml><?xml version="1.0" encoding="utf-8"?>
<sst xmlns="http://schemas.openxmlformats.org/spreadsheetml/2006/main" count="242" uniqueCount="132">
  <si>
    <t>F_Envio</t>
  </si>
  <si>
    <t>H_Envio</t>
  </si>
  <si>
    <t>N_Lote</t>
  </si>
  <si>
    <t>Iafass</t>
  </si>
  <si>
    <t>Ruc_Ipress</t>
  </si>
  <si>
    <t>Cod_Ipress</t>
  </si>
  <si>
    <t>Tipo_Doc</t>
  </si>
  <si>
    <t>Documento</t>
  </si>
  <si>
    <t>F_Emision</t>
  </si>
  <si>
    <t>Producto2</t>
  </si>
  <si>
    <t>Ctn_Producto</t>
  </si>
  <si>
    <t>Mecan_Pago</t>
  </si>
  <si>
    <t>Sub_Pago</t>
  </si>
  <si>
    <t>Monto_Pre</t>
  </si>
  <si>
    <t>F_Pre_Pactada</t>
  </si>
  <si>
    <t>T_Moneda</t>
  </si>
  <si>
    <t>MontoExonerado</t>
  </si>
  <si>
    <t>T_CopFijoAfecto</t>
  </si>
  <si>
    <t>T_CopFijoInafecto</t>
  </si>
  <si>
    <t>T_CopVariableAfecto</t>
  </si>
  <si>
    <t>T_CopVariableInafecto</t>
  </si>
  <si>
    <t>BaseImponible</t>
  </si>
  <si>
    <t>Igv_M_Fac</t>
  </si>
  <si>
    <t>M_Tot_Fac</t>
  </si>
  <si>
    <t>I_Fac_Global</t>
  </si>
  <si>
    <t xml:space="preserve">        </t>
  </si>
  <si>
    <t>N                                         N</t>
  </si>
  <si>
    <t>Correlativo_Pres</t>
  </si>
  <si>
    <t>Cod_Pres_Interno</t>
  </si>
  <si>
    <t>Tipo_Afi</t>
  </si>
  <si>
    <t>Cod_Asegurado</t>
  </si>
  <si>
    <t>Tipo_Doc_Iden</t>
  </si>
  <si>
    <t>Num_Doc_Iden</t>
  </si>
  <si>
    <t>Historia_Clinica</t>
  </si>
  <si>
    <t>Doc_Autorizacion</t>
  </si>
  <si>
    <t>Num_Doc_Aut</t>
  </si>
  <si>
    <t>Seg_Doc_Aut</t>
  </si>
  <si>
    <t>Núm_Seg_Doc_Aut</t>
  </si>
  <si>
    <t>Tipo_Cobertura</t>
  </si>
  <si>
    <t>Sub_Cobertura</t>
  </si>
  <si>
    <t>Primer_Cie</t>
  </si>
  <si>
    <t>Segundo_Cie</t>
  </si>
  <si>
    <t>Tercer_Cie</t>
  </si>
  <si>
    <t>Fecha_Prestacion</t>
  </si>
  <si>
    <t>Hora_Ini_Prest</t>
  </si>
  <si>
    <t>Tipo_Profesional</t>
  </si>
  <si>
    <t>Num_Colegiatura</t>
  </si>
  <si>
    <t>Tipo_Doc_Identidad</t>
  </si>
  <si>
    <t>Num_Doc_Ident</t>
  </si>
  <si>
    <t>Ruc_Entidad_Ref</t>
  </si>
  <si>
    <t>Fecha_Transf</t>
  </si>
  <si>
    <t>Hora_Tranf</t>
  </si>
  <si>
    <t>Tipo_Hospit</t>
  </si>
  <si>
    <t>Fecha_Ing_Hospit</t>
  </si>
  <si>
    <t>Fecha_Egr_Hospit</t>
  </si>
  <si>
    <t>Tipo_Egr_Hospit</t>
  </si>
  <si>
    <t>Dias_Est_Fac</t>
  </si>
  <si>
    <t>Gastos_Hono_Proced</t>
  </si>
  <si>
    <t>Gastos_Proced_Odont</t>
  </si>
  <si>
    <t>Gastos_Hoteleria</t>
  </si>
  <si>
    <t>Gastos_Exam_Lab</t>
  </si>
  <si>
    <t>Gastos_Exam_Imag</t>
  </si>
  <si>
    <t>Gastos_Farmacia</t>
  </si>
  <si>
    <t>Gastos_Protesis</t>
  </si>
  <si>
    <t>Gastos_ProdServ_ExIgv</t>
  </si>
  <si>
    <t>Otros_Gastos_SinIgv</t>
  </si>
  <si>
    <t>Copago_Fijo_AfIgv</t>
  </si>
  <si>
    <t>Copago_Fijo_ExoIgv</t>
  </si>
  <si>
    <t>Copago_Variable_AfIgv</t>
  </si>
  <si>
    <t>Copago_Variable_ExIgv</t>
  </si>
  <si>
    <t>TotalGastos_SinIgv</t>
  </si>
  <si>
    <t xml:space="preserve">                    </t>
  </si>
  <si>
    <t xml:space="preserve">     </t>
  </si>
  <si>
    <t xml:space="preserve">      </t>
  </si>
  <si>
    <t xml:space="preserve"> </t>
  </si>
  <si>
    <t xml:space="preserve">  </t>
  </si>
  <si>
    <t xml:space="preserve">   </t>
  </si>
  <si>
    <t>Tipo_Doc_Pago</t>
  </si>
  <si>
    <t>Núm_Doc_Pago</t>
  </si>
  <si>
    <t>Correl_Prestación</t>
  </si>
  <si>
    <t>Correl_ProdFarm</t>
  </si>
  <si>
    <t>Catal_ProdFarm</t>
  </si>
  <si>
    <t>Cód_ProdFarm</t>
  </si>
  <si>
    <t>Cód_Prod_DIGEMID</t>
  </si>
  <si>
    <t>Fecha_Disp</t>
  </si>
  <si>
    <t>Cant_Venta</t>
  </si>
  <si>
    <t>Monto_Unt_SImp</t>
  </si>
  <si>
    <t>Copago_ProdFarm</t>
  </si>
  <si>
    <t>Monto_Presentado</t>
  </si>
  <si>
    <t>Monto_NoCub</t>
  </si>
  <si>
    <t>Diagnóstico_Asoc</t>
  </si>
  <si>
    <t>Prod_ExtIgv</t>
  </si>
  <si>
    <t>Guía_Farmacia</t>
  </si>
  <si>
    <t>C</t>
  </si>
  <si>
    <t>XXXXXX</t>
  </si>
  <si>
    <t>A</t>
  </si>
  <si>
    <t>XXXXXXXXXXXX</t>
  </si>
  <si>
    <t>Proc_Prestación</t>
  </si>
  <si>
    <t>Tipo_Clasif</t>
  </si>
  <si>
    <t>Cód_Clasif</t>
  </si>
  <si>
    <t>Desc_Servicio</t>
  </si>
  <si>
    <t>Fecha_Serv</t>
  </si>
  <si>
    <t>Tipo_Prof</t>
  </si>
  <si>
    <t>Núm_Colegiatura</t>
  </si>
  <si>
    <t>Tipo_Doc_Ident</t>
  </si>
  <si>
    <t>Núm_Doc_Ident</t>
  </si>
  <si>
    <t>Núm_veces_Serv</t>
  </si>
  <si>
    <t>Monto_Unit_SImp</t>
  </si>
  <si>
    <t>CopVar_ServComp</t>
  </si>
  <si>
    <t>CopFijo_ServComp</t>
  </si>
  <si>
    <t>Serv_SinImp</t>
  </si>
  <si>
    <t>Cod_Rubro</t>
  </si>
  <si>
    <t>NuevoMonto</t>
  </si>
  <si>
    <t>F00100128357</t>
  </si>
  <si>
    <t xml:space="preserve">    C00033</t>
  </si>
  <si>
    <t xml:space="preserve">ESPECIALIDAD DE NEUROLOGIA                                            </t>
  </si>
  <si>
    <t>G44.2</t>
  </si>
  <si>
    <t>Id</t>
  </si>
  <si>
    <t>IdLiquidacion</t>
  </si>
  <si>
    <t>IdPrestacionDetalleProductos</t>
  </si>
  <si>
    <t>Cantidad</t>
  </si>
  <si>
    <t>Precio</t>
  </si>
  <si>
    <t>IdEstado</t>
  </si>
  <si>
    <t>TotalPaciente</t>
  </si>
  <si>
    <t>TotalEPS</t>
  </si>
  <si>
    <t>No hay necesidad de quitar o agregar nada, solo multiplicar cantidad por precio unitario</t>
  </si>
  <si>
    <t xml:space="preserve">    E0116810000</t>
  </si>
  <si>
    <t>IdPrestacionDetalleServicios</t>
  </si>
  <si>
    <t>ok</t>
  </si>
  <si>
    <t>MR</t>
  </si>
  <si>
    <t>C*PU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</si>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</sst>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453-D5DE-4139-8948-1F7469608F05}">
  <dimension ref="A1:Y23"/>
  <sheetViews>
    <sheetView tabSelected="1" topLeftCell="J1" workbookViewId="0">
      <selection activeCell="T9" sqref="T8:T9"/>
    </sheetView>
  </sheetViews>
  <sheetFormatPr baseColWidth="10" defaultRowHeight="15" x14ac:dyDescent="0.25"/>
  <cols>
    <col min="4" max="4" width="13.28515625" customWidth="1"/>
    <col min="8" max="8" width="13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20200123</v>
      </c>
      <c r="B2">
        <v>165132</v>
      </c>
      <c r="C2">
        <v>3430</v>
      </c>
      <c r="D2">
        <v>20002</v>
      </c>
      <c r="E2">
        <v>20453503047</v>
      </c>
      <c r="F2">
        <v>9234</v>
      </c>
      <c r="G2">
        <v>1</v>
      </c>
      <c r="H2" t="s">
        <v>113</v>
      </c>
      <c r="I2">
        <v>20200115</v>
      </c>
      <c r="J2">
        <v>99999</v>
      </c>
      <c r="K2">
        <v>1</v>
      </c>
      <c r="L2">
        <v>1</v>
      </c>
      <c r="M2">
        <v>999</v>
      </c>
      <c r="N2">
        <v>0</v>
      </c>
      <c r="O2" t="s">
        <v>25</v>
      </c>
      <c r="P2">
        <v>1</v>
      </c>
      <c r="Q2">
        <v>0</v>
      </c>
      <c r="R2">
        <v>21.19</v>
      </c>
      <c r="S2">
        <v>0</v>
      </c>
      <c r="T2">
        <v>2.44</v>
      </c>
      <c r="U2">
        <v>0</v>
      </c>
      <c r="V2">
        <v>65.260000000000005</v>
      </c>
      <c r="W2">
        <v>11.75</v>
      </c>
      <c r="X2">
        <v>77.010000000000005</v>
      </c>
      <c r="Y2" t="s">
        <v>26</v>
      </c>
    </row>
    <row r="21" spans="1:25" s="5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f>Q2</f>
        <v>0</v>
      </c>
      <c r="R21" s="2">
        <f>R2</f>
        <v>21.19</v>
      </c>
      <c r="S21" s="2">
        <f>S2</f>
        <v>0</v>
      </c>
      <c r="T21" s="2">
        <f>T2</f>
        <v>2.44</v>
      </c>
      <c r="U21" s="2">
        <f>U2</f>
        <v>0</v>
      </c>
      <c r="V21" s="2">
        <f>ATENCION!AV21-FACTURA!Q21-(FACTURA!R21+FACTURA!T21)</f>
        <v>65.27000000000001</v>
      </c>
      <c r="W21" s="2">
        <f>ROUND(V21*0.18,2)</f>
        <v>11.75</v>
      </c>
      <c r="X21" s="2">
        <f>V21+W21+Q21-(S21+U21)</f>
        <v>77.02000000000001</v>
      </c>
      <c r="Y21" s="2"/>
    </row>
    <row r="23" spans="1:25" x14ac:dyDescent="0.25">
      <c r="V23">
        <f>ATENCION!AV21-(FACTURA!R21+FACTURA!T21)</f>
        <v>65.27000000000001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C7F6-2944-4B7E-9E41-A306C97196BE}">
  <dimension ref="A1:AV21"/>
  <sheetViews>
    <sheetView topLeftCell="AG1" workbookViewId="0">
      <selection activeCell="A2" sqref="A2:AV2"/>
    </sheetView>
  </sheetViews>
  <sheetFormatPr baseColWidth="10" defaultRowHeight="15" x14ac:dyDescent="0.25"/>
  <cols>
    <col min="4" max="4" width="14.42578125" customWidth="1"/>
  </cols>
  <sheetData>
    <row r="1" spans="1:48" x14ac:dyDescent="0.25">
      <c r="A1" t="s">
        <v>4</v>
      </c>
      <c r="B1" t="s">
        <v>5</v>
      </c>
      <c r="C1" t="s">
        <v>6</v>
      </c>
      <c r="D1" t="s">
        <v>7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</row>
    <row r="2" spans="1:48" x14ac:dyDescent="0.25">
      <c r="A2">
        <v>20453503047</v>
      </c>
      <c r="B2">
        <v>9234</v>
      </c>
      <c r="C2">
        <v>1</v>
      </c>
      <c r="D2" t="s">
        <v>113</v>
      </c>
      <c r="E2">
        <v>1</v>
      </c>
      <c r="F2">
        <v>185991</v>
      </c>
      <c r="G2">
        <v>3</v>
      </c>
      <c r="H2">
        <v>127253374</v>
      </c>
      <c r="I2">
        <v>1</v>
      </c>
      <c r="J2">
        <v>70616970</v>
      </c>
      <c r="K2">
        <v>42747</v>
      </c>
      <c r="L2">
        <v>1</v>
      </c>
      <c r="M2">
        <v>2036102868</v>
      </c>
      <c r="N2">
        <v>99</v>
      </c>
      <c r="O2" t="s">
        <v>71</v>
      </c>
      <c r="P2">
        <v>4</v>
      </c>
      <c r="Q2">
        <v>100</v>
      </c>
      <c r="R2" t="s">
        <v>116</v>
      </c>
      <c r="S2" t="s">
        <v>72</v>
      </c>
      <c r="T2" t="s">
        <v>72</v>
      </c>
      <c r="U2">
        <v>20200106</v>
      </c>
      <c r="V2">
        <v>165149</v>
      </c>
      <c r="W2">
        <v>1</v>
      </c>
      <c r="X2">
        <v>37879</v>
      </c>
      <c r="Y2">
        <v>1</v>
      </c>
      <c r="Z2">
        <v>26730908</v>
      </c>
      <c r="AA2">
        <v>20453503047</v>
      </c>
      <c r="AB2" t="s">
        <v>25</v>
      </c>
      <c r="AC2" t="s">
        <v>73</v>
      </c>
      <c r="AD2" t="s">
        <v>74</v>
      </c>
      <c r="AE2" t="s">
        <v>25</v>
      </c>
      <c r="AF2" t="s">
        <v>25</v>
      </c>
      <c r="AG2" t="s">
        <v>75</v>
      </c>
      <c r="AH2" t="s">
        <v>76</v>
      </c>
      <c r="AI2">
        <v>40</v>
      </c>
      <c r="AJ2">
        <v>0</v>
      </c>
      <c r="AK2">
        <v>0</v>
      </c>
      <c r="AL2">
        <v>0</v>
      </c>
      <c r="AM2">
        <v>0</v>
      </c>
      <c r="AN2">
        <v>48.89</v>
      </c>
      <c r="AO2">
        <v>0</v>
      </c>
      <c r="AP2">
        <v>0</v>
      </c>
      <c r="AQ2">
        <v>0</v>
      </c>
      <c r="AR2">
        <v>21.19</v>
      </c>
      <c r="AS2">
        <v>0</v>
      </c>
      <c r="AT2">
        <v>2.44</v>
      </c>
      <c r="AU2">
        <v>0</v>
      </c>
      <c r="AV2">
        <v>88.89</v>
      </c>
    </row>
    <row r="21" spans="35:48" s="1" customFormat="1" x14ac:dyDescent="0.25">
      <c r="AI21" s="1">
        <f>AI2</f>
        <v>40</v>
      </c>
      <c r="AJ21" s="1">
        <f t="shared" ref="AJ21:AM21" si="0">AJ2</f>
        <v>0</v>
      </c>
      <c r="AK21" s="1">
        <f t="shared" si="0"/>
        <v>0</v>
      </c>
      <c r="AL21" s="1">
        <f t="shared" si="0"/>
        <v>0</v>
      </c>
      <c r="AM21" s="1">
        <f t="shared" si="0"/>
        <v>0</v>
      </c>
      <c r="AN21" s="1">
        <f>PRODUCTOS!S22</f>
        <v>48.9</v>
      </c>
      <c r="AO21" s="1">
        <f>AO2</f>
        <v>0</v>
      </c>
      <c r="AP21" s="1">
        <f t="shared" ref="AP21:AQ21" si="1">AP2</f>
        <v>0</v>
      </c>
      <c r="AQ21" s="1">
        <f t="shared" si="1"/>
        <v>0</v>
      </c>
      <c r="AV21" s="1">
        <f>SUM(AI21:AQ21)</f>
        <v>88.9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8F5B-4F89-4BB5-90E1-288C34E30DA1}">
  <dimension ref="A1:S22"/>
  <sheetViews>
    <sheetView topLeftCell="F1" workbookViewId="0">
      <selection activeCell="H11" sqref="H11"/>
    </sheetView>
  </sheetViews>
  <sheetFormatPr baseColWidth="10" defaultRowHeight="15" x14ac:dyDescent="0.25"/>
  <cols>
    <col min="19" max="19" width="11.42578125" style="1"/>
  </cols>
  <sheetData>
    <row r="1" spans="1:19" x14ac:dyDescent="0.25">
      <c r="A1" t="s">
        <v>4</v>
      </c>
      <c r="B1" t="s">
        <v>5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s="1" t="s">
        <v>112</v>
      </c>
    </row>
    <row r="2" spans="1:19" x14ac:dyDescent="0.25">
      <c r="A2">
        <v>20453503047</v>
      </c>
      <c r="B2">
        <v>9234</v>
      </c>
      <c r="C2">
        <v>1</v>
      </c>
      <c r="D2" t="s">
        <v>113</v>
      </c>
      <c r="E2">
        <v>1</v>
      </c>
      <c r="F2">
        <v>1</v>
      </c>
      <c r="G2" t="s">
        <v>93</v>
      </c>
      <c r="H2" t="s">
        <v>126</v>
      </c>
      <c r="I2" t="s">
        <v>94</v>
      </c>
      <c r="J2">
        <v>20200106</v>
      </c>
      <c r="K2">
        <v>10</v>
      </c>
      <c r="L2">
        <v>4.8899999999999997</v>
      </c>
      <c r="M2">
        <v>2.44</v>
      </c>
      <c r="N2">
        <v>48.89</v>
      </c>
      <c r="O2">
        <v>0</v>
      </c>
      <c r="P2" t="s">
        <v>116</v>
      </c>
      <c r="Q2" t="s">
        <v>95</v>
      </c>
      <c r="R2" t="s">
        <v>96</v>
      </c>
      <c r="S2" s="1">
        <f t="shared" ref="S2:S21" si="0">K2*L2</f>
        <v>48.9</v>
      </c>
    </row>
    <row r="3" spans="1:19" x14ac:dyDescent="0.25">
      <c r="S3" s="1">
        <f t="shared" si="0"/>
        <v>0</v>
      </c>
    </row>
    <row r="4" spans="1:19" x14ac:dyDescent="0.25">
      <c r="S4" s="1">
        <f t="shared" si="0"/>
        <v>0</v>
      </c>
    </row>
    <row r="5" spans="1:19" x14ac:dyDescent="0.25">
      <c r="S5" s="1">
        <f t="shared" si="0"/>
        <v>0</v>
      </c>
    </row>
    <row r="6" spans="1:19" x14ac:dyDescent="0.25">
      <c r="S6" s="1">
        <f t="shared" si="0"/>
        <v>0</v>
      </c>
    </row>
    <row r="7" spans="1:19" x14ac:dyDescent="0.25">
      <c r="S7" s="1">
        <f t="shared" si="0"/>
        <v>0</v>
      </c>
    </row>
    <row r="8" spans="1:19" x14ac:dyDescent="0.25">
      <c r="S8" s="1">
        <f t="shared" si="0"/>
        <v>0</v>
      </c>
    </row>
    <row r="9" spans="1:19" x14ac:dyDescent="0.25">
      <c r="S9" s="1">
        <f t="shared" si="0"/>
        <v>0</v>
      </c>
    </row>
    <row r="10" spans="1:19" x14ac:dyDescent="0.25">
      <c r="S10" s="1">
        <f t="shared" si="0"/>
        <v>0</v>
      </c>
    </row>
    <row r="11" spans="1:19" x14ac:dyDescent="0.25">
      <c r="S11" s="1">
        <f t="shared" si="0"/>
        <v>0</v>
      </c>
    </row>
    <row r="12" spans="1:19" x14ac:dyDescent="0.25">
      <c r="S12" s="1">
        <f t="shared" si="0"/>
        <v>0</v>
      </c>
    </row>
    <row r="13" spans="1:19" x14ac:dyDescent="0.25">
      <c r="S13" s="1">
        <f t="shared" si="0"/>
        <v>0</v>
      </c>
    </row>
    <row r="14" spans="1:19" x14ac:dyDescent="0.25">
      <c r="S14" s="1">
        <f t="shared" si="0"/>
        <v>0</v>
      </c>
    </row>
    <row r="15" spans="1:19" x14ac:dyDescent="0.25">
      <c r="S15" s="1">
        <f t="shared" si="0"/>
        <v>0</v>
      </c>
    </row>
    <row r="16" spans="1:19" x14ac:dyDescent="0.25">
      <c r="S16" s="1">
        <f t="shared" si="0"/>
        <v>0</v>
      </c>
    </row>
    <row r="17" spans="14:19" x14ac:dyDescent="0.25">
      <c r="S17" s="1">
        <f t="shared" si="0"/>
        <v>0</v>
      </c>
    </row>
    <row r="18" spans="14:19" x14ac:dyDescent="0.25">
      <c r="S18" s="1">
        <f t="shared" si="0"/>
        <v>0</v>
      </c>
    </row>
    <row r="19" spans="14:19" x14ac:dyDescent="0.25">
      <c r="S19" s="1">
        <f t="shared" si="0"/>
        <v>0</v>
      </c>
    </row>
    <row r="20" spans="14:19" x14ac:dyDescent="0.25">
      <c r="S20" s="1">
        <f t="shared" si="0"/>
        <v>0</v>
      </c>
    </row>
    <row r="21" spans="14:19" x14ac:dyDescent="0.25">
      <c r="S21" s="1">
        <f t="shared" si="0"/>
        <v>0</v>
      </c>
    </row>
    <row r="22" spans="14:19" s="2" customFormat="1" x14ac:dyDescent="0.25">
      <c r="N22" s="2">
        <f>SUM(N2:N21)</f>
        <v>48.89</v>
      </c>
      <c r="S22" s="1">
        <f>SUM(S2:S21)</f>
        <v>48.9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0DED-2FA2-4088-A260-FC3D6893069A}">
  <dimension ref="A1:X22"/>
  <sheetViews>
    <sheetView workbookViewId="0">
      <selection activeCell="A3" sqref="A3:W4"/>
    </sheetView>
  </sheetViews>
  <sheetFormatPr baseColWidth="10" defaultRowHeight="15" x14ac:dyDescent="0.25"/>
  <cols>
    <col min="24" max="24" width="11.42578125" style="1"/>
  </cols>
  <sheetData>
    <row r="1" spans="1:24" x14ac:dyDescent="0.25">
      <c r="A1" t="s">
        <v>4</v>
      </c>
      <c r="B1" t="s">
        <v>5</v>
      </c>
      <c r="C1" t="s">
        <v>77</v>
      </c>
      <c r="D1" t="s">
        <v>78</v>
      </c>
      <c r="E1" t="s">
        <v>79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88</v>
      </c>
      <c r="T1" t="s">
        <v>89</v>
      </c>
      <c r="U1" t="s">
        <v>90</v>
      </c>
      <c r="V1" t="s">
        <v>110</v>
      </c>
      <c r="W1" t="s">
        <v>111</v>
      </c>
    </row>
    <row r="2" spans="1:24" x14ac:dyDescent="0.25">
      <c r="A2">
        <v>20453503047</v>
      </c>
      <c r="B2">
        <v>9234</v>
      </c>
      <c r="C2">
        <v>1</v>
      </c>
      <c r="D2" t="s">
        <v>113</v>
      </c>
      <c r="E2">
        <v>1</v>
      </c>
      <c r="F2">
        <v>1</v>
      </c>
      <c r="G2">
        <v>3</v>
      </c>
      <c r="H2" t="s">
        <v>114</v>
      </c>
      <c r="I2" t="s">
        <v>115</v>
      </c>
      <c r="J2">
        <v>20200106</v>
      </c>
      <c r="K2">
        <v>1</v>
      </c>
      <c r="L2">
        <v>37879</v>
      </c>
      <c r="M2">
        <v>1</v>
      </c>
      <c r="N2">
        <v>26730908</v>
      </c>
      <c r="O2">
        <v>1</v>
      </c>
      <c r="P2">
        <v>40</v>
      </c>
      <c r="Q2">
        <v>0</v>
      </c>
      <c r="R2">
        <v>21.19</v>
      </c>
      <c r="S2">
        <v>40</v>
      </c>
      <c r="T2">
        <v>0</v>
      </c>
      <c r="U2" t="s">
        <v>116</v>
      </c>
      <c r="V2" t="s">
        <v>95</v>
      </c>
      <c r="W2">
        <v>2</v>
      </c>
      <c r="X2" s="1">
        <f>O2*P2</f>
        <v>40</v>
      </c>
    </row>
    <row r="3" spans="1:24" x14ac:dyDescent="0.25">
      <c r="X3" s="1">
        <f t="shared" ref="X3:X21" si="0">O3*P3</f>
        <v>0</v>
      </c>
    </row>
    <row r="4" spans="1:24" x14ac:dyDescent="0.25">
      <c r="X4" s="1">
        <f t="shared" si="0"/>
        <v>0</v>
      </c>
    </row>
    <row r="5" spans="1:24" x14ac:dyDescent="0.25">
      <c r="X5" s="1">
        <f t="shared" si="0"/>
        <v>0</v>
      </c>
    </row>
    <row r="6" spans="1:24" x14ac:dyDescent="0.25">
      <c r="X6" s="1">
        <f t="shared" si="0"/>
        <v>0</v>
      </c>
    </row>
    <row r="7" spans="1:24" x14ac:dyDescent="0.25">
      <c r="X7" s="1">
        <f t="shared" si="0"/>
        <v>0</v>
      </c>
    </row>
    <row r="8" spans="1:24" x14ac:dyDescent="0.25">
      <c r="X8" s="1">
        <f t="shared" si="0"/>
        <v>0</v>
      </c>
    </row>
    <row r="9" spans="1:24" x14ac:dyDescent="0.25">
      <c r="X9" s="1">
        <f t="shared" si="0"/>
        <v>0</v>
      </c>
    </row>
    <row r="10" spans="1:24" x14ac:dyDescent="0.25">
      <c r="X10" s="1">
        <f t="shared" si="0"/>
        <v>0</v>
      </c>
    </row>
    <row r="11" spans="1:24" x14ac:dyDescent="0.25">
      <c r="X11" s="1">
        <f t="shared" si="0"/>
        <v>0</v>
      </c>
    </row>
    <row r="12" spans="1:24" x14ac:dyDescent="0.25">
      <c r="X12" s="1">
        <f t="shared" si="0"/>
        <v>0</v>
      </c>
    </row>
    <row r="13" spans="1:24" x14ac:dyDescent="0.25">
      <c r="X13" s="1">
        <f t="shared" si="0"/>
        <v>0</v>
      </c>
    </row>
    <row r="14" spans="1:24" x14ac:dyDescent="0.25">
      <c r="X14" s="1">
        <f t="shared" si="0"/>
        <v>0</v>
      </c>
    </row>
    <row r="15" spans="1:24" x14ac:dyDescent="0.25">
      <c r="X15" s="1">
        <f t="shared" si="0"/>
        <v>0</v>
      </c>
    </row>
    <row r="16" spans="1:24" x14ac:dyDescent="0.25">
      <c r="X16" s="1">
        <f t="shared" si="0"/>
        <v>0</v>
      </c>
    </row>
    <row r="17" spans="19:24" x14ac:dyDescent="0.25">
      <c r="X17" s="1">
        <f t="shared" si="0"/>
        <v>0</v>
      </c>
    </row>
    <row r="18" spans="19:24" x14ac:dyDescent="0.25">
      <c r="X18" s="1">
        <f t="shared" si="0"/>
        <v>0</v>
      </c>
    </row>
    <row r="19" spans="19:24" x14ac:dyDescent="0.25">
      <c r="X19" s="1">
        <f t="shared" si="0"/>
        <v>0</v>
      </c>
    </row>
    <row r="20" spans="19:24" x14ac:dyDescent="0.25">
      <c r="X20" s="1">
        <f t="shared" si="0"/>
        <v>0</v>
      </c>
    </row>
    <row r="21" spans="19:24" x14ac:dyDescent="0.25">
      <c r="X21" s="1">
        <f t="shared" si="0"/>
        <v>0</v>
      </c>
    </row>
    <row r="22" spans="19:24" s="2" customFormat="1" x14ac:dyDescent="0.25">
      <c r="S22" s="2">
        <f>SUM(S2:S21)</f>
        <v>40</v>
      </c>
      <c r="X22" s="2">
        <f>SUM(X2:X21)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C57A-508D-48CD-ADF8-1372B34DAEBB}">
  <dimension ref="A1:M102"/>
  <sheetViews>
    <sheetView topLeftCell="A88" workbookViewId="0">
      <selection activeCell="J20" sqref="J20"/>
    </sheetView>
  </sheetViews>
  <sheetFormatPr baseColWidth="10" defaultRowHeight="15" x14ac:dyDescent="0.25"/>
  <cols>
    <col min="10" max="10" width="11.85546875" bestFit="1" customWidth="1"/>
  </cols>
  <sheetData>
    <row r="1" spans="1:10" x14ac:dyDescent="0.25">
      <c r="A1" s="4">
        <v>128380</v>
      </c>
      <c r="B1" s="4"/>
      <c r="C1" s="4"/>
      <c r="D1" s="4"/>
      <c r="E1" s="4"/>
      <c r="F1" s="4"/>
      <c r="G1" s="4"/>
      <c r="H1" s="4"/>
      <c r="I1" s="4"/>
      <c r="J1" t="s">
        <v>128</v>
      </c>
    </row>
    <row r="2" spans="1:10" x14ac:dyDescent="0.25">
      <c r="A2" s="4">
        <v>128351</v>
      </c>
      <c r="B2" s="4"/>
      <c r="C2" s="4"/>
      <c r="D2" s="4"/>
      <c r="E2" s="4"/>
      <c r="F2" s="4"/>
      <c r="G2" s="4"/>
      <c r="H2" s="4"/>
      <c r="I2" s="4"/>
      <c r="J2" t="s">
        <v>129</v>
      </c>
    </row>
    <row r="3" spans="1:10" x14ac:dyDescent="0.25">
      <c r="A3" t="s">
        <v>117</v>
      </c>
      <c r="B3" t="s">
        <v>118</v>
      </c>
      <c r="C3" t="s">
        <v>119</v>
      </c>
      <c r="D3" t="s">
        <v>120</v>
      </c>
      <c r="E3" t="s">
        <v>121</v>
      </c>
      <c r="F3" t="s">
        <v>122</v>
      </c>
      <c r="G3" t="s">
        <v>123</v>
      </c>
      <c r="H3" t="s">
        <v>124</v>
      </c>
    </row>
    <row r="4" spans="1:10" x14ac:dyDescent="0.25">
      <c r="A4">
        <v>365268</v>
      </c>
      <c r="B4">
        <v>191902</v>
      </c>
      <c r="C4">
        <v>379830</v>
      </c>
      <c r="D4">
        <v>1</v>
      </c>
      <c r="E4">
        <v>52.08</v>
      </c>
      <c r="F4">
        <v>64</v>
      </c>
      <c r="G4">
        <v>0</v>
      </c>
      <c r="H4">
        <v>52.08</v>
      </c>
      <c r="I4">
        <f>ROUND(H4,2)</f>
        <v>52.08</v>
      </c>
    </row>
    <row r="5" spans="1:10" x14ac:dyDescent="0.25">
      <c r="A5">
        <v>365269</v>
      </c>
      <c r="B5">
        <v>191902</v>
      </c>
      <c r="C5">
        <v>379857</v>
      </c>
      <c r="D5">
        <v>6</v>
      </c>
      <c r="E5">
        <v>4.4364999999999997</v>
      </c>
      <c r="F5">
        <v>64</v>
      </c>
      <c r="G5">
        <v>0</v>
      </c>
      <c r="H5">
        <v>26.619</v>
      </c>
      <c r="I5">
        <f t="shared" ref="I5:I8" si="0">ROUND(H5,2)</f>
        <v>26.62</v>
      </c>
    </row>
    <row r="6" spans="1:10" x14ac:dyDescent="0.25">
      <c r="A6">
        <v>275383</v>
      </c>
      <c r="B6">
        <v>191902</v>
      </c>
      <c r="C6">
        <v>356583</v>
      </c>
      <c r="D6">
        <v>1</v>
      </c>
      <c r="E6">
        <v>40</v>
      </c>
      <c r="F6">
        <v>64</v>
      </c>
      <c r="G6">
        <v>0</v>
      </c>
      <c r="H6">
        <v>40</v>
      </c>
      <c r="I6">
        <f t="shared" si="0"/>
        <v>40</v>
      </c>
    </row>
    <row r="7" spans="1:10" x14ac:dyDescent="0.25">
      <c r="A7">
        <v>275384</v>
      </c>
      <c r="B7">
        <v>191902</v>
      </c>
      <c r="C7">
        <v>356586</v>
      </c>
      <c r="D7">
        <v>1</v>
      </c>
      <c r="E7">
        <v>12</v>
      </c>
      <c r="F7">
        <v>64</v>
      </c>
      <c r="G7">
        <v>0</v>
      </c>
      <c r="H7">
        <v>12</v>
      </c>
      <c r="I7">
        <f t="shared" si="0"/>
        <v>12</v>
      </c>
    </row>
    <row r="8" spans="1:10" x14ac:dyDescent="0.25">
      <c r="A8">
        <v>275385</v>
      </c>
      <c r="B8">
        <v>191902</v>
      </c>
      <c r="C8">
        <v>356591</v>
      </c>
      <c r="D8">
        <v>1</v>
      </c>
      <c r="E8">
        <v>94.5</v>
      </c>
      <c r="F8">
        <v>64</v>
      </c>
      <c r="G8">
        <v>0</v>
      </c>
      <c r="H8">
        <v>94.5</v>
      </c>
      <c r="I8">
        <f t="shared" si="0"/>
        <v>94.5</v>
      </c>
    </row>
    <row r="9" spans="1:10" x14ac:dyDescent="0.25">
      <c r="H9">
        <f>SUM(H4:H8)</f>
        <v>225.19900000000001</v>
      </c>
      <c r="I9">
        <f>SUM(I4:I8)</f>
        <v>225.2</v>
      </c>
      <c r="J9">
        <f>ROUND(I9*1.18,2)</f>
        <v>265.74</v>
      </c>
    </row>
    <row r="10" spans="1:10" x14ac:dyDescent="0.25">
      <c r="H10">
        <f>ROUND(H9,2)</f>
        <v>225.2</v>
      </c>
    </row>
    <row r="11" spans="1:10" x14ac:dyDescent="0.25">
      <c r="A11" s="4">
        <v>128352</v>
      </c>
      <c r="B11" s="4"/>
      <c r="C11" s="4"/>
      <c r="D11" s="4"/>
      <c r="E11" s="4"/>
      <c r="F11" s="4"/>
      <c r="G11" s="4"/>
      <c r="H11" s="4"/>
      <c r="I11" s="4"/>
      <c r="J11" t="s">
        <v>130</v>
      </c>
    </row>
    <row r="12" spans="1:10" x14ac:dyDescent="0.25">
      <c r="A12" s="3" t="s">
        <v>125</v>
      </c>
      <c r="B12" s="3"/>
      <c r="C12" s="3"/>
      <c r="D12" s="3"/>
      <c r="E12" s="3"/>
      <c r="F12" s="3"/>
      <c r="G12" s="3"/>
      <c r="H12" s="3"/>
      <c r="I12" s="3"/>
    </row>
    <row r="13" spans="1:10" x14ac:dyDescent="0.25">
      <c r="A13" s="4">
        <v>128356</v>
      </c>
      <c r="B13" s="4"/>
      <c r="C13" s="4"/>
      <c r="D13" s="4"/>
      <c r="E13" s="4"/>
      <c r="F13" s="4"/>
      <c r="G13" s="4"/>
      <c r="H13" s="4"/>
      <c r="I13" s="4"/>
      <c r="J13" t="s">
        <v>130</v>
      </c>
    </row>
    <row r="14" spans="1:10" x14ac:dyDescent="0.25">
      <c r="A14" s="3" t="s">
        <v>125</v>
      </c>
      <c r="B14" s="3"/>
      <c r="C14" s="3"/>
      <c r="D14" s="3"/>
      <c r="E14" s="3"/>
      <c r="F14" s="3"/>
      <c r="G14" s="3"/>
      <c r="H14" s="3"/>
      <c r="I14" s="3"/>
    </row>
    <row r="15" spans="1:10" x14ac:dyDescent="0.25">
      <c r="A15" s="4">
        <v>128357</v>
      </c>
      <c r="B15" s="4"/>
      <c r="C15" s="4"/>
      <c r="D15" s="4"/>
      <c r="E15" s="4"/>
      <c r="F15" s="4"/>
      <c r="G15" s="4"/>
      <c r="H15" s="4"/>
      <c r="I15" s="4"/>
      <c r="J15" t="s">
        <v>130</v>
      </c>
    </row>
    <row r="16" spans="1:10" x14ac:dyDescent="0.25">
      <c r="A16" s="3" t="s">
        <v>125</v>
      </c>
      <c r="B16" s="3"/>
      <c r="C16" s="3"/>
      <c r="D16" s="3"/>
      <c r="E16" s="3"/>
      <c r="F16" s="3"/>
      <c r="G16" s="3"/>
      <c r="H16" s="3"/>
      <c r="I16" s="3"/>
    </row>
    <row r="17" spans="1:13" x14ac:dyDescent="0.25">
      <c r="A17" s="4">
        <v>128358</v>
      </c>
      <c r="B17" s="4"/>
      <c r="C17" s="4"/>
      <c r="D17" s="4"/>
      <c r="E17" s="4"/>
      <c r="F17" s="4"/>
      <c r="G17" s="4"/>
      <c r="H17" s="4"/>
      <c r="I17" s="4"/>
      <c r="J17" t="s">
        <v>129</v>
      </c>
      <c r="L17">
        <f>COUNTIF(J1:J102,"MR")</f>
        <v>10</v>
      </c>
      <c r="M17" t="s">
        <v>129</v>
      </c>
    </row>
    <row r="18" spans="1:13" x14ac:dyDescent="0.25">
      <c r="A18" s="4">
        <v>128362</v>
      </c>
      <c r="B18" s="4"/>
      <c r="C18" s="4"/>
      <c r="D18" s="4"/>
      <c r="E18" s="4"/>
      <c r="F18" s="4"/>
      <c r="G18" s="4"/>
      <c r="H18" s="4"/>
      <c r="I18" s="4"/>
      <c r="J18" t="s">
        <v>129</v>
      </c>
      <c r="L18">
        <f>COUNTIF(J1:J102,"OK")</f>
        <v>4</v>
      </c>
      <c r="M18" t="s">
        <v>131</v>
      </c>
    </row>
    <row r="19" spans="1:13" x14ac:dyDescent="0.25">
      <c r="A19" t="s">
        <v>117</v>
      </c>
      <c r="B19" t="s">
        <v>118</v>
      </c>
      <c r="C19" t="s">
        <v>127</v>
      </c>
      <c r="D19" t="s">
        <v>120</v>
      </c>
      <c r="E19" t="s">
        <v>121</v>
      </c>
      <c r="F19" t="s">
        <v>122</v>
      </c>
      <c r="G19" t="s">
        <v>123</v>
      </c>
      <c r="H19" t="s">
        <v>124</v>
      </c>
    </row>
    <row r="20" spans="1:13" x14ac:dyDescent="0.25">
      <c r="A20">
        <v>275281</v>
      </c>
      <c r="B20">
        <v>192307</v>
      </c>
      <c r="C20">
        <v>357275</v>
      </c>
      <c r="D20">
        <v>1</v>
      </c>
      <c r="E20">
        <v>40</v>
      </c>
      <c r="F20">
        <v>64</v>
      </c>
      <c r="G20">
        <v>0</v>
      </c>
      <c r="H20">
        <v>40</v>
      </c>
      <c r="I20">
        <f>ROUND(H20,2)</f>
        <v>40</v>
      </c>
    </row>
    <row r="21" spans="1:13" x14ac:dyDescent="0.25">
      <c r="A21">
        <v>275282</v>
      </c>
      <c r="B21">
        <v>192307</v>
      </c>
      <c r="C21">
        <v>357287</v>
      </c>
      <c r="D21">
        <v>1</v>
      </c>
      <c r="E21">
        <v>46</v>
      </c>
      <c r="F21">
        <v>64</v>
      </c>
      <c r="G21">
        <v>0</v>
      </c>
      <c r="H21">
        <v>46</v>
      </c>
      <c r="I21">
        <f t="shared" ref="I21:I28" si="1">ROUND(H21,2)</f>
        <v>46</v>
      </c>
    </row>
    <row r="22" spans="1:13" x14ac:dyDescent="0.25">
      <c r="A22">
        <v>365123</v>
      </c>
      <c r="B22">
        <v>192307</v>
      </c>
      <c r="C22">
        <v>380601</v>
      </c>
      <c r="D22">
        <v>1</v>
      </c>
      <c r="E22">
        <v>23.97</v>
      </c>
      <c r="F22">
        <v>64</v>
      </c>
      <c r="G22">
        <v>0</v>
      </c>
      <c r="H22">
        <v>23.97</v>
      </c>
      <c r="I22">
        <f t="shared" si="1"/>
        <v>23.97</v>
      </c>
    </row>
    <row r="23" spans="1:13" x14ac:dyDescent="0.25">
      <c r="A23">
        <v>365124</v>
      </c>
      <c r="B23">
        <v>192307</v>
      </c>
      <c r="C23">
        <v>380602</v>
      </c>
      <c r="D23">
        <v>1</v>
      </c>
      <c r="E23">
        <v>4.5507999999999997</v>
      </c>
      <c r="F23">
        <v>64</v>
      </c>
      <c r="G23">
        <v>0</v>
      </c>
      <c r="H23">
        <v>4.5507999999999997</v>
      </c>
      <c r="I23">
        <f t="shared" si="1"/>
        <v>4.55</v>
      </c>
    </row>
    <row r="24" spans="1:13" x14ac:dyDescent="0.25">
      <c r="A24">
        <v>365125</v>
      </c>
      <c r="B24">
        <v>192307</v>
      </c>
      <c r="C24">
        <v>380603</v>
      </c>
      <c r="D24">
        <v>1</v>
      </c>
      <c r="E24">
        <v>6.76</v>
      </c>
      <c r="F24">
        <v>64</v>
      </c>
      <c r="G24">
        <v>0</v>
      </c>
      <c r="H24">
        <v>6.76</v>
      </c>
      <c r="I24">
        <f t="shared" si="1"/>
        <v>6.76</v>
      </c>
    </row>
    <row r="25" spans="1:13" x14ac:dyDescent="0.25">
      <c r="A25">
        <v>365126</v>
      </c>
      <c r="B25">
        <v>192307</v>
      </c>
      <c r="C25">
        <v>380604</v>
      </c>
      <c r="D25">
        <v>1</v>
      </c>
      <c r="E25">
        <v>7.7965999999999998</v>
      </c>
      <c r="F25">
        <v>64</v>
      </c>
      <c r="G25">
        <v>0</v>
      </c>
      <c r="H25">
        <v>7.7965999999999998</v>
      </c>
      <c r="I25">
        <f t="shared" si="1"/>
        <v>7.8</v>
      </c>
    </row>
    <row r="26" spans="1:13" x14ac:dyDescent="0.25">
      <c r="A26">
        <v>365127</v>
      </c>
      <c r="B26">
        <v>192307</v>
      </c>
      <c r="C26">
        <v>380605</v>
      </c>
      <c r="D26">
        <v>1</v>
      </c>
      <c r="E26">
        <v>19.269300000000001</v>
      </c>
      <c r="F26">
        <v>64</v>
      </c>
      <c r="G26">
        <v>0</v>
      </c>
      <c r="H26">
        <v>19.269300000000001</v>
      </c>
      <c r="I26">
        <f t="shared" si="1"/>
        <v>19.27</v>
      </c>
    </row>
    <row r="27" spans="1:13" x14ac:dyDescent="0.25">
      <c r="A27">
        <v>365128</v>
      </c>
      <c r="B27">
        <v>192307</v>
      </c>
      <c r="C27">
        <v>380606</v>
      </c>
      <c r="D27">
        <v>1</v>
      </c>
      <c r="E27">
        <v>24.794499999999999</v>
      </c>
      <c r="F27">
        <v>64</v>
      </c>
      <c r="G27">
        <v>0</v>
      </c>
      <c r="H27">
        <v>24.794499999999999</v>
      </c>
      <c r="I27">
        <f t="shared" si="1"/>
        <v>24.79</v>
      </c>
    </row>
    <row r="28" spans="1:13" x14ac:dyDescent="0.25">
      <c r="A28">
        <v>365129</v>
      </c>
      <c r="B28">
        <v>192307</v>
      </c>
      <c r="C28">
        <v>380607</v>
      </c>
      <c r="D28">
        <v>1</v>
      </c>
      <c r="E28">
        <v>5.7202999999999999</v>
      </c>
      <c r="F28">
        <v>64</v>
      </c>
      <c r="G28">
        <v>0</v>
      </c>
      <c r="H28">
        <v>5.7202999999999999</v>
      </c>
      <c r="I28">
        <f t="shared" si="1"/>
        <v>5.72</v>
      </c>
    </row>
    <row r="29" spans="1:13" x14ac:dyDescent="0.25">
      <c r="I29">
        <f>SUM(I20:I28)</f>
        <v>178.86</v>
      </c>
      <c r="J29">
        <f>ROUND(I29*1.18,2)</f>
        <v>211.05</v>
      </c>
    </row>
    <row r="30" spans="1:13" x14ac:dyDescent="0.25">
      <c r="A30" s="4">
        <v>128363</v>
      </c>
      <c r="B30" s="4"/>
      <c r="C30" s="4"/>
      <c r="D30" s="4"/>
      <c r="E30" s="4"/>
      <c r="F30" s="4"/>
      <c r="G30" s="4"/>
      <c r="H30" s="4"/>
      <c r="I30" s="4"/>
      <c r="J30" t="s">
        <v>129</v>
      </c>
    </row>
    <row r="31" spans="1:13" x14ac:dyDescent="0.25">
      <c r="A31" t="s">
        <v>117</v>
      </c>
      <c r="B31" t="s">
        <v>118</v>
      </c>
      <c r="C31" t="s">
        <v>119</v>
      </c>
      <c r="D31" t="s">
        <v>120</v>
      </c>
      <c r="E31" t="s">
        <v>121</v>
      </c>
      <c r="F31" t="s">
        <v>122</v>
      </c>
      <c r="G31" t="s">
        <v>123</v>
      </c>
      <c r="H31" t="s">
        <v>124</v>
      </c>
    </row>
    <row r="32" spans="1:13" x14ac:dyDescent="0.25">
      <c r="A32">
        <v>365113</v>
      </c>
      <c r="B32">
        <v>191928</v>
      </c>
      <c r="C32">
        <v>379950</v>
      </c>
      <c r="D32">
        <v>20</v>
      </c>
      <c r="E32">
        <v>5.4524999999999997</v>
      </c>
      <c r="F32">
        <v>64</v>
      </c>
      <c r="G32">
        <v>5.4524999999999997</v>
      </c>
      <c r="H32">
        <v>103.5975</v>
      </c>
      <c r="I32">
        <f>ROUND(H32,2)</f>
        <v>103.6</v>
      </c>
    </row>
    <row r="33" spans="1:10" x14ac:dyDescent="0.25">
      <c r="A33">
        <v>275269</v>
      </c>
      <c r="B33">
        <v>191928</v>
      </c>
      <c r="C33">
        <v>356662</v>
      </c>
      <c r="D33">
        <v>1</v>
      </c>
      <c r="E33">
        <v>40</v>
      </c>
      <c r="F33">
        <v>64</v>
      </c>
      <c r="G33">
        <v>21.19</v>
      </c>
      <c r="H33">
        <v>18.809999999999999</v>
      </c>
      <c r="I33">
        <f t="shared" ref="I33:I34" si="2">ROUND(H33,2)</f>
        <v>18.809999999999999</v>
      </c>
    </row>
    <row r="34" spans="1:10" x14ac:dyDescent="0.25">
      <c r="A34">
        <v>275270</v>
      </c>
      <c r="B34">
        <v>191928</v>
      </c>
      <c r="C34">
        <v>356691</v>
      </c>
      <c r="D34">
        <v>1</v>
      </c>
      <c r="E34">
        <v>94.5</v>
      </c>
      <c r="F34">
        <v>64</v>
      </c>
      <c r="G34">
        <v>4.7249999999999996</v>
      </c>
      <c r="H34">
        <v>89.775000000000006</v>
      </c>
      <c r="I34">
        <f t="shared" si="2"/>
        <v>89.78</v>
      </c>
    </row>
    <row r="35" spans="1:10" x14ac:dyDescent="0.25">
      <c r="I35">
        <f>SUM(I32:I34)</f>
        <v>212.19</v>
      </c>
      <c r="J35">
        <f>ROUND(I35*1.18,2)</f>
        <v>250.38</v>
      </c>
    </row>
    <row r="36" spans="1:10" x14ac:dyDescent="0.25">
      <c r="A36" s="4">
        <v>128368</v>
      </c>
      <c r="B36" s="4"/>
      <c r="C36" s="4"/>
      <c r="D36" s="4"/>
      <c r="E36" s="4"/>
      <c r="F36" s="4"/>
      <c r="G36" s="4"/>
      <c r="H36" s="4"/>
      <c r="I36" s="4"/>
      <c r="J36" t="s">
        <v>129</v>
      </c>
    </row>
    <row r="37" spans="1:10" x14ac:dyDescent="0.25">
      <c r="A37" t="s">
        <v>117</v>
      </c>
      <c r="B37" t="s">
        <v>118</v>
      </c>
      <c r="C37" t="s">
        <v>127</v>
      </c>
      <c r="D37" t="s">
        <v>120</v>
      </c>
      <c r="E37" t="s">
        <v>121</v>
      </c>
      <c r="F37" t="s">
        <v>122</v>
      </c>
      <c r="G37" t="s">
        <v>123</v>
      </c>
      <c r="H37" t="s">
        <v>124</v>
      </c>
    </row>
    <row r="38" spans="1:10" x14ac:dyDescent="0.25">
      <c r="A38">
        <v>275241</v>
      </c>
      <c r="B38">
        <v>192027</v>
      </c>
      <c r="C38">
        <v>356836</v>
      </c>
      <c r="D38">
        <v>2</v>
      </c>
      <c r="E38">
        <v>26</v>
      </c>
      <c r="F38">
        <v>64</v>
      </c>
      <c r="G38">
        <v>0</v>
      </c>
      <c r="H38">
        <v>52</v>
      </c>
      <c r="I38">
        <f>ROUND(H38,2)</f>
        <v>52</v>
      </c>
    </row>
    <row r="39" spans="1:10" x14ac:dyDescent="0.25">
      <c r="A39">
        <v>275242</v>
      </c>
      <c r="B39">
        <v>192027</v>
      </c>
      <c r="C39">
        <v>356837</v>
      </c>
      <c r="D39">
        <v>1</v>
      </c>
      <c r="E39">
        <v>40</v>
      </c>
      <c r="F39">
        <v>64</v>
      </c>
      <c r="G39">
        <v>0</v>
      </c>
      <c r="H39">
        <v>40</v>
      </c>
      <c r="I39">
        <f t="shared" ref="I39:I47" si="3">ROUND(H39,2)</f>
        <v>40</v>
      </c>
    </row>
    <row r="40" spans="1:10" x14ac:dyDescent="0.25">
      <c r="A40">
        <v>365080</v>
      </c>
      <c r="B40">
        <v>192027</v>
      </c>
      <c r="C40">
        <v>380162</v>
      </c>
      <c r="D40">
        <v>2</v>
      </c>
      <c r="E40">
        <v>23.97</v>
      </c>
      <c r="F40">
        <v>64</v>
      </c>
      <c r="G40">
        <v>0</v>
      </c>
      <c r="H40">
        <v>47.94</v>
      </c>
      <c r="I40">
        <f t="shared" si="3"/>
        <v>47.94</v>
      </c>
    </row>
    <row r="41" spans="1:10" x14ac:dyDescent="0.25">
      <c r="A41">
        <v>365081</v>
      </c>
      <c r="B41">
        <v>192027</v>
      </c>
      <c r="C41">
        <v>380163</v>
      </c>
      <c r="D41">
        <v>1</v>
      </c>
      <c r="E41">
        <v>4.5507999999999997</v>
      </c>
      <c r="F41">
        <v>64</v>
      </c>
      <c r="G41">
        <v>0</v>
      </c>
      <c r="H41">
        <v>4.5507999999999997</v>
      </c>
      <c r="I41">
        <f t="shared" si="3"/>
        <v>4.55</v>
      </c>
    </row>
    <row r="42" spans="1:10" x14ac:dyDescent="0.25">
      <c r="A42">
        <v>365082</v>
      </c>
      <c r="B42">
        <v>192027</v>
      </c>
      <c r="C42">
        <v>380164</v>
      </c>
      <c r="D42">
        <v>1</v>
      </c>
      <c r="E42">
        <v>6.76</v>
      </c>
      <c r="F42">
        <v>64</v>
      </c>
      <c r="G42">
        <v>0</v>
      </c>
      <c r="H42">
        <v>6.76</v>
      </c>
      <c r="I42">
        <f t="shared" si="3"/>
        <v>6.76</v>
      </c>
    </row>
    <row r="43" spans="1:10" x14ac:dyDescent="0.25">
      <c r="A43">
        <v>365083</v>
      </c>
      <c r="B43">
        <v>192027</v>
      </c>
      <c r="C43">
        <v>380165</v>
      </c>
      <c r="D43">
        <v>1</v>
      </c>
      <c r="E43">
        <v>5.7202999999999999</v>
      </c>
      <c r="F43">
        <v>64</v>
      </c>
      <c r="G43">
        <v>0</v>
      </c>
      <c r="H43">
        <v>5.7202999999999999</v>
      </c>
      <c r="I43">
        <f t="shared" si="3"/>
        <v>5.72</v>
      </c>
    </row>
    <row r="44" spans="1:10" x14ac:dyDescent="0.25">
      <c r="A44">
        <v>365084</v>
      </c>
      <c r="B44">
        <v>192027</v>
      </c>
      <c r="C44">
        <v>380166</v>
      </c>
      <c r="D44">
        <v>1</v>
      </c>
      <c r="E44">
        <v>7.7965999999999998</v>
      </c>
      <c r="F44">
        <v>64</v>
      </c>
      <c r="G44">
        <v>0</v>
      </c>
      <c r="H44">
        <v>7.7965999999999998</v>
      </c>
      <c r="I44">
        <f t="shared" si="3"/>
        <v>7.8</v>
      </c>
    </row>
    <row r="45" spans="1:10" x14ac:dyDescent="0.25">
      <c r="A45">
        <v>365085</v>
      </c>
      <c r="B45">
        <v>192027</v>
      </c>
      <c r="C45">
        <v>380167</v>
      </c>
      <c r="D45">
        <v>1</v>
      </c>
      <c r="E45">
        <v>21.705500000000001</v>
      </c>
      <c r="F45">
        <v>64</v>
      </c>
      <c r="G45">
        <v>0</v>
      </c>
      <c r="H45">
        <v>21.705500000000001</v>
      </c>
      <c r="I45">
        <f t="shared" si="3"/>
        <v>21.71</v>
      </c>
    </row>
    <row r="46" spans="1:10" x14ac:dyDescent="0.25">
      <c r="A46">
        <v>365086</v>
      </c>
      <c r="B46">
        <v>192027</v>
      </c>
      <c r="C46">
        <v>380168</v>
      </c>
      <c r="D46">
        <v>1</v>
      </c>
      <c r="E46">
        <v>32.467500000000001</v>
      </c>
      <c r="F46">
        <v>64</v>
      </c>
      <c r="G46">
        <v>0</v>
      </c>
      <c r="H46">
        <v>32.467500000000001</v>
      </c>
      <c r="I46">
        <f t="shared" si="3"/>
        <v>32.47</v>
      </c>
    </row>
    <row r="47" spans="1:10" x14ac:dyDescent="0.25">
      <c r="A47">
        <v>365087</v>
      </c>
      <c r="B47">
        <v>192027</v>
      </c>
      <c r="C47">
        <v>380169</v>
      </c>
      <c r="D47">
        <v>1</v>
      </c>
      <c r="E47">
        <v>17.278600000000001</v>
      </c>
      <c r="F47">
        <v>64</v>
      </c>
      <c r="G47">
        <v>0</v>
      </c>
      <c r="H47">
        <v>17.278600000000001</v>
      </c>
      <c r="I47">
        <f t="shared" si="3"/>
        <v>17.28</v>
      </c>
    </row>
    <row r="48" spans="1:10" x14ac:dyDescent="0.25">
      <c r="I48">
        <f>SUM(I38:I47)</f>
        <v>236.23000000000002</v>
      </c>
      <c r="J48">
        <f>ROUND(I48*1.18,2)</f>
        <v>278.75</v>
      </c>
    </row>
    <row r="49" spans="1:10" x14ac:dyDescent="0.25">
      <c r="A49" s="4">
        <v>128370</v>
      </c>
      <c r="B49" s="4"/>
      <c r="C49" s="4"/>
      <c r="D49" s="4"/>
      <c r="E49" s="4"/>
      <c r="F49" s="4"/>
      <c r="G49" s="4"/>
      <c r="H49" s="4"/>
      <c r="I49" s="4"/>
      <c r="J49" t="s">
        <v>129</v>
      </c>
    </row>
    <row r="50" spans="1:10" x14ac:dyDescent="0.25">
      <c r="A50" t="s">
        <v>117</v>
      </c>
      <c r="B50" t="s">
        <v>118</v>
      </c>
      <c r="C50" t="s">
        <v>119</v>
      </c>
      <c r="D50" t="s">
        <v>120</v>
      </c>
      <c r="E50" t="s">
        <v>121</v>
      </c>
      <c r="F50" t="s">
        <v>122</v>
      </c>
      <c r="G50" t="s">
        <v>123</v>
      </c>
      <c r="H50" t="s">
        <v>124</v>
      </c>
    </row>
    <row r="51" spans="1:10" x14ac:dyDescent="0.25">
      <c r="A51">
        <v>365059</v>
      </c>
      <c r="B51">
        <v>192155</v>
      </c>
      <c r="C51">
        <v>380475</v>
      </c>
      <c r="D51">
        <v>3</v>
      </c>
      <c r="E51">
        <v>4.9874999999999998</v>
      </c>
      <c r="F51">
        <v>64</v>
      </c>
      <c r="G51">
        <v>1.4962</v>
      </c>
      <c r="H51">
        <v>13.466200000000001</v>
      </c>
      <c r="I51">
        <f>ROUND(H51,2)</f>
        <v>13.47</v>
      </c>
    </row>
    <row r="52" spans="1:10" x14ac:dyDescent="0.25">
      <c r="A52">
        <v>365060</v>
      </c>
      <c r="B52">
        <v>192155</v>
      </c>
      <c r="C52">
        <v>380476</v>
      </c>
      <c r="D52">
        <v>10</v>
      </c>
      <c r="E52">
        <v>8.6475000000000009</v>
      </c>
      <c r="F52">
        <v>64</v>
      </c>
      <c r="G52">
        <v>8.6475000000000009</v>
      </c>
      <c r="H52">
        <v>77.827500000000001</v>
      </c>
      <c r="I52">
        <f t="shared" ref="I52:I55" si="4">ROUND(H52,2)</f>
        <v>77.83</v>
      </c>
    </row>
    <row r="53" spans="1:10" x14ac:dyDescent="0.25">
      <c r="A53">
        <v>365061</v>
      </c>
      <c r="B53">
        <v>192155</v>
      </c>
      <c r="C53">
        <v>380477</v>
      </c>
      <c r="D53">
        <v>8</v>
      </c>
      <c r="E53">
        <v>3.3369</v>
      </c>
      <c r="F53">
        <v>64</v>
      </c>
      <c r="G53">
        <v>2.6695000000000002</v>
      </c>
      <c r="H53">
        <v>24.025700000000001</v>
      </c>
      <c r="I53">
        <f t="shared" si="4"/>
        <v>24.03</v>
      </c>
    </row>
    <row r="54" spans="1:10" x14ac:dyDescent="0.25">
      <c r="A54">
        <v>365062</v>
      </c>
      <c r="B54">
        <v>192155</v>
      </c>
      <c r="C54">
        <v>380577</v>
      </c>
      <c r="D54">
        <v>1</v>
      </c>
      <c r="E54">
        <v>74.618600000000001</v>
      </c>
      <c r="F54">
        <v>64</v>
      </c>
      <c r="G54">
        <v>7.4619</v>
      </c>
      <c r="H54">
        <v>67.156700000000001</v>
      </c>
      <c r="I54">
        <f t="shared" si="4"/>
        <v>67.16</v>
      </c>
    </row>
    <row r="55" spans="1:10" x14ac:dyDescent="0.25">
      <c r="A55">
        <v>275228</v>
      </c>
      <c r="B55">
        <v>192155</v>
      </c>
      <c r="C55">
        <v>357039</v>
      </c>
      <c r="D55">
        <v>1</v>
      </c>
      <c r="E55">
        <v>40</v>
      </c>
      <c r="F55">
        <v>64</v>
      </c>
      <c r="G55">
        <v>29.66</v>
      </c>
      <c r="H55">
        <v>10.34</v>
      </c>
      <c r="I55">
        <f t="shared" si="4"/>
        <v>10.34</v>
      </c>
    </row>
    <row r="56" spans="1:10" x14ac:dyDescent="0.25">
      <c r="I56">
        <f>SUM(I51:I55)</f>
        <v>192.83</v>
      </c>
      <c r="J56">
        <f>ROUND(I56*1.18,2)</f>
        <v>227.54</v>
      </c>
    </row>
    <row r="57" spans="1:10" x14ac:dyDescent="0.25">
      <c r="A57" s="4">
        <v>128374</v>
      </c>
      <c r="B57" s="4"/>
      <c r="C57" s="4"/>
      <c r="D57" s="4"/>
      <c r="E57" s="4"/>
      <c r="F57" s="4"/>
      <c r="G57" s="4"/>
      <c r="H57" s="4"/>
      <c r="I57" s="4"/>
      <c r="J57" t="s">
        <v>129</v>
      </c>
    </row>
    <row r="58" spans="1:10" x14ac:dyDescent="0.25">
      <c r="A58" t="s">
        <v>117</v>
      </c>
      <c r="B58" t="s">
        <v>118</v>
      </c>
      <c r="C58" t="s">
        <v>127</v>
      </c>
      <c r="D58" t="s">
        <v>120</v>
      </c>
      <c r="E58" t="s">
        <v>121</v>
      </c>
      <c r="F58" t="s">
        <v>122</v>
      </c>
      <c r="G58" t="s">
        <v>123</v>
      </c>
      <c r="H58" t="s">
        <v>124</v>
      </c>
    </row>
    <row r="59" spans="1:10" x14ac:dyDescent="0.25">
      <c r="A59">
        <v>275163</v>
      </c>
      <c r="B59">
        <v>192113</v>
      </c>
      <c r="C59">
        <v>356987</v>
      </c>
      <c r="D59">
        <v>1</v>
      </c>
      <c r="E59">
        <v>40</v>
      </c>
      <c r="F59">
        <v>64</v>
      </c>
      <c r="G59">
        <v>0</v>
      </c>
      <c r="H59">
        <v>40</v>
      </c>
      <c r="I59">
        <f>ROUND(H59,2)</f>
        <v>40</v>
      </c>
    </row>
    <row r="60" spans="1:10" x14ac:dyDescent="0.25">
      <c r="A60">
        <v>275164</v>
      </c>
      <c r="B60">
        <v>192113</v>
      </c>
      <c r="C60">
        <v>356989</v>
      </c>
      <c r="D60">
        <v>2</v>
      </c>
      <c r="E60">
        <v>26</v>
      </c>
      <c r="F60">
        <v>64</v>
      </c>
      <c r="G60">
        <v>0</v>
      </c>
      <c r="H60">
        <v>52</v>
      </c>
      <c r="I60">
        <f t="shared" ref="I60:I67" si="5">ROUND(H60,2)</f>
        <v>52</v>
      </c>
    </row>
    <row r="61" spans="1:10" x14ac:dyDescent="0.25">
      <c r="A61">
        <v>364975</v>
      </c>
      <c r="B61">
        <v>192113</v>
      </c>
      <c r="C61">
        <v>380358</v>
      </c>
      <c r="D61">
        <v>1</v>
      </c>
      <c r="E61">
        <v>27.8962</v>
      </c>
      <c r="F61">
        <v>64</v>
      </c>
      <c r="G61">
        <v>0</v>
      </c>
      <c r="H61">
        <v>27.8962</v>
      </c>
      <c r="I61">
        <f t="shared" si="5"/>
        <v>27.9</v>
      </c>
    </row>
    <row r="62" spans="1:10" x14ac:dyDescent="0.25">
      <c r="A62">
        <v>364976</v>
      </c>
      <c r="B62">
        <v>192113</v>
      </c>
      <c r="C62">
        <v>380359</v>
      </c>
      <c r="D62">
        <v>1</v>
      </c>
      <c r="E62">
        <v>4.5507999999999997</v>
      </c>
      <c r="F62">
        <v>64</v>
      </c>
      <c r="G62">
        <v>0</v>
      </c>
      <c r="H62">
        <v>4.5507999999999997</v>
      </c>
      <c r="I62">
        <f t="shared" si="5"/>
        <v>4.55</v>
      </c>
    </row>
    <row r="63" spans="1:10" x14ac:dyDescent="0.25">
      <c r="A63">
        <v>364977</v>
      </c>
      <c r="B63">
        <v>192113</v>
      </c>
      <c r="C63">
        <v>380360</v>
      </c>
      <c r="D63">
        <v>1</v>
      </c>
      <c r="E63">
        <v>6.76</v>
      </c>
      <c r="F63">
        <v>64</v>
      </c>
      <c r="G63">
        <v>0</v>
      </c>
      <c r="H63">
        <v>6.76</v>
      </c>
      <c r="I63">
        <f t="shared" si="5"/>
        <v>6.76</v>
      </c>
    </row>
    <row r="64" spans="1:10" x14ac:dyDescent="0.25">
      <c r="A64">
        <v>364978</v>
      </c>
      <c r="B64">
        <v>192113</v>
      </c>
      <c r="C64">
        <v>380361</v>
      </c>
      <c r="D64">
        <v>1</v>
      </c>
      <c r="E64">
        <v>5.7202999999999999</v>
      </c>
      <c r="F64">
        <v>64</v>
      </c>
      <c r="G64">
        <v>0</v>
      </c>
      <c r="H64">
        <v>5.7202999999999999</v>
      </c>
      <c r="I64">
        <f t="shared" si="5"/>
        <v>5.72</v>
      </c>
    </row>
    <row r="65" spans="1:10" x14ac:dyDescent="0.25">
      <c r="A65">
        <v>364979</v>
      </c>
      <c r="B65">
        <v>192113</v>
      </c>
      <c r="C65">
        <v>380362</v>
      </c>
      <c r="D65">
        <v>1</v>
      </c>
      <c r="E65">
        <v>4.1524999999999999</v>
      </c>
      <c r="F65">
        <v>64</v>
      </c>
      <c r="G65">
        <v>0</v>
      </c>
      <c r="H65">
        <v>4.1524999999999999</v>
      </c>
      <c r="I65">
        <f t="shared" si="5"/>
        <v>4.1500000000000004</v>
      </c>
    </row>
    <row r="66" spans="1:10" x14ac:dyDescent="0.25">
      <c r="A66">
        <v>364980</v>
      </c>
      <c r="B66">
        <v>192113</v>
      </c>
      <c r="C66">
        <v>380363</v>
      </c>
      <c r="D66">
        <v>1</v>
      </c>
      <c r="E66">
        <v>21.705500000000001</v>
      </c>
      <c r="F66">
        <v>64</v>
      </c>
      <c r="G66">
        <v>0</v>
      </c>
      <c r="H66">
        <v>21.705500000000001</v>
      </c>
      <c r="I66">
        <f t="shared" si="5"/>
        <v>21.71</v>
      </c>
    </row>
    <row r="67" spans="1:10" x14ac:dyDescent="0.25">
      <c r="A67">
        <v>364981</v>
      </c>
      <c r="B67">
        <v>192113</v>
      </c>
      <c r="C67">
        <v>380364</v>
      </c>
      <c r="D67">
        <v>1</v>
      </c>
      <c r="E67">
        <v>7.7965999999999998</v>
      </c>
      <c r="F67">
        <v>64</v>
      </c>
      <c r="G67">
        <v>0</v>
      </c>
      <c r="H67">
        <v>7.7965999999999998</v>
      </c>
      <c r="I67">
        <f t="shared" si="5"/>
        <v>7.8</v>
      </c>
    </row>
    <row r="68" spans="1:10" x14ac:dyDescent="0.25">
      <c r="I68">
        <f>SUM(I59:I67)</f>
        <v>170.59000000000003</v>
      </c>
      <c r="J68">
        <f>ROUND(I68*1.18,2)</f>
        <v>201.3</v>
      </c>
    </row>
    <row r="69" spans="1:10" x14ac:dyDescent="0.25">
      <c r="A69" s="4">
        <v>128380</v>
      </c>
      <c r="B69" s="4"/>
      <c r="C69" s="4"/>
      <c r="D69" s="4"/>
      <c r="E69" s="4"/>
      <c r="F69" s="4"/>
      <c r="G69" s="4"/>
      <c r="H69" s="4"/>
      <c r="I69" s="4"/>
      <c r="J69" t="s">
        <v>128</v>
      </c>
    </row>
    <row r="70" spans="1:10" x14ac:dyDescent="0.25">
      <c r="A70" s="4">
        <v>128386</v>
      </c>
      <c r="B70" s="4"/>
      <c r="C70" s="4"/>
      <c r="D70" s="4"/>
      <c r="E70" s="4"/>
      <c r="F70" s="4"/>
      <c r="G70" s="4"/>
      <c r="H70" s="4"/>
      <c r="I70" s="4"/>
      <c r="J70" t="s">
        <v>129</v>
      </c>
    </row>
    <row r="71" spans="1:10" x14ac:dyDescent="0.25">
      <c r="A71" t="s">
        <v>117</v>
      </c>
      <c r="B71" t="s">
        <v>118</v>
      </c>
      <c r="C71" t="s">
        <v>119</v>
      </c>
      <c r="D71" t="s">
        <v>120</v>
      </c>
      <c r="E71" t="s">
        <v>121</v>
      </c>
      <c r="F71" t="s">
        <v>122</v>
      </c>
      <c r="G71" t="s">
        <v>123</v>
      </c>
      <c r="H71" t="s">
        <v>124</v>
      </c>
    </row>
    <row r="72" spans="1:10" x14ac:dyDescent="0.25">
      <c r="A72">
        <v>365545</v>
      </c>
      <c r="B72">
        <v>191920</v>
      </c>
      <c r="C72">
        <v>379871</v>
      </c>
      <c r="D72">
        <v>5</v>
      </c>
      <c r="E72">
        <v>76.349999999999994</v>
      </c>
      <c r="F72">
        <v>64</v>
      </c>
      <c r="G72">
        <v>19.087499999999999</v>
      </c>
      <c r="H72">
        <v>362.66250000000002</v>
      </c>
      <c r="I72">
        <f>ROUND(H72,2)</f>
        <v>362.66</v>
      </c>
    </row>
    <row r="73" spans="1:10" x14ac:dyDescent="0.25">
      <c r="A73">
        <v>365546</v>
      </c>
      <c r="B73">
        <v>191920</v>
      </c>
      <c r="C73">
        <v>379872</v>
      </c>
      <c r="D73">
        <v>15</v>
      </c>
      <c r="E73">
        <v>5.3834999999999997</v>
      </c>
      <c r="F73">
        <v>64</v>
      </c>
      <c r="G73">
        <v>4.0376000000000003</v>
      </c>
      <c r="H73">
        <v>76.7149</v>
      </c>
      <c r="I73">
        <f t="shared" ref="I73:I78" si="6">ROUND(H73,2)</f>
        <v>76.709999999999994</v>
      </c>
    </row>
    <row r="74" spans="1:10" x14ac:dyDescent="0.25">
      <c r="A74">
        <v>365547</v>
      </c>
      <c r="B74">
        <v>191920</v>
      </c>
      <c r="C74">
        <v>379873</v>
      </c>
      <c r="D74">
        <v>14</v>
      </c>
      <c r="E74">
        <v>1.4873000000000001</v>
      </c>
      <c r="F74">
        <v>64</v>
      </c>
      <c r="G74">
        <v>1.0410999999999999</v>
      </c>
      <c r="H74">
        <v>19.781099999999999</v>
      </c>
      <c r="I74">
        <f t="shared" si="6"/>
        <v>19.78</v>
      </c>
    </row>
    <row r="75" spans="1:10" x14ac:dyDescent="0.25">
      <c r="A75">
        <v>275575</v>
      </c>
      <c r="B75">
        <v>191920</v>
      </c>
      <c r="C75">
        <v>356614</v>
      </c>
      <c r="D75">
        <v>1</v>
      </c>
      <c r="E75">
        <v>40</v>
      </c>
      <c r="F75">
        <v>64</v>
      </c>
      <c r="G75">
        <v>21.19</v>
      </c>
      <c r="H75">
        <v>18.809999999999999</v>
      </c>
      <c r="I75">
        <f t="shared" si="6"/>
        <v>18.809999999999999</v>
      </c>
    </row>
    <row r="76" spans="1:10" x14ac:dyDescent="0.25">
      <c r="A76">
        <v>275576</v>
      </c>
      <c r="B76">
        <v>191920</v>
      </c>
      <c r="C76">
        <v>356647</v>
      </c>
      <c r="D76">
        <v>1</v>
      </c>
      <c r="E76">
        <v>125</v>
      </c>
      <c r="F76">
        <v>64</v>
      </c>
      <c r="G76">
        <v>6.25</v>
      </c>
      <c r="H76">
        <v>118.75</v>
      </c>
      <c r="I76">
        <f t="shared" si="6"/>
        <v>118.75</v>
      </c>
    </row>
    <row r="77" spans="1:10" x14ac:dyDescent="0.25">
      <c r="A77">
        <v>275577</v>
      </c>
      <c r="B77">
        <v>191920</v>
      </c>
      <c r="C77">
        <v>356648</v>
      </c>
      <c r="D77">
        <v>1</v>
      </c>
      <c r="E77">
        <v>12</v>
      </c>
      <c r="F77">
        <v>64</v>
      </c>
      <c r="G77">
        <v>0.6</v>
      </c>
      <c r="H77">
        <v>11.4</v>
      </c>
      <c r="I77">
        <f t="shared" si="6"/>
        <v>11.4</v>
      </c>
    </row>
    <row r="78" spans="1:10" x14ac:dyDescent="0.25">
      <c r="A78">
        <v>275578</v>
      </c>
      <c r="B78">
        <v>191920</v>
      </c>
      <c r="C78">
        <v>357100</v>
      </c>
      <c r="D78">
        <v>1</v>
      </c>
      <c r="E78">
        <v>12</v>
      </c>
      <c r="F78">
        <v>64</v>
      </c>
      <c r="G78">
        <v>0.6</v>
      </c>
      <c r="H78">
        <v>11.4</v>
      </c>
      <c r="I78">
        <f t="shared" si="6"/>
        <v>11.4</v>
      </c>
    </row>
    <row r="79" spans="1:10" x14ac:dyDescent="0.25">
      <c r="I79">
        <f>SUM(I72:I78)</f>
        <v>619.51</v>
      </c>
      <c r="J79">
        <f>ROUND(I79*1.18,2)</f>
        <v>731.02</v>
      </c>
    </row>
    <row r="80" spans="1:10" x14ac:dyDescent="0.25">
      <c r="A80" s="4">
        <v>128392</v>
      </c>
      <c r="B80" s="4"/>
      <c r="C80" s="4"/>
      <c r="D80" s="4"/>
      <c r="E80" s="4"/>
      <c r="F80" s="4"/>
      <c r="G80" s="4"/>
      <c r="H80" s="4"/>
      <c r="I80" s="4"/>
      <c r="J80" t="s">
        <v>128</v>
      </c>
    </row>
    <row r="81" spans="1:10" x14ac:dyDescent="0.25">
      <c r="A81" s="4">
        <v>128394</v>
      </c>
      <c r="B81" s="4"/>
      <c r="C81" s="4"/>
      <c r="D81" s="4"/>
      <c r="E81" s="4"/>
      <c r="F81" s="4"/>
      <c r="G81" s="4"/>
      <c r="H81" s="4"/>
      <c r="I81" s="4"/>
      <c r="J81" t="s">
        <v>129</v>
      </c>
    </row>
    <row r="82" spans="1:10" x14ac:dyDescent="0.25">
      <c r="A82" t="s">
        <v>117</v>
      </c>
      <c r="B82" t="s">
        <v>118</v>
      </c>
      <c r="C82" t="s">
        <v>127</v>
      </c>
      <c r="D82" t="s">
        <v>120</v>
      </c>
      <c r="E82" t="s">
        <v>121</v>
      </c>
      <c r="F82" t="s">
        <v>122</v>
      </c>
      <c r="G82" t="s">
        <v>123</v>
      </c>
      <c r="H82" t="s">
        <v>124</v>
      </c>
    </row>
    <row r="83" spans="1:10" x14ac:dyDescent="0.25">
      <c r="A83">
        <v>275249</v>
      </c>
      <c r="B83">
        <v>191324</v>
      </c>
      <c r="C83">
        <v>355645</v>
      </c>
      <c r="D83">
        <v>1</v>
      </c>
      <c r="E83">
        <v>40</v>
      </c>
      <c r="F83">
        <v>64</v>
      </c>
      <c r="G83">
        <v>0</v>
      </c>
      <c r="H83">
        <v>40</v>
      </c>
      <c r="I83">
        <f>ROUND(H83,2)</f>
        <v>40</v>
      </c>
    </row>
    <row r="84" spans="1:10" x14ac:dyDescent="0.25">
      <c r="A84">
        <v>275250</v>
      </c>
      <c r="B84">
        <v>191324</v>
      </c>
      <c r="C84">
        <v>355648</v>
      </c>
      <c r="D84">
        <v>1</v>
      </c>
      <c r="E84">
        <v>12</v>
      </c>
      <c r="F84">
        <v>64</v>
      </c>
      <c r="G84">
        <v>0</v>
      </c>
      <c r="H84">
        <v>12</v>
      </c>
      <c r="I84">
        <f t="shared" ref="I84:I87" si="7">ROUND(H84,2)</f>
        <v>12</v>
      </c>
    </row>
    <row r="85" spans="1:10" x14ac:dyDescent="0.25">
      <c r="A85">
        <v>365096</v>
      </c>
      <c r="B85">
        <v>191324</v>
      </c>
      <c r="C85">
        <v>378892</v>
      </c>
      <c r="D85">
        <v>1</v>
      </c>
      <c r="E85">
        <v>12.511100000000001</v>
      </c>
      <c r="F85">
        <v>64</v>
      </c>
      <c r="G85">
        <v>0</v>
      </c>
      <c r="H85">
        <v>12.511100000000001</v>
      </c>
      <c r="I85">
        <f t="shared" si="7"/>
        <v>12.51</v>
      </c>
    </row>
    <row r="86" spans="1:10" x14ac:dyDescent="0.25">
      <c r="A86">
        <v>365097</v>
      </c>
      <c r="B86">
        <v>191324</v>
      </c>
      <c r="C86">
        <v>378893</v>
      </c>
      <c r="D86">
        <v>1</v>
      </c>
      <c r="E86">
        <v>23.67</v>
      </c>
      <c r="F86">
        <v>64</v>
      </c>
      <c r="G86">
        <v>0</v>
      </c>
      <c r="H86">
        <v>23.67</v>
      </c>
      <c r="I86">
        <f t="shared" si="7"/>
        <v>23.67</v>
      </c>
    </row>
    <row r="87" spans="1:10" x14ac:dyDescent="0.25">
      <c r="A87">
        <v>365098</v>
      </c>
      <c r="B87">
        <v>191324</v>
      </c>
      <c r="C87">
        <v>378894</v>
      </c>
      <c r="D87">
        <v>3</v>
      </c>
      <c r="E87">
        <v>4.6950000000000003</v>
      </c>
      <c r="F87">
        <v>64</v>
      </c>
      <c r="G87">
        <v>0</v>
      </c>
      <c r="H87">
        <v>14.085000000000001</v>
      </c>
      <c r="I87">
        <f t="shared" si="7"/>
        <v>14.09</v>
      </c>
    </row>
    <row r="88" spans="1:10" x14ac:dyDescent="0.25">
      <c r="I88">
        <f>SUM(I83:I87)</f>
        <v>102.27000000000001</v>
      </c>
      <c r="J88">
        <f>ROUND(I88*1.18,2)</f>
        <v>120.68</v>
      </c>
    </row>
    <row r="89" spans="1:10" x14ac:dyDescent="0.25">
      <c r="A89" s="4">
        <v>128398</v>
      </c>
      <c r="B89" s="4"/>
      <c r="C89" s="4"/>
      <c r="D89" s="4"/>
      <c r="E89" s="4"/>
      <c r="F89" s="4"/>
      <c r="G89" s="4"/>
      <c r="H89" s="4"/>
      <c r="I89" s="4"/>
      <c r="J89" t="s">
        <v>130</v>
      </c>
    </row>
    <row r="90" spans="1:10" x14ac:dyDescent="0.25">
      <c r="A90" s="3" t="s">
        <v>125</v>
      </c>
      <c r="B90" s="3"/>
      <c r="C90" s="3"/>
      <c r="D90" s="3"/>
      <c r="E90" s="3"/>
      <c r="F90" s="3"/>
      <c r="G90" s="3"/>
      <c r="H90" s="3"/>
      <c r="I90" s="3"/>
    </row>
    <row r="91" spans="1:10" x14ac:dyDescent="0.25">
      <c r="A91" s="4">
        <v>128401</v>
      </c>
      <c r="B91" s="4"/>
      <c r="C91" s="4"/>
      <c r="D91" s="4"/>
      <c r="E91" s="4"/>
      <c r="F91" s="4"/>
      <c r="G91" s="4"/>
      <c r="H91" s="4"/>
      <c r="I91" s="4"/>
      <c r="J91" t="s">
        <v>130</v>
      </c>
    </row>
    <row r="92" spans="1:10" x14ac:dyDescent="0.25">
      <c r="A92" s="3" t="s">
        <v>125</v>
      </c>
      <c r="B92" s="3"/>
      <c r="C92" s="3"/>
      <c r="D92" s="3"/>
      <c r="E92" s="3"/>
      <c r="F92" s="3"/>
      <c r="G92" s="3"/>
      <c r="H92" s="3"/>
      <c r="I92" s="3"/>
    </row>
    <row r="93" spans="1:10" x14ac:dyDescent="0.25">
      <c r="A93" s="4">
        <v>128402</v>
      </c>
      <c r="B93" s="4"/>
      <c r="C93" s="4"/>
      <c r="D93" s="4"/>
      <c r="E93" s="4"/>
      <c r="F93" s="4"/>
      <c r="G93" s="4"/>
      <c r="H93" s="4"/>
      <c r="I93" s="4"/>
      <c r="J93" t="s">
        <v>130</v>
      </c>
    </row>
    <row r="94" spans="1:10" x14ac:dyDescent="0.25">
      <c r="A94" s="3" t="s">
        <v>125</v>
      </c>
      <c r="B94" s="3"/>
      <c r="C94" s="3"/>
      <c r="D94" s="3"/>
      <c r="E94" s="3"/>
      <c r="F94" s="3"/>
      <c r="G94" s="3"/>
      <c r="H94" s="3"/>
      <c r="I94" s="3"/>
    </row>
    <row r="95" spans="1:10" x14ac:dyDescent="0.25">
      <c r="A95" s="4">
        <v>128406</v>
      </c>
      <c r="B95" s="4"/>
      <c r="C95" s="4"/>
      <c r="D95" s="4"/>
      <c r="E95" s="4"/>
      <c r="F95" s="4"/>
      <c r="G95" s="4"/>
      <c r="H95" s="4"/>
      <c r="I95" s="4"/>
      <c r="J95" t="s">
        <v>129</v>
      </c>
    </row>
    <row r="96" spans="1:10" x14ac:dyDescent="0.25">
      <c r="A96" t="s">
        <v>117</v>
      </c>
      <c r="B96" t="s">
        <v>118</v>
      </c>
      <c r="C96" t="s">
        <v>127</v>
      </c>
      <c r="D96" t="s">
        <v>120</v>
      </c>
      <c r="E96" t="s">
        <v>121</v>
      </c>
      <c r="F96" t="s">
        <v>122</v>
      </c>
      <c r="G96" t="s">
        <v>123</v>
      </c>
      <c r="H96" t="s">
        <v>124</v>
      </c>
    </row>
    <row r="97" spans="1:10" x14ac:dyDescent="0.25">
      <c r="A97">
        <v>275328</v>
      </c>
      <c r="B97">
        <v>191917</v>
      </c>
      <c r="C97">
        <v>356611</v>
      </c>
      <c r="D97">
        <v>1</v>
      </c>
      <c r="E97">
        <v>40</v>
      </c>
      <c r="F97">
        <v>64</v>
      </c>
      <c r="G97">
        <v>8.4700000000000006</v>
      </c>
      <c r="H97">
        <v>31.53</v>
      </c>
      <c r="I97">
        <f>ROUND(H97,2)</f>
        <v>31.53</v>
      </c>
    </row>
    <row r="98" spans="1:10" x14ac:dyDescent="0.25">
      <c r="A98">
        <v>275329</v>
      </c>
      <c r="B98">
        <v>191917</v>
      </c>
      <c r="C98">
        <v>356635</v>
      </c>
      <c r="D98">
        <v>1</v>
      </c>
      <c r="E98">
        <v>8.5050000000000008</v>
      </c>
      <c r="F98">
        <v>64</v>
      </c>
      <c r="G98">
        <v>0.85050000000000003</v>
      </c>
      <c r="H98">
        <v>7.6544999999999996</v>
      </c>
      <c r="I98">
        <f t="shared" ref="I98:I100" si="8">ROUND(H98,2)</f>
        <v>7.65</v>
      </c>
    </row>
    <row r="99" spans="1:10" x14ac:dyDescent="0.25">
      <c r="A99">
        <v>275330</v>
      </c>
      <c r="B99">
        <v>191917</v>
      </c>
      <c r="C99">
        <v>356636</v>
      </c>
      <c r="D99">
        <v>1</v>
      </c>
      <c r="E99">
        <v>23.625</v>
      </c>
      <c r="F99">
        <v>64</v>
      </c>
      <c r="G99">
        <v>2.3624999999999998</v>
      </c>
      <c r="H99">
        <v>21.262499999999999</v>
      </c>
      <c r="I99">
        <f t="shared" si="8"/>
        <v>21.26</v>
      </c>
    </row>
    <row r="100" spans="1:10" x14ac:dyDescent="0.25">
      <c r="A100">
        <v>275331</v>
      </c>
      <c r="B100">
        <v>191917</v>
      </c>
      <c r="C100">
        <v>356637</v>
      </c>
      <c r="D100">
        <v>1</v>
      </c>
      <c r="E100">
        <v>5.67</v>
      </c>
      <c r="F100">
        <v>64</v>
      </c>
      <c r="G100">
        <v>0.56699999999999995</v>
      </c>
      <c r="H100">
        <v>5.1029999999999998</v>
      </c>
      <c r="I100">
        <f t="shared" si="8"/>
        <v>5.0999999999999996</v>
      </c>
    </row>
    <row r="101" spans="1:10" x14ac:dyDescent="0.25">
      <c r="I101">
        <f>SUM(I97:I100)</f>
        <v>65.539999999999992</v>
      </c>
      <c r="J101">
        <f>ROUND(I101*1.18,2)</f>
        <v>77.34</v>
      </c>
    </row>
    <row r="102" spans="1:10" x14ac:dyDescent="0.25">
      <c r="A102" s="4">
        <v>128411</v>
      </c>
      <c r="B102" s="4"/>
      <c r="C102" s="4"/>
      <c r="D102" s="4"/>
      <c r="E102" s="4"/>
      <c r="F102" s="4"/>
      <c r="G102" s="4"/>
      <c r="H102" s="4"/>
      <c r="I102" s="4"/>
      <c r="J102" t="s">
        <v>128</v>
      </c>
    </row>
  </sheetData>
  <autoFilter ref="A1:J102" xr:uid="{2B656E26-4611-4780-8DCC-031ADDB21B68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26">
    <mergeCell ref="A93:I93"/>
    <mergeCell ref="A94:I94"/>
    <mergeCell ref="A95:I95"/>
    <mergeCell ref="A102:I102"/>
    <mergeCell ref="A80:I80"/>
    <mergeCell ref="A81:I81"/>
    <mergeCell ref="A89:I89"/>
    <mergeCell ref="A90:I90"/>
    <mergeCell ref="A91:I91"/>
    <mergeCell ref="A92:I92"/>
    <mergeCell ref="A36:I36"/>
    <mergeCell ref="A49:I49"/>
    <mergeCell ref="A57:I57"/>
    <mergeCell ref="A69:I69"/>
    <mergeCell ref="A1:I1"/>
    <mergeCell ref="A70:I70"/>
    <mergeCell ref="A15:I15"/>
    <mergeCell ref="A16:I16"/>
    <mergeCell ref="A17:I17"/>
    <mergeCell ref="A18:I18"/>
    <mergeCell ref="A30:I30"/>
    <mergeCell ref="A2:I2"/>
    <mergeCell ref="A11:I11"/>
    <mergeCell ref="A12:I12"/>
    <mergeCell ref="A13:I13"/>
    <mergeCell ref="A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FACTURA</vt:lpstr>
      <vt:lpstr>ATENCION</vt:lpstr>
      <vt:lpstr>PRODUCTOS</vt:lpstr>
      <vt:lpstr>SERVICIOS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2020-01-23T13:58:53Z</dcterms:created>
  <dcterms:modified xsi:type="dcterms:W3CDTF">2020-01-23T23:01:04Z</dcterms:modified>
</cp:coreProperties>
</file>