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ogstrusto365-my.sharepoint.com/personal/amer_talic_dogstrust_ba/Documents/Neutering/Excel baze/"/>
    </mc:Choice>
  </mc:AlternateContent>
  <xr:revisionPtr revIDLastSave="0" documentId="8_{B968B155-B24A-4D51-B04A-A7D55680749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Ukupno" sheetId="1" r:id="rId1"/>
    <sheet name="Kalkulacija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7" i="2"/>
  <c r="B8" i="2"/>
  <c r="B10" i="2"/>
  <c r="B11" i="2"/>
  <c r="B13" i="2"/>
  <c r="B14" i="2"/>
  <c r="B18" i="2"/>
  <c r="B21" i="2"/>
  <c r="B23" i="2"/>
  <c r="B22" i="2" s="1"/>
  <c r="B27" i="2"/>
  <c r="B26" i="2"/>
  <c r="B28" i="2" s="1"/>
  <c r="B24" i="2"/>
  <c r="B15" i="2"/>
  <c r="I11" i="2"/>
  <c r="H10" i="2"/>
  <c r="I10" i="2" s="1"/>
  <c r="B12" i="2"/>
  <c r="H9" i="2"/>
  <c r="I9" i="2" s="1"/>
  <c r="H8" i="2"/>
  <c r="I8" i="2" s="1"/>
  <c r="H7" i="2"/>
  <c r="I7" i="2" s="1"/>
  <c r="B9" i="2"/>
  <c r="H6" i="2"/>
  <c r="I6" i="2" s="1"/>
  <c r="H5" i="2"/>
  <c r="I5" i="2" s="1"/>
  <c r="H4" i="2"/>
  <c r="I4" i="2" s="1"/>
  <c r="H3" i="2"/>
  <c r="I3" i="2" s="1"/>
  <c r="B3" i="2"/>
  <c r="I2" i="2"/>
  <c r="H13" i="2" l="1"/>
  <c r="I13" i="2" s="1"/>
  <c r="H12" i="2"/>
  <c r="I12" i="2" s="1"/>
  <c r="I14" i="2" s="1"/>
  <c r="I16" i="2" s="1"/>
  <c r="B6" i="2"/>
  <c r="B17" i="2" s="1"/>
  <c r="I17" i="2"/>
  <c r="B19" i="2"/>
</calcChain>
</file>

<file path=xl/sharedStrings.xml><?xml version="1.0" encoding="utf-8"?>
<sst xmlns="http://schemas.openxmlformats.org/spreadsheetml/2006/main" count="201" uniqueCount="120">
  <si>
    <t>NEČITLJIVO</t>
  </si>
  <si>
    <t>Ako je vlasnički pas</t>
  </si>
  <si>
    <t>Ako je pas lutalica</t>
  </si>
  <si>
    <t>Detalji o psu</t>
  </si>
  <si>
    <t>OK</t>
  </si>
  <si>
    <t>Ime klinike</t>
  </si>
  <si>
    <t>Broj</t>
  </si>
  <si>
    <t xml:space="preserve">Datum </t>
  </si>
  <si>
    <t>Operaciju izveo</t>
  </si>
  <si>
    <t>Ime vlasnika</t>
  </si>
  <si>
    <t>Adresa vlasnika</t>
  </si>
  <si>
    <t>Ime psa</t>
  </si>
  <si>
    <t>Gdje je vlasnik čuo o ponudi?</t>
  </si>
  <si>
    <t>Ime hvatača</t>
  </si>
  <si>
    <t>Ako je dostupno ime osobe koja se brine o psu</t>
  </si>
  <si>
    <t>Dog ID written on identity collar</t>
  </si>
  <si>
    <t>spol</t>
  </si>
  <si>
    <t>dob</t>
  </si>
  <si>
    <t>rasa</t>
  </si>
  <si>
    <t>opis</t>
  </si>
  <si>
    <t>težina</t>
  </si>
  <si>
    <t>skotna</t>
  </si>
  <si>
    <t>količina fetusa ako je skotna</t>
  </si>
  <si>
    <t>komplikacije</t>
  </si>
  <si>
    <t>Vakcina protiv bjesnila</t>
  </si>
  <si>
    <t>Broj ušne markice ako je lutalica</t>
  </si>
  <si>
    <t>Mikročip</t>
  </si>
  <si>
    <t>Slika</t>
  </si>
  <si>
    <t>Komentari</t>
  </si>
  <si>
    <t>LUTALICE</t>
  </si>
  <si>
    <t>VLASNIČKI</t>
  </si>
  <si>
    <t>Redni broj</t>
  </si>
  <si>
    <t>Operisan</t>
  </si>
  <si>
    <t>Pušten</t>
  </si>
  <si>
    <t>Ime veterinara</t>
  </si>
  <si>
    <t>Poštanski broj</t>
  </si>
  <si>
    <t>Novine/Bilbord/Letak/TV/Online/Usmeni prenos</t>
  </si>
  <si>
    <t>Identifikacioni podaci psa</t>
  </si>
  <si>
    <t>m/ž</t>
  </si>
  <si>
    <t>štene/odrasto/u godinama</t>
  </si>
  <si>
    <t>dužina i boja krzna</t>
  </si>
  <si>
    <t>kg</t>
  </si>
  <si>
    <t>no/early/mid/late</t>
  </si>
  <si>
    <t>Ime brenda</t>
  </si>
  <si>
    <t>Upisati broj</t>
  </si>
  <si>
    <t>Ubaciti sliku psa na kojoj se vidi ušna markica u red ispod</t>
  </si>
  <si>
    <t>Ako je pas doživio post-traumatski stres, opisati zašto</t>
  </si>
  <si>
    <t>KOMENTAR DT</t>
  </si>
  <si>
    <t xml:space="preserve">Pet Vet </t>
  </si>
  <si>
    <t xml:space="preserve">Adisa Huremović </t>
  </si>
  <si>
    <t>Želja Nikić Vranješević</t>
  </si>
  <si>
    <t>paša bunar 101</t>
  </si>
  <si>
    <t>buddy</t>
  </si>
  <si>
    <t>usmeni prenos</t>
  </si>
  <si>
    <t>m</t>
  </si>
  <si>
    <t>odrasto</t>
  </si>
  <si>
    <t>smeđa  bijela</t>
  </si>
  <si>
    <t>no</t>
  </si>
  <si>
    <t>rabisin</t>
  </si>
  <si>
    <t xml:space="preserve">Alma Skoko </t>
  </si>
  <si>
    <t>II Tuzlanska 15</t>
  </si>
  <si>
    <t>Maza</t>
  </si>
  <si>
    <t>ž</t>
  </si>
  <si>
    <t>trikolor</t>
  </si>
  <si>
    <t>Adamir Salkić</t>
  </si>
  <si>
    <t>kojšino do 65</t>
  </si>
  <si>
    <t>grinch</t>
  </si>
  <si>
    <t>bijela</t>
  </si>
  <si>
    <t>trixie</t>
  </si>
  <si>
    <t>Maya</t>
  </si>
  <si>
    <t>Husović Miralem</t>
  </si>
  <si>
    <t>vukovarska 44</t>
  </si>
  <si>
    <t>bubka</t>
  </si>
  <si>
    <t xml:space="preserve">bijela </t>
  </si>
  <si>
    <t>matilda</t>
  </si>
  <si>
    <t>Emir Morić</t>
  </si>
  <si>
    <t>Slavinovići Hukići 68</t>
  </si>
  <si>
    <t>Happy</t>
  </si>
  <si>
    <t>Hatidža Tomić</t>
  </si>
  <si>
    <t>Maršala Tita 60/9</t>
  </si>
  <si>
    <t>Lucky</t>
  </si>
  <si>
    <t>2021</t>
  </si>
  <si>
    <t>1</t>
  </si>
  <si>
    <t>Kalkulacija</t>
  </si>
  <si>
    <t>Cjenovnik</t>
  </si>
  <si>
    <t>Količina</t>
  </si>
  <si>
    <t>Kastracija mužjaka</t>
  </si>
  <si>
    <t>lutalice</t>
  </si>
  <si>
    <t>Sterilizacija ženki</t>
  </si>
  <si>
    <t>vlasnički</t>
  </si>
  <si>
    <t>Kastracija mužjaka &gt; 30 kg</t>
  </si>
  <si>
    <t>ukupno</t>
  </si>
  <si>
    <t>Sterilizacija ženki  &gt; 30 kg</t>
  </si>
  <si>
    <t>Mužjak</t>
  </si>
  <si>
    <t>Mikročipiranje</t>
  </si>
  <si>
    <t>Ženka</t>
  </si>
  <si>
    <t>Vakcinacija bjesnilo</t>
  </si>
  <si>
    <t>kontrola</t>
  </si>
  <si>
    <t>Dehelmintizacija</t>
  </si>
  <si>
    <t>&gt; 30</t>
  </si>
  <si>
    <t>Eutanazaija šteneta</t>
  </si>
  <si>
    <t>&lt; 30</t>
  </si>
  <si>
    <t>Eutanazija odraslog psa</t>
  </si>
  <si>
    <t>UKUPNO</t>
  </si>
  <si>
    <t>tatoo + ušna markica</t>
  </si>
  <si>
    <t>mužjak &gt; 30 kg</t>
  </si>
  <si>
    <t>Hvatači</t>
  </si>
  <si>
    <t>ženka &gt; 30 kg</t>
  </si>
  <si>
    <t>KO iznos:</t>
  </si>
  <si>
    <t>broj unešeniih markica</t>
  </si>
  <si>
    <t>Kontroila na fakturi</t>
  </si>
  <si>
    <t>broj fetusa</t>
  </si>
  <si>
    <t>graviditet</t>
  </si>
  <si>
    <t>broj negravidnih</t>
  </si>
  <si>
    <t>kontrola grav + ne</t>
  </si>
  <si>
    <t>broj necitljivih markica</t>
  </si>
  <si>
    <t>broj citljivih markica</t>
  </si>
  <si>
    <t>UPISATI BROJEVE:</t>
  </si>
  <si>
    <t>Mjesec</t>
  </si>
  <si>
    <t>Maj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</si>
</sst>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0.00000"/>
  </numFmts>
  <fonts count="4">
    <font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  <charset val="1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165" fontId="0" fillId="0" borderId="0" xfId="0" applyNumberFormat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0" borderId="0" xfId="0" applyNumberFormat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64" fontId="0" fillId="2" borderId="2" xfId="0" applyNumberFormat="1" applyFill="1" applyBorder="1" applyAlignment="1">
      <alignment horizontal="left"/>
    </xf>
    <xf numFmtId="0" fontId="0" fillId="4" borderId="0" xfId="0" applyFill="1" applyAlignment="1">
      <alignment horizontal="left"/>
    </xf>
    <xf numFmtId="1" fontId="0" fillId="3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0" borderId="0" xfId="0" applyNumberFormat="1"/>
    <xf numFmtId="2" fontId="0" fillId="6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left"/>
    </xf>
    <xf numFmtId="0" fontId="0" fillId="7" borderId="0" xfId="0" applyFill="1"/>
    <xf numFmtId="0" fontId="1" fillId="8" borderId="0" xfId="0" applyFont="1" applyFill="1"/>
    <xf numFmtId="0" fontId="0" fillId="0" borderId="0" xfId="0" applyAlignment="1">
      <alignment horizontal="right"/>
    </xf>
    <xf numFmtId="0" fontId="0" fillId="9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right"/>
    </xf>
    <xf numFmtId="0" fontId="0" fillId="0" borderId="9" xfId="0" applyBorder="1"/>
    <xf numFmtId="0" fontId="0" fillId="0" borderId="10" xfId="0" applyBorder="1" applyAlignment="1">
      <alignment horizontal="right"/>
    </xf>
    <xf numFmtId="0" fontId="2" fillId="0" borderId="10" xfId="0" applyFont="1" applyBorder="1" applyAlignment="1">
      <alignment horizontal="right"/>
    </xf>
    <xf numFmtId="1" fontId="0" fillId="0" borderId="6" xfId="0" applyNumberFormat="1" applyBorder="1"/>
    <xf numFmtId="0" fontId="2" fillId="9" borderId="6" xfId="0" applyFont="1" applyFill="1" applyBorder="1"/>
    <xf numFmtId="2" fontId="2" fillId="9" borderId="6" xfId="0" applyNumberFormat="1" applyFont="1" applyFill="1" applyBorder="1"/>
    <xf numFmtId="0" fontId="0" fillId="0" borderId="11" xfId="0" applyBorder="1"/>
    <xf numFmtId="0" fontId="0" fillId="0" borderId="12" xfId="0" applyBorder="1" applyAlignment="1">
      <alignment horizontal="right"/>
    </xf>
    <xf numFmtId="2" fontId="0" fillId="0" borderId="6" xfId="0" applyNumberFormat="1" applyBorder="1"/>
    <xf numFmtId="0" fontId="0" fillId="10" borderId="0" xfId="0" applyFill="1"/>
    <xf numFmtId="2" fontId="0" fillId="9" borderId="6" xfId="0" applyNumberFormat="1" applyFill="1" applyBorder="1"/>
    <xf numFmtId="14" fontId="0" fillId="11" borderId="13" xfId="0" applyNumberFormat="1" applyFill="1" applyBorder="1" applyAlignment="1">
      <alignment horizontal="left"/>
    </xf>
    <xf numFmtId="1" fontId="0" fillId="11" borderId="14" xfId="0" applyNumberFormat="1" applyFill="1" applyBorder="1" applyAlignment="1">
      <alignment horizontal="right"/>
    </xf>
    <xf numFmtId="0" fontId="0" fillId="0" borderId="15" xfId="0" applyBorder="1" applyAlignment="1">
      <alignment horizontal="left"/>
    </xf>
    <xf numFmtId="1" fontId="0" fillId="12" borderId="16" xfId="0" applyNumberFormat="1" applyFill="1" applyBorder="1" applyAlignment="1">
      <alignment horizontal="right"/>
    </xf>
    <xf numFmtId="14" fontId="0" fillId="11" borderId="15" xfId="0" applyNumberFormat="1" applyFill="1" applyBorder="1" applyAlignment="1">
      <alignment horizontal="left"/>
    </xf>
    <xf numFmtId="1" fontId="0" fillId="11" borderId="16" xfId="0" applyNumberFormat="1" applyFill="1" applyBorder="1" applyAlignment="1">
      <alignment horizontal="right"/>
    </xf>
    <xf numFmtId="14" fontId="0" fillId="0" borderId="17" xfId="0" applyNumberFormat="1" applyBorder="1" applyAlignment="1">
      <alignment horizontal="left"/>
    </xf>
    <xf numFmtId="1" fontId="3" fillId="12" borderId="18" xfId="0" quotePrefix="1" applyNumberFormat="1" applyFont="1" applyFill="1" applyBorder="1" applyAlignment="1">
      <alignment horizontal="right"/>
    </xf>
    <xf numFmtId="0" fontId="0" fillId="9" borderId="15" xfId="0" applyFill="1" applyBorder="1"/>
    <xf numFmtId="0" fontId="0" fillId="9" borderId="19" xfId="0" applyFill="1" applyBorder="1"/>
    <xf numFmtId="0" fontId="0" fillId="9" borderId="17" xfId="0" applyFill="1" applyBorder="1"/>
    <xf numFmtId="1" fontId="0" fillId="0" borderId="0" xfId="0" applyNumberFormat="1"/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1"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58A52A-DA9C-4E50-B0F3-9717B0468CA2}" name="Table13" displayName="Table13" ref="A1:B33" totalsRowShown="0">
  <autoFilter ref="A1:B33" xr:uid="{0958A52A-DA9C-4E50-B0F3-9717B0468CA2}"/>
  <tableColumns count="2">
    <tableColumn id="1" xr3:uid="{64CBDB4D-3F5B-42A1-A0B4-417084FF2E9B}" name="2021"/>
    <tableColumn id="2" xr3:uid="{7E4710C1-D610-424B-8178-3303638A7465}" name="1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3"/>
  <sheetViews>
    <sheetView tabSelected="1" topLeftCell="J1" workbookViewId="0">
      <pane ySplit="4" topLeftCell="P11" activePane="bottomLeft" state="frozen"/>
      <selection pane="bottomLeft" activeCell="T4" sqref="T4"/>
    </sheetView>
  </sheetViews>
  <sheetFormatPr defaultRowHeight="15"/>
  <cols>
    <col min="1" max="1" width="14.7109375" customWidth="1"/>
    <col min="2" max="2" width="16.42578125" bestFit="1" customWidth="1"/>
    <col min="3" max="3" width="14.7109375" style="4" bestFit="1" customWidth="1"/>
    <col min="4" max="4" width="11.5703125" style="4" bestFit="1" customWidth="1"/>
    <col min="5" max="5" width="20.42578125" bestFit="1" customWidth="1"/>
    <col min="6" max="6" width="12.140625" bestFit="1" customWidth="1"/>
    <col min="7" max="8" width="17.7109375" customWidth="1"/>
    <col min="9" max="9" width="16" customWidth="1"/>
    <col min="10" max="10" width="23.42578125" customWidth="1"/>
    <col min="11" max="11" width="25.28515625" customWidth="1"/>
    <col min="12" max="12" width="30.28515625" style="15" customWidth="1"/>
    <col min="13" max="13" width="4.28515625" bestFit="1" customWidth="1"/>
    <col min="14" max="14" width="21.5703125" bestFit="1" customWidth="1"/>
    <col min="15" max="15" width="6.28515625" bestFit="1" customWidth="1"/>
    <col min="16" max="16" width="21.140625" bestFit="1" customWidth="1"/>
    <col min="18" max="18" width="17.42578125" bestFit="1" customWidth="1"/>
    <col min="19" max="19" width="27.140625" bestFit="1" customWidth="1"/>
    <col min="20" max="20" width="20.7109375" bestFit="1" customWidth="1"/>
    <col min="21" max="21" width="11.5703125" bestFit="1" customWidth="1"/>
    <col min="22" max="22" width="21" bestFit="1" customWidth="1"/>
    <col min="23" max="23" width="18.85546875" style="27" bestFit="1" customWidth="1"/>
    <col min="24" max="24" width="31.5703125" customWidth="1"/>
    <col min="25" max="25" width="25.5703125" bestFit="1" customWidth="1"/>
    <col min="26" max="26" width="14" bestFit="1" customWidth="1"/>
    <col min="27" max="27" width="10.28515625" bestFit="1" customWidth="1"/>
  </cols>
  <sheetData>
    <row r="1" spans="1:27">
      <c r="B1" s="1"/>
      <c r="C1" s="3"/>
      <c r="D1" s="3"/>
      <c r="E1" s="1"/>
      <c r="F1" s="2"/>
      <c r="G1" s="2"/>
      <c r="H1" s="2"/>
      <c r="I1" s="1"/>
      <c r="J1" s="1"/>
      <c r="K1" s="1"/>
      <c r="L1" s="13"/>
      <c r="M1" s="1"/>
      <c r="N1" s="1"/>
      <c r="O1" s="1"/>
      <c r="P1" s="1"/>
      <c r="Q1" s="1"/>
      <c r="R1" s="1"/>
      <c r="Z1" t="s">
        <v>0</v>
      </c>
    </row>
    <row r="2" spans="1:27">
      <c r="B2" s="1"/>
      <c r="C2" s="3"/>
      <c r="D2" s="3"/>
      <c r="E2" s="1"/>
      <c r="F2" s="64" t="s">
        <v>1</v>
      </c>
      <c r="G2" s="64"/>
      <c r="H2" s="64"/>
      <c r="I2" s="64"/>
      <c r="J2" s="65" t="s">
        <v>2</v>
      </c>
      <c r="K2" s="65"/>
      <c r="L2" s="65"/>
      <c r="M2" s="66" t="s">
        <v>3</v>
      </c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16"/>
      <c r="Z2" t="s">
        <v>4</v>
      </c>
      <c r="AA2" t="s">
        <v>4</v>
      </c>
    </row>
    <row r="3" spans="1:27" s="1" customFormat="1">
      <c r="A3" s="60" t="s">
        <v>5</v>
      </c>
      <c r="B3" s="6" t="s">
        <v>6</v>
      </c>
      <c r="C3" s="62" t="s">
        <v>7</v>
      </c>
      <c r="D3" s="63"/>
      <c r="E3" s="9" t="s">
        <v>8</v>
      </c>
      <c r="F3" s="11" t="s">
        <v>9</v>
      </c>
      <c r="G3" s="22" t="s">
        <v>10</v>
      </c>
      <c r="H3" s="22" t="s">
        <v>11</v>
      </c>
      <c r="I3" s="22" t="s">
        <v>12</v>
      </c>
      <c r="J3" s="21" t="s">
        <v>13</v>
      </c>
      <c r="K3" s="25" t="s">
        <v>14</v>
      </c>
      <c r="L3" s="14" t="s">
        <v>15</v>
      </c>
      <c r="M3" s="26" t="s">
        <v>16</v>
      </c>
      <c r="N3" s="26" t="s">
        <v>17</v>
      </c>
      <c r="O3" s="26" t="s">
        <v>18</v>
      </c>
      <c r="P3" s="26" t="s">
        <v>19</v>
      </c>
      <c r="Q3" s="26" t="s">
        <v>20</v>
      </c>
      <c r="R3" s="26" t="s">
        <v>21</v>
      </c>
      <c r="S3" s="26" t="s">
        <v>22</v>
      </c>
      <c r="T3" s="26" t="s">
        <v>23</v>
      </c>
      <c r="U3" s="26" t="s">
        <v>24</v>
      </c>
      <c r="V3" s="26" t="s">
        <v>25</v>
      </c>
      <c r="W3" s="28" t="s">
        <v>26</v>
      </c>
      <c r="X3" s="26" t="s">
        <v>27</v>
      </c>
      <c r="Y3" s="17" t="s">
        <v>28</v>
      </c>
      <c r="Z3" s="1" t="s">
        <v>29</v>
      </c>
      <c r="AA3" s="1" t="s">
        <v>30</v>
      </c>
    </row>
    <row r="4" spans="1:27" s="5" customFormat="1" ht="31.5" customHeight="1">
      <c r="A4" s="61"/>
      <c r="B4" s="7" t="s">
        <v>31</v>
      </c>
      <c r="C4" s="8" t="s">
        <v>32</v>
      </c>
      <c r="D4" s="20" t="s">
        <v>33</v>
      </c>
      <c r="E4" s="10" t="s">
        <v>34</v>
      </c>
      <c r="F4" s="12"/>
      <c r="G4" s="12" t="s">
        <v>35</v>
      </c>
      <c r="H4" s="12"/>
      <c r="I4" s="12" t="s">
        <v>36</v>
      </c>
      <c r="J4" s="23"/>
      <c r="K4" s="25"/>
      <c r="L4" s="14" t="s">
        <v>37</v>
      </c>
      <c r="M4" s="18" t="s">
        <v>38</v>
      </c>
      <c r="N4" s="18" t="s">
        <v>39</v>
      </c>
      <c r="O4" s="18"/>
      <c r="P4" s="18" t="s">
        <v>40</v>
      </c>
      <c r="Q4" s="18" t="s">
        <v>41</v>
      </c>
      <c r="R4" s="18" t="s">
        <v>42</v>
      </c>
      <c r="S4" s="18"/>
      <c r="T4" s="18"/>
      <c r="U4" s="18" t="s">
        <v>43</v>
      </c>
      <c r="V4" s="18"/>
      <c r="W4" s="29" t="s">
        <v>44</v>
      </c>
      <c r="X4" s="24" t="s">
        <v>45</v>
      </c>
      <c r="Y4" s="19" t="s">
        <v>46</v>
      </c>
      <c r="Z4" s="5" t="s">
        <v>47</v>
      </c>
    </row>
    <row r="5" spans="1:27" s="30" customFormat="1" ht="105" customHeight="1">
      <c r="A5" t="s">
        <v>48</v>
      </c>
      <c r="B5">
        <v>1</v>
      </c>
      <c r="C5" s="4">
        <v>44333</v>
      </c>
      <c r="D5" s="4">
        <v>44333</v>
      </c>
      <c r="E5" t="s">
        <v>49</v>
      </c>
      <c r="F5" t="s">
        <v>50</v>
      </c>
      <c r="G5" t="s">
        <v>51</v>
      </c>
      <c r="H5" t="s">
        <v>52</v>
      </c>
      <c r="I5" t="s">
        <v>53</v>
      </c>
      <c r="J5"/>
      <c r="K5"/>
      <c r="L5" s="15"/>
      <c r="M5" t="s">
        <v>54</v>
      </c>
      <c r="N5" t="s">
        <v>55</v>
      </c>
      <c r="O5"/>
      <c r="P5" t="s">
        <v>56</v>
      </c>
      <c r="Q5">
        <v>20</v>
      </c>
      <c r="R5" t="s">
        <v>57</v>
      </c>
      <c r="S5"/>
      <c r="T5"/>
      <c r="U5" t="s">
        <v>58</v>
      </c>
      <c r="V5"/>
      <c r="W5" s="59">
        <v>70000000158000</v>
      </c>
      <c r="X5"/>
      <c r="Y5"/>
      <c r="AA5" s="30" t="s">
        <v>4</v>
      </c>
    </row>
    <row r="6" spans="1:27" s="30" customFormat="1" ht="105" customHeight="1">
      <c r="A6" t="s">
        <v>48</v>
      </c>
      <c r="B6">
        <v>2</v>
      </c>
      <c r="C6" s="4">
        <v>44334</v>
      </c>
      <c r="D6" s="4">
        <v>44334</v>
      </c>
      <c r="E6" t="s">
        <v>49</v>
      </c>
      <c r="F6" t="s">
        <v>59</v>
      </c>
      <c r="G6" t="s">
        <v>60</v>
      </c>
      <c r="H6" t="s">
        <v>61</v>
      </c>
      <c r="I6" t="s">
        <v>53</v>
      </c>
      <c r="J6"/>
      <c r="K6"/>
      <c r="L6" s="15"/>
      <c r="M6" t="s">
        <v>62</v>
      </c>
      <c r="N6" t="s">
        <v>55</v>
      </c>
      <c r="O6"/>
      <c r="P6" t="s">
        <v>63</v>
      </c>
      <c r="Q6">
        <v>6</v>
      </c>
      <c r="R6" t="s">
        <v>57</v>
      </c>
      <c r="S6"/>
      <c r="T6"/>
      <c r="U6" t="s">
        <v>58</v>
      </c>
      <c r="V6"/>
      <c r="W6" s="59">
        <v>70043000052889</v>
      </c>
      <c r="X6"/>
      <c r="Y6"/>
      <c r="AA6" s="30" t="s">
        <v>4</v>
      </c>
    </row>
    <row r="7" spans="1:27" s="30" customFormat="1" ht="105" customHeight="1">
      <c r="A7" t="s">
        <v>48</v>
      </c>
      <c r="B7">
        <v>3</v>
      </c>
      <c r="C7" s="4">
        <v>44335</v>
      </c>
      <c r="D7" s="4">
        <v>44335</v>
      </c>
      <c r="E7" t="s">
        <v>49</v>
      </c>
      <c r="F7" t="s">
        <v>64</v>
      </c>
      <c r="G7" t="s">
        <v>65</v>
      </c>
      <c r="H7" t="s">
        <v>66</v>
      </c>
      <c r="I7" t="s">
        <v>53</v>
      </c>
      <c r="J7"/>
      <c r="K7"/>
      <c r="L7" s="15"/>
      <c r="M7" t="s">
        <v>54</v>
      </c>
      <c r="N7" t="s">
        <v>55</v>
      </c>
      <c r="O7"/>
      <c r="P7" t="s">
        <v>67</v>
      </c>
      <c r="Q7">
        <v>6</v>
      </c>
      <c r="R7" t="s">
        <v>57</v>
      </c>
      <c r="S7"/>
      <c r="T7"/>
      <c r="U7" t="s">
        <v>58</v>
      </c>
      <c r="V7"/>
      <c r="W7" s="59">
        <v>70043000152452</v>
      </c>
      <c r="X7"/>
      <c r="Y7"/>
      <c r="AA7" s="30" t="s">
        <v>4</v>
      </c>
    </row>
    <row r="8" spans="1:27" s="30" customFormat="1" ht="105" customHeight="1">
      <c r="A8" t="s">
        <v>48</v>
      </c>
      <c r="B8">
        <v>4</v>
      </c>
      <c r="C8" s="4">
        <v>44336</v>
      </c>
      <c r="D8" s="4">
        <v>44336</v>
      </c>
      <c r="E8" t="s">
        <v>49</v>
      </c>
      <c r="F8" t="s">
        <v>64</v>
      </c>
      <c r="G8" t="s">
        <v>65</v>
      </c>
      <c r="H8" t="s">
        <v>68</v>
      </c>
      <c r="I8" t="s">
        <v>53</v>
      </c>
      <c r="J8"/>
      <c r="K8"/>
      <c r="L8" s="15"/>
      <c r="M8" t="s">
        <v>62</v>
      </c>
      <c r="N8" t="s">
        <v>55</v>
      </c>
      <c r="O8"/>
      <c r="P8" t="s">
        <v>67</v>
      </c>
      <c r="Q8">
        <v>8</v>
      </c>
      <c r="R8" t="s">
        <v>57</v>
      </c>
      <c r="S8"/>
      <c r="T8"/>
      <c r="U8" t="s">
        <v>58</v>
      </c>
      <c r="V8"/>
      <c r="W8" s="59">
        <v>70043000152454</v>
      </c>
      <c r="X8"/>
      <c r="Y8"/>
      <c r="AA8" s="30" t="s">
        <v>4</v>
      </c>
    </row>
    <row r="9" spans="1:27" s="30" customFormat="1" ht="105" customHeight="1">
      <c r="A9" t="s">
        <v>48</v>
      </c>
      <c r="B9">
        <v>5</v>
      </c>
      <c r="C9" s="4">
        <v>44337</v>
      </c>
      <c r="D9" s="4">
        <v>44337</v>
      </c>
      <c r="E9" t="s">
        <v>49</v>
      </c>
      <c r="F9" t="s">
        <v>64</v>
      </c>
      <c r="G9" t="s">
        <v>65</v>
      </c>
      <c r="H9" t="s">
        <v>69</v>
      </c>
      <c r="I9" t="s">
        <v>53</v>
      </c>
      <c r="J9"/>
      <c r="K9"/>
      <c r="L9" s="15"/>
      <c r="M9" t="s">
        <v>62</v>
      </c>
      <c r="N9" t="s">
        <v>55</v>
      </c>
      <c r="O9"/>
      <c r="P9" t="s">
        <v>63</v>
      </c>
      <c r="Q9">
        <v>10</v>
      </c>
      <c r="R9" t="s">
        <v>57</v>
      </c>
      <c r="S9"/>
      <c r="T9"/>
      <c r="U9" t="s">
        <v>58</v>
      </c>
      <c r="V9"/>
      <c r="W9" s="59">
        <v>70013000153468</v>
      </c>
      <c r="X9"/>
      <c r="Y9"/>
      <c r="AA9" s="30" t="s">
        <v>4</v>
      </c>
    </row>
    <row r="10" spans="1:27" s="30" customFormat="1" ht="105" customHeight="1">
      <c r="A10" t="s">
        <v>48</v>
      </c>
      <c r="B10">
        <v>6</v>
      </c>
      <c r="C10" s="4">
        <v>44340</v>
      </c>
      <c r="D10" s="4">
        <v>44340</v>
      </c>
      <c r="E10" t="s">
        <v>49</v>
      </c>
      <c r="F10" t="s">
        <v>70</v>
      </c>
      <c r="G10" t="s">
        <v>71</v>
      </c>
      <c r="H10" t="s">
        <v>72</v>
      </c>
      <c r="I10" t="s">
        <v>53</v>
      </c>
      <c r="J10"/>
      <c r="K10"/>
      <c r="L10" s="15"/>
      <c r="M10" t="s">
        <v>62</v>
      </c>
      <c r="N10" t="s">
        <v>55</v>
      </c>
      <c r="O10"/>
      <c r="P10" t="s">
        <v>73</v>
      </c>
      <c r="Q10">
        <v>3</v>
      </c>
      <c r="R10" t="s">
        <v>57</v>
      </c>
      <c r="S10"/>
      <c r="T10"/>
      <c r="U10" t="s">
        <v>58</v>
      </c>
      <c r="V10"/>
      <c r="W10" s="59">
        <v>968000010516257</v>
      </c>
      <c r="X10"/>
      <c r="Y10"/>
      <c r="AA10" s="30" t="s">
        <v>4</v>
      </c>
    </row>
    <row r="11" spans="1:27" s="30" customFormat="1" ht="105" customHeight="1">
      <c r="A11" t="s">
        <v>48</v>
      </c>
      <c r="B11">
        <v>7</v>
      </c>
      <c r="C11" s="4">
        <v>44341</v>
      </c>
      <c r="D11" s="4">
        <v>44341</v>
      </c>
      <c r="E11" t="s">
        <v>49</v>
      </c>
      <c r="F11" t="s">
        <v>64</v>
      </c>
      <c r="G11" t="s">
        <v>65</v>
      </c>
      <c r="H11" t="s">
        <v>74</v>
      </c>
      <c r="I11" t="s">
        <v>53</v>
      </c>
      <c r="J11"/>
      <c r="K11"/>
      <c r="L11" s="15"/>
      <c r="M11" t="s">
        <v>62</v>
      </c>
      <c r="N11" t="s">
        <v>55</v>
      </c>
      <c r="O11"/>
      <c r="P11" t="s">
        <v>63</v>
      </c>
      <c r="Q11">
        <v>7</v>
      </c>
      <c r="R11" t="s">
        <v>57</v>
      </c>
      <c r="S11"/>
      <c r="T11"/>
      <c r="U11" t="s">
        <v>58</v>
      </c>
      <c r="V11"/>
      <c r="W11" s="59">
        <v>70043000153466</v>
      </c>
      <c r="X11"/>
      <c r="Y11"/>
      <c r="AA11" s="30" t="s">
        <v>4</v>
      </c>
    </row>
    <row r="12" spans="1:27" s="30" customFormat="1" ht="105" customHeight="1">
      <c r="A12" t="s">
        <v>48</v>
      </c>
      <c r="B12">
        <v>8</v>
      </c>
      <c r="C12" s="4">
        <v>44342</v>
      </c>
      <c r="D12" s="4">
        <v>44342</v>
      </c>
      <c r="E12" t="s">
        <v>49</v>
      </c>
      <c r="F12" t="s">
        <v>75</v>
      </c>
      <c r="G12" t="s">
        <v>76</v>
      </c>
      <c r="H12" t="s">
        <v>77</v>
      </c>
      <c r="I12" t="s">
        <v>53</v>
      </c>
      <c r="J12"/>
      <c r="K12"/>
      <c r="L12" s="15"/>
      <c r="M12" t="s">
        <v>54</v>
      </c>
      <c r="N12" t="s">
        <v>55</v>
      </c>
      <c r="O12"/>
      <c r="P12" t="s">
        <v>63</v>
      </c>
      <c r="Q12">
        <v>10</v>
      </c>
      <c r="R12" t="s">
        <v>57</v>
      </c>
      <c r="S12"/>
      <c r="T12"/>
      <c r="U12" t="s">
        <v>58</v>
      </c>
      <c r="V12"/>
      <c r="W12" s="59">
        <v>70043000153467</v>
      </c>
      <c r="X12"/>
      <c r="Y12"/>
      <c r="AA12" s="30" t="s">
        <v>4</v>
      </c>
    </row>
    <row r="13" spans="1:27" s="30" customFormat="1" ht="105" customHeight="1">
      <c r="A13" t="s">
        <v>48</v>
      </c>
      <c r="B13">
        <v>9</v>
      </c>
      <c r="C13" s="4">
        <v>44343</v>
      </c>
      <c r="D13" s="4">
        <v>44343</v>
      </c>
      <c r="E13" t="s">
        <v>49</v>
      </c>
      <c r="F13" t="s">
        <v>78</v>
      </c>
      <c r="G13" t="s">
        <v>79</v>
      </c>
      <c r="H13" t="s">
        <v>80</v>
      </c>
      <c r="I13" t="s">
        <v>53</v>
      </c>
      <c r="J13"/>
      <c r="K13"/>
      <c r="L13" s="15"/>
      <c r="M13" t="s">
        <v>54</v>
      </c>
      <c r="N13" t="s">
        <v>55</v>
      </c>
      <c r="O13"/>
      <c r="P13" t="s">
        <v>67</v>
      </c>
      <c r="Q13">
        <v>3.6</v>
      </c>
      <c r="R13" t="s">
        <v>57</v>
      </c>
      <c r="S13"/>
      <c r="T13"/>
      <c r="U13" t="s">
        <v>58</v>
      </c>
      <c r="V13"/>
      <c r="W13" s="59">
        <v>688035000310571</v>
      </c>
      <c r="X13"/>
      <c r="Y13"/>
      <c r="AA13" s="30" t="s">
        <v>4</v>
      </c>
    </row>
  </sheetData>
  <mergeCells count="5">
    <mergeCell ref="A3:A4"/>
    <mergeCell ref="C3:D3"/>
    <mergeCell ref="F2:I2"/>
    <mergeCell ref="J2:L2"/>
    <mergeCell ref="M2:X2"/>
  </mergeCells>
  <phoneticPr fontId="0" type="noConversion"/>
  <pageMargins left="0.7" right="0.7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B33" sqref="B33"/>
    </sheetView>
  </sheetViews>
  <sheetFormatPr defaultRowHeight="15"/>
  <cols>
    <col min="1" max="1" width="27.28515625" customWidth="1"/>
    <col min="6" max="6" width="27.5703125" customWidth="1"/>
    <col min="11" max="11" width="32.42578125" customWidth="1"/>
    <col min="12" max="13" width="13.42578125" customWidth="1"/>
  </cols>
  <sheetData>
    <row r="1" spans="1:9">
      <c r="A1" s="31" t="s">
        <v>81</v>
      </c>
      <c r="B1" s="32" t="s">
        <v>82</v>
      </c>
    </row>
    <row r="2" spans="1:9">
      <c r="B2" s="32"/>
      <c r="F2" s="33" t="s">
        <v>83</v>
      </c>
      <c r="G2" s="33" t="s">
        <v>84</v>
      </c>
      <c r="H2" s="33" t="s">
        <v>85</v>
      </c>
      <c r="I2" s="33" t="str">
        <f>B3</f>
        <v>Maj</v>
      </c>
    </row>
    <row r="3" spans="1:9">
      <c r="A3">
        <v>2021</v>
      </c>
      <c r="B3" s="32" t="str">
        <f>B33</f>
        <v>Maj</v>
      </c>
      <c r="F3" s="33" t="s">
        <v>86</v>
      </c>
      <c r="G3" s="34">
        <v>140.19999999999999</v>
      </c>
      <c r="H3" s="34">
        <f>B7-H5</f>
        <v>4</v>
      </c>
      <c r="I3" s="34">
        <f>G3*H3</f>
        <v>560.79999999999995</v>
      </c>
    </row>
    <row r="4" spans="1:9">
      <c r="A4" s="35" t="s">
        <v>87</v>
      </c>
      <c r="B4" s="36">
        <f>COUNTBLANK(Ukupno!F5:F13)</f>
        <v>0</v>
      </c>
      <c r="F4" s="33" t="s">
        <v>88</v>
      </c>
      <c r="G4" s="34">
        <v>173.75</v>
      </c>
      <c r="H4" s="34">
        <f>B8-H6</f>
        <v>5</v>
      </c>
      <c r="I4" s="34">
        <f t="shared" ref="I4:I13" si="0">G4*H4</f>
        <v>868.75</v>
      </c>
    </row>
    <row r="5" spans="1:9">
      <c r="A5" s="37" t="s">
        <v>89</v>
      </c>
      <c r="B5" s="38">
        <f>COUNTA(Ukupno!F5:F13)</f>
        <v>9</v>
      </c>
      <c r="F5" s="33" t="s">
        <v>90</v>
      </c>
      <c r="G5" s="34">
        <v>154.22</v>
      </c>
      <c r="H5" s="34">
        <f>B13</f>
        <v>0</v>
      </c>
      <c r="I5" s="34">
        <f t="shared" si="0"/>
        <v>0</v>
      </c>
    </row>
    <row r="6" spans="1:9">
      <c r="A6" s="37" t="s">
        <v>91</v>
      </c>
      <c r="B6" s="39">
        <f>B4+B5</f>
        <v>9</v>
      </c>
      <c r="F6" s="33" t="s">
        <v>92</v>
      </c>
      <c r="G6" s="34">
        <v>191.12</v>
      </c>
      <c r="H6" s="34">
        <f>B14</f>
        <v>0</v>
      </c>
      <c r="I6" s="34">
        <f t="shared" si="0"/>
        <v>0</v>
      </c>
    </row>
    <row r="7" spans="1:9">
      <c r="A7" s="35" t="s">
        <v>93</v>
      </c>
      <c r="B7" s="36">
        <f>COUNTIF(Ukupno!M5:M13, "M")</f>
        <v>4</v>
      </c>
      <c r="F7" s="33" t="s">
        <v>94</v>
      </c>
      <c r="G7" s="34">
        <v>19.66</v>
      </c>
      <c r="H7" s="34">
        <f>B30</f>
        <v>6</v>
      </c>
      <c r="I7" s="34">
        <f>G7*H7</f>
        <v>117.96000000000001</v>
      </c>
    </row>
    <row r="8" spans="1:9">
      <c r="A8" s="37" t="s">
        <v>95</v>
      </c>
      <c r="B8" s="38">
        <f>COUNTIF(Ukupno!M5:M13, "Ž")</f>
        <v>5</v>
      </c>
      <c r="F8" s="33" t="s">
        <v>96</v>
      </c>
      <c r="G8" s="34">
        <v>18.29</v>
      </c>
      <c r="H8" s="34">
        <f t="shared" ref="H8:H9" si="1">B31</f>
        <v>9</v>
      </c>
      <c r="I8" s="34">
        <f t="shared" si="0"/>
        <v>164.60999999999999</v>
      </c>
    </row>
    <row r="9" spans="1:9">
      <c r="A9" s="37" t="s">
        <v>97</v>
      </c>
      <c r="B9" s="39">
        <f>B7+B8</f>
        <v>9</v>
      </c>
      <c r="F9" s="33" t="s">
        <v>98</v>
      </c>
      <c r="G9" s="34">
        <v>5.87</v>
      </c>
      <c r="H9" s="34">
        <f t="shared" si="1"/>
        <v>9</v>
      </c>
      <c r="I9" s="34">
        <f t="shared" si="0"/>
        <v>52.83</v>
      </c>
    </row>
    <row r="10" spans="1:9">
      <c r="A10" s="35" t="s">
        <v>99</v>
      </c>
      <c r="B10" s="36">
        <f>COUNTIF(Ukupno!$Q$5:$Q$13, "&gt;=30")</f>
        <v>0</v>
      </c>
      <c r="F10" s="33" t="s">
        <v>100</v>
      </c>
      <c r="G10" s="34">
        <v>10</v>
      </c>
      <c r="H10" s="40">
        <f>B21</f>
        <v>0</v>
      </c>
      <c r="I10" s="34">
        <f t="shared" si="0"/>
        <v>0</v>
      </c>
    </row>
    <row r="11" spans="1:9">
      <c r="A11" s="37" t="s">
        <v>101</v>
      </c>
      <c r="B11" s="38">
        <f>COUNTIF(Ukupno!$Q$5:$Q$13, "&lt;30")</f>
        <v>9</v>
      </c>
      <c r="F11" s="33" t="s">
        <v>102</v>
      </c>
      <c r="G11" s="34">
        <v>0</v>
      </c>
      <c r="H11" s="34"/>
      <c r="I11" s="34">
        <f t="shared" si="0"/>
        <v>0</v>
      </c>
    </row>
    <row r="12" spans="1:9">
      <c r="A12" s="37" t="s">
        <v>103</v>
      </c>
      <c r="B12" s="38">
        <f>B10+B11</f>
        <v>9</v>
      </c>
      <c r="F12" s="33" t="s">
        <v>104</v>
      </c>
      <c r="G12" s="34">
        <v>8.9600000000000009</v>
      </c>
      <c r="H12" s="34">
        <f>B4</f>
        <v>0</v>
      </c>
      <c r="I12" s="34">
        <f t="shared" si="0"/>
        <v>0</v>
      </c>
    </row>
    <row r="13" spans="1:9">
      <c r="A13" s="35" t="s">
        <v>105</v>
      </c>
      <c r="B13" s="36">
        <f>COUNTIFS(Ukupno!$Q$5:$Q$13, "&gt;=30", Ukupno!$M$5:$M$13, "M")</f>
        <v>0</v>
      </c>
      <c r="F13" s="33" t="s">
        <v>106</v>
      </c>
      <c r="G13" s="34">
        <v>22.26</v>
      </c>
      <c r="H13" s="34">
        <f>B4</f>
        <v>0</v>
      </c>
      <c r="I13" s="34">
        <f t="shared" si="0"/>
        <v>0</v>
      </c>
    </row>
    <row r="14" spans="1:9">
      <c r="A14" s="37" t="s">
        <v>107</v>
      </c>
      <c r="B14" s="38">
        <f>COUNTIFS(Ukupno!$Q$5:$Q$13, "&gt;=30", Ukupno!$M$5:$M$13, "Ž")</f>
        <v>0</v>
      </c>
      <c r="F14" s="41" t="s">
        <v>103</v>
      </c>
      <c r="G14" s="41"/>
      <c r="H14" s="41"/>
      <c r="I14" s="42">
        <f>SUM(I3:I13)</f>
        <v>1764.9499999999998</v>
      </c>
    </row>
    <row r="15" spans="1:9">
      <c r="A15" s="43" t="s">
        <v>103</v>
      </c>
      <c r="B15" s="44">
        <f>B13+B14</f>
        <v>0</v>
      </c>
      <c r="F15" s="33"/>
      <c r="G15" s="34"/>
      <c r="H15" s="34"/>
      <c r="I15" s="34"/>
    </row>
    <row r="16" spans="1:9">
      <c r="B16" s="32"/>
      <c r="F16" s="33"/>
      <c r="G16" s="34"/>
      <c r="H16" s="40"/>
      <c r="I16" s="45">
        <f>I18-I14</f>
        <v>3.0000000000200089E-2</v>
      </c>
    </row>
    <row r="17" spans="1:9">
      <c r="B17" s="32" t="b">
        <f>B6=B9</f>
        <v>1</v>
      </c>
      <c r="F17" s="46" t="s">
        <v>108</v>
      </c>
      <c r="G17" s="46"/>
      <c r="H17" s="46"/>
      <c r="I17" s="46">
        <f>SUM(I15:I16)</f>
        <v>3.0000000000200089E-2</v>
      </c>
    </row>
    <row r="18" spans="1:9">
      <c r="A18" t="s">
        <v>109</v>
      </c>
      <c r="B18" s="32">
        <f>COUNTA(Ukupno!V5:V13)</f>
        <v>0</v>
      </c>
      <c r="F18" s="33" t="s">
        <v>110</v>
      </c>
      <c r="G18" s="33"/>
      <c r="H18" s="33"/>
      <c r="I18" s="47">
        <v>1764.98</v>
      </c>
    </row>
    <row r="19" spans="1:9">
      <c r="B19" s="32">
        <f>B18+B5</f>
        <v>9</v>
      </c>
    </row>
    <row r="20" spans="1:9">
      <c r="B20" s="32"/>
    </row>
    <row r="21" spans="1:9">
      <c r="A21" s="48" t="s">
        <v>111</v>
      </c>
      <c r="B21" s="49">
        <f>SUM(Ukupno!S5:S13)</f>
        <v>0</v>
      </c>
    </row>
    <row r="22" spans="1:9">
      <c r="A22" s="50" t="s">
        <v>112</v>
      </c>
      <c r="B22" s="51">
        <f>COUNTA(Ukupno!R5:R13)-B23</f>
        <v>0</v>
      </c>
    </row>
    <row r="23" spans="1:9">
      <c r="A23" s="52" t="s">
        <v>113</v>
      </c>
      <c r="B23" s="53">
        <f>COUNTIFS(Ukupno!R5:R13, "no")</f>
        <v>9</v>
      </c>
    </row>
    <row r="24" spans="1:9">
      <c r="A24" s="54" t="s">
        <v>114</v>
      </c>
      <c r="B24" s="55">
        <f>B22+B23</f>
        <v>9</v>
      </c>
    </row>
    <row r="25" spans="1:9">
      <c r="B25" s="32"/>
    </row>
    <row r="26" spans="1:9">
      <c r="A26" s="35" t="s">
        <v>115</v>
      </c>
      <c r="B26" s="36">
        <f>COUNTIF(Ukupno!Z:Z, "NECITLJIVO")</f>
        <v>0</v>
      </c>
    </row>
    <row r="27" spans="1:9">
      <c r="A27" s="37" t="s">
        <v>116</v>
      </c>
      <c r="B27" s="38">
        <f>COUNTIF(Ukupno!Z:Z, "ok")</f>
        <v>1</v>
      </c>
    </row>
    <row r="28" spans="1:9">
      <c r="A28" s="37"/>
      <c r="B28" s="38">
        <f>B26+B27</f>
        <v>1</v>
      </c>
    </row>
    <row r="29" spans="1:9">
      <c r="A29" s="35" t="s">
        <v>117</v>
      </c>
      <c r="B29" s="36"/>
    </row>
    <row r="30" spans="1:9">
      <c r="A30" s="56" t="s">
        <v>94</v>
      </c>
      <c r="B30" s="38">
        <v>6</v>
      </c>
    </row>
    <row r="31" spans="1:9">
      <c r="A31" s="56" t="s">
        <v>96</v>
      </c>
      <c r="B31" s="38">
        <v>9</v>
      </c>
    </row>
    <row r="32" spans="1:9">
      <c r="A32" s="57" t="s">
        <v>98</v>
      </c>
      <c r="B32" s="38">
        <v>9</v>
      </c>
    </row>
    <row r="33" spans="1:2">
      <c r="A33" s="58" t="s">
        <v>118</v>
      </c>
      <c r="B33" s="44" t="s">
        <v>119</v>
      </c>
    </row>
  </sheetData>
  <phoneticPr fontId="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193BAD121544186DF8EC1D3D13A14" ma:contentTypeVersion="11" ma:contentTypeDescription="Create a new document." ma:contentTypeScope="" ma:versionID="5da24c5780b4e5d0a32849fda07455b7">
  <xsd:schema xmlns:xsd="http://www.w3.org/2001/XMLSchema" xmlns:xs="http://www.w3.org/2001/XMLSchema" xmlns:p="http://schemas.microsoft.com/office/2006/metadata/properties" xmlns:ns3="232141ed-2790-42d0-b8ea-83f6d5dd407e" xmlns:ns4="6ca4f38a-c645-45f5-ac8e-c962ce082af8" targetNamespace="http://schemas.microsoft.com/office/2006/metadata/properties" ma:root="true" ma:fieldsID="f2f28b95fd0cd72b54333fa0738db59f" ns3:_="" ns4:_="">
    <xsd:import namespace="232141ed-2790-42d0-b8ea-83f6d5dd407e"/>
    <xsd:import namespace="6ca4f38a-c645-45f5-ac8e-c962ce082a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2141ed-2790-42d0-b8ea-83f6d5dd40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a4f38a-c645-45f5-ac8e-c962ce082af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BDDD18-D126-482B-BFF2-34E2BE005A3F}"/>
</file>

<file path=customXml/itemProps2.xml><?xml version="1.0" encoding="utf-8"?>
<ds:datastoreItem xmlns:ds="http://schemas.openxmlformats.org/officeDocument/2006/customXml" ds:itemID="{E58F5162-4C14-40F1-BEC3-FAD46F6A1A26}"/>
</file>

<file path=customXml/itemProps3.xml><?xml version="1.0" encoding="utf-8"?>
<ds:datastoreItem xmlns:ds="http://schemas.openxmlformats.org/officeDocument/2006/customXml" ds:itemID="{757370E9-5F44-4D8E-BF1E-FF5EBD8477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Elly Hiby</dc:creator>
  <cp:keywords/>
  <dc:description/>
  <cp:lastModifiedBy/>
  <cp:revision/>
  <dcterms:created xsi:type="dcterms:W3CDTF">2013-04-21T19:53:22Z</dcterms:created>
  <dcterms:modified xsi:type="dcterms:W3CDTF">2021-10-25T19:49:57Z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0x01010076A193BAD121544186DF8EC1D3D13A14</vt:lpwstr>
  </property>
</Properties>
</file>