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ropbox\active\SD_Conservation_adoption\nass_concs_adopt\Data\processed_data\"/>
    </mc:Choice>
  </mc:AlternateContent>
  <bookViews>
    <workbookView xWindow="0" yWindow="0" windowWidth="7470" windowHeight="9570" activeTab="1"/>
  </bookViews>
  <sheets>
    <sheet name="Sheet1" sheetId="1" r:id="rId1"/>
    <sheet name="Sheet2" sheetId="5" r:id="rId2"/>
    <sheet name="tillage_data_percent" sheetId="2" r:id="rId3"/>
    <sheet name="CRP_funding" sheetId="4" r:id="rId4"/>
    <sheet name="nt_data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5" l="1"/>
  <c r="C9" i="5" s="1"/>
  <c r="D4" i="5"/>
  <c r="C4" i="5"/>
  <c r="C8" i="5" s="1"/>
  <c r="H2" i="5" s="1"/>
  <c r="C2" i="5"/>
  <c r="D2" i="5" s="1"/>
  <c r="F4" i="5"/>
  <c r="F2" i="5"/>
  <c r="F3" i="5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18" i="1"/>
  <c r="B3" i="5"/>
  <c r="C3" i="5" s="1"/>
  <c r="D3" i="5" s="1"/>
  <c r="H4" i="5" l="1"/>
  <c r="I2" i="5"/>
  <c r="I4" i="5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2" i="1"/>
  <c r="D3" i="2" l="1"/>
  <c r="D4" i="2"/>
  <c r="D5" i="2"/>
  <c r="D6" i="2"/>
  <c r="D7" i="2"/>
  <c r="D8" i="2"/>
  <c r="D9" i="2"/>
  <c r="D10" i="2"/>
  <c r="D11" i="2"/>
  <c r="D12" i="2"/>
  <c r="D13" i="2"/>
  <c r="D2" i="2"/>
</calcChain>
</file>

<file path=xl/sharedStrings.xml><?xml version="1.0" encoding="utf-8"?>
<sst xmlns="http://schemas.openxmlformats.org/spreadsheetml/2006/main" count="84" uniqueCount="68">
  <si>
    <t>Year</t>
  </si>
  <si>
    <t>Crop</t>
  </si>
  <si>
    <t>Total Planted (Acres)</t>
  </si>
  <si>
    <t>No-Till</t>
  </si>
  <si>
    <t>Mulch-Till</t>
  </si>
  <si>
    <t>Reduced-Till</t>
  </si>
  <si>
    <t>Conventional-Till</t>
  </si>
  <si>
    <t>CPR</t>
  </si>
  <si>
    <t>No-Till_per</t>
  </si>
  <si>
    <t>Mulch-Till_per</t>
  </si>
  <si>
    <t>Reduced-Till_per</t>
  </si>
  <si>
    <t>Conventional-Till_per</t>
  </si>
  <si>
    <t>CPR_per</t>
  </si>
  <si>
    <t>Rent_dol_acre</t>
  </si>
  <si>
    <t>Area_acre</t>
  </si>
  <si>
    <t>cost</t>
  </si>
  <si>
    <t>Total Planted (Acres) plus</t>
  </si>
  <si>
    <t>No-Till percent</t>
  </si>
  <si>
    <t>Mulch-Till percent</t>
  </si>
  <si>
    <t>Reduced-Till percent</t>
  </si>
  <si>
    <t>Conventional-Till percent</t>
  </si>
  <si>
    <t>CRP percent</t>
  </si>
  <si>
    <t>TOTAL</t>
  </si>
  <si>
    <t>NT percent</t>
  </si>
  <si>
    <t>MT percent</t>
  </si>
  <si>
    <t>CT percent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</si>
  <si>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</si>
  <si>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</si>
  <si>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</si>
  <si>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</si>
  <si>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</si>
  <si>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</si>
  <si>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</si>
  <si>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</si>
  <si>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</si>
  <si>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</si>
  <si>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</si>
  <si>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</si>
  <si>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</si>
  <si>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</si>
  <si>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</si>
  <si>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</si>
  <si>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</si>
  <si>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</si>
  <si>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</si>
  <si>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</si>
  <si>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</si>
  <si>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</si>
  <si>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</si>
  <si>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</si>
  <si>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CRP Funding</t>
  </si>
  <si>
    <t>CRP_FSA_precent</t>
  </si>
  <si>
    <t>area</t>
  </si>
  <si>
    <t>prw</t>
  </si>
  <si>
    <t>acre</t>
  </si>
  <si>
    <t>whitman</t>
  </si>
  <si>
    <t xml:space="preserve">Thorn creek </t>
  </si>
  <si>
    <t>ave</t>
  </si>
  <si>
    <t>max(</t>
  </si>
  <si>
    <t>min</t>
  </si>
  <si>
    <t>crp funds</t>
  </si>
  <si>
    <t>ha</t>
  </si>
  <si>
    <t>km2</t>
  </si>
  <si>
    <t xml:space="preserve">kok </t>
  </si>
  <si>
    <t>RCPP</t>
  </si>
  <si>
    <t xml:space="preserve">$/ha/yr </t>
  </si>
  <si>
    <t>$/yr</t>
  </si>
  <si>
    <t xml:space="preserve">total min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</si>
</sst>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u/>
      <sz val="12"/>
      <name val="Arial MT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 applyAlignment="1">
      <alignment horizontal="right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8695756780402447E-2"/>
                  <c:y val="8.84259259259259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Sheet1!$M$5:$M$20</c:f>
              <c:numCache>
                <c:formatCode>General</c:formatCode>
                <c:ptCount val="16"/>
                <c:pt idx="0">
                  <c:v>3.3209232999999998E-2</c:v>
                </c:pt>
                <c:pt idx="1">
                  <c:v>3.2304794999999997E-2</c:v>
                </c:pt>
                <c:pt idx="2">
                  <c:v>1.9335819000000001E-2</c:v>
                </c:pt>
                <c:pt idx="3">
                  <c:v>6.6825115000000004E-2</c:v>
                </c:pt>
                <c:pt idx="4">
                  <c:v>5.0867916999999999E-2</c:v>
                </c:pt>
                <c:pt idx="5">
                  <c:v>5.3772659E-2</c:v>
                </c:pt>
                <c:pt idx="6">
                  <c:v>5.0867916999999999E-2</c:v>
                </c:pt>
                <c:pt idx="7">
                  <c:v>4.9301208999999999E-2</c:v>
                </c:pt>
                <c:pt idx="8">
                  <c:v>5.4587444999999998E-2</c:v>
                </c:pt>
                <c:pt idx="9">
                  <c:v>5.1104058000000001E-2</c:v>
                </c:pt>
                <c:pt idx="13">
                  <c:v>0.156233277</c:v>
                </c:pt>
                <c:pt idx="15">
                  <c:v>0.17276975999999999</c:v>
                </c:pt>
              </c:numCache>
            </c:numRef>
          </c:xVal>
          <c:yVal>
            <c:numRef>
              <c:f>Sheet1!$O$5:$O$20</c:f>
              <c:numCache>
                <c:formatCode>General</c:formatCode>
                <c:ptCount val="16"/>
                <c:pt idx="0">
                  <c:v>18799.7</c:v>
                </c:pt>
                <c:pt idx="1">
                  <c:v>19478.7</c:v>
                </c:pt>
                <c:pt idx="2">
                  <c:v>24167.8</c:v>
                </c:pt>
                <c:pt idx="3">
                  <c:v>35073.1</c:v>
                </c:pt>
                <c:pt idx="4">
                  <c:v>45886.7</c:v>
                </c:pt>
                <c:pt idx="5">
                  <c:v>45886.7</c:v>
                </c:pt>
                <c:pt idx="6">
                  <c:v>45853.599999999999</c:v>
                </c:pt>
                <c:pt idx="7">
                  <c:v>46408.4</c:v>
                </c:pt>
                <c:pt idx="8">
                  <c:v>49667.1</c:v>
                </c:pt>
                <c:pt idx="9">
                  <c:v>48605.599999999999</c:v>
                </c:pt>
                <c:pt idx="10">
                  <c:v>60730.3</c:v>
                </c:pt>
                <c:pt idx="11">
                  <c:v>99648.9</c:v>
                </c:pt>
                <c:pt idx="12">
                  <c:v>134405.70000000001</c:v>
                </c:pt>
                <c:pt idx="13">
                  <c:v>136350</c:v>
                </c:pt>
                <c:pt idx="14">
                  <c:v>139711</c:v>
                </c:pt>
                <c:pt idx="15">
                  <c:v>146167.1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1-40D9-B97E-A4D080385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312736"/>
        <c:axId val="551753488"/>
      </c:scatterChart>
      <c:valAx>
        <c:axId val="35031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753488"/>
        <c:crosses val="autoZero"/>
        <c:crossBetween val="midCat"/>
      </c:valAx>
      <c:valAx>
        <c:axId val="5517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1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466725</xdr:colOff>
      <xdr:row>3</xdr:row>
      <xdr:rowOff>76200</xdr:rowOff>
    </xdr:from>
    <xdr:to>
      <xdr:col>32</xdr:col>
      <xdr:colOff>161925</xdr:colOff>
      <xdr:row>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4"/>
  <sheetViews>
    <sheetView topLeftCell="L7" workbookViewId="0">
      <selection activeCell="AI18" sqref="AI18:AI34"/>
    </sheetView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51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>
      <c r="A2">
        <v>1986</v>
      </c>
      <c r="N2">
        <v>46.692776327241084</v>
      </c>
      <c r="O2">
        <v>344.7</v>
      </c>
      <c r="P2">
        <v>16095</v>
      </c>
      <c r="Q2">
        <f>(O2+1303.3)/856929</f>
        <v>1.9231464917163499E-3</v>
      </c>
    </row>
    <row r="3" spans="1:23">
      <c r="A3">
        <v>1987</v>
      </c>
      <c r="N3">
        <v>53.281616861415358</v>
      </c>
      <c r="O3">
        <v>4099.3</v>
      </c>
      <c r="P3">
        <v>218417.33199999999</v>
      </c>
      <c r="Q3">
        <f t="shared" ref="Q3:Q34" si="0">(O3+1303.3)/856929</f>
        <v>6.3046063326133205E-3</v>
      </c>
    </row>
    <row r="4" spans="1:23">
      <c r="A4">
        <v>1988</v>
      </c>
      <c r="N4">
        <v>57.044739843137251</v>
      </c>
      <c r="O4">
        <v>12750</v>
      </c>
      <c r="P4">
        <v>727320.43299999996</v>
      </c>
      <c r="Q4">
        <f t="shared" si="0"/>
        <v>1.639960836895472E-2</v>
      </c>
    </row>
    <row r="5" spans="1:23">
      <c r="A5">
        <v>1989</v>
      </c>
      <c r="B5" t="s">
        <v>22</v>
      </c>
      <c r="C5">
        <v>649200</v>
      </c>
      <c r="D5">
        <v>18905</v>
      </c>
      <c r="E5">
        <v>108000</v>
      </c>
      <c r="F5">
        <v>80590</v>
      </c>
      <c r="G5">
        <v>441705</v>
      </c>
      <c r="H5">
        <v>22300</v>
      </c>
      <c r="I5">
        <v>2.8153388000000001E-2</v>
      </c>
      <c r="J5">
        <v>0.160833954</v>
      </c>
      <c r="K5">
        <v>0.120014892</v>
      </c>
      <c r="L5">
        <v>0.65778853299999995</v>
      </c>
      <c r="M5">
        <v>3.3209232999999998E-2</v>
      </c>
      <c r="N5">
        <v>57.994026394038201</v>
      </c>
      <c r="O5">
        <v>18799.7</v>
      </c>
      <c r="P5">
        <v>1090270.298</v>
      </c>
      <c r="Q5">
        <f t="shared" si="0"/>
        <v>2.3459353108600596E-2</v>
      </c>
    </row>
    <row r="6" spans="1:23">
      <c r="A6">
        <v>1990</v>
      </c>
      <c r="B6" t="s">
        <v>22</v>
      </c>
      <c r="C6">
        <v>668000</v>
      </c>
      <c r="D6">
        <v>26370</v>
      </c>
      <c r="E6">
        <v>43978</v>
      </c>
      <c r="F6">
        <v>46935</v>
      </c>
      <c r="G6">
        <v>550717</v>
      </c>
      <c r="H6">
        <v>22300</v>
      </c>
      <c r="I6">
        <v>3.8200782000000003E-2</v>
      </c>
      <c r="J6">
        <v>6.3708532999999998E-2</v>
      </c>
      <c r="K6">
        <v>6.7992177000000001E-2</v>
      </c>
      <c r="L6">
        <v>0.79779371300000002</v>
      </c>
      <c r="M6">
        <v>3.2304794999999997E-2</v>
      </c>
      <c r="N6">
        <v>58.037690040916488</v>
      </c>
      <c r="O6">
        <v>19478.7</v>
      </c>
      <c r="P6">
        <v>1130498.753</v>
      </c>
      <c r="Q6">
        <f t="shared" si="0"/>
        <v>2.4251717470175474E-2</v>
      </c>
    </row>
    <row r="7" spans="1:23">
      <c r="A7">
        <v>1991</v>
      </c>
      <c r="B7" t="s">
        <v>22</v>
      </c>
      <c r="C7">
        <v>1131000</v>
      </c>
      <c r="D7">
        <v>23400</v>
      </c>
      <c r="E7">
        <v>50000</v>
      </c>
      <c r="F7">
        <v>75500</v>
      </c>
      <c r="G7">
        <v>982100</v>
      </c>
      <c r="H7">
        <v>22300</v>
      </c>
      <c r="I7">
        <v>2.0289603999999999E-2</v>
      </c>
      <c r="J7">
        <v>4.3353853999999997E-2</v>
      </c>
      <c r="K7">
        <v>6.5464320000000006E-2</v>
      </c>
      <c r="L7">
        <v>0.85155640300000002</v>
      </c>
      <c r="M7">
        <v>1.9335819000000001E-2</v>
      </c>
      <c r="N7">
        <v>57.782944951547094</v>
      </c>
      <c r="O7">
        <v>24167.8</v>
      </c>
      <c r="P7">
        <v>1396486.6569999999</v>
      </c>
      <c r="Q7">
        <f t="shared" si="0"/>
        <v>2.9723699396332716E-2</v>
      </c>
    </row>
    <row r="8" spans="1:23">
      <c r="A8">
        <v>1992</v>
      </c>
      <c r="B8" t="s">
        <v>22</v>
      </c>
      <c r="C8">
        <v>491967</v>
      </c>
      <c r="D8">
        <v>13960</v>
      </c>
      <c r="E8">
        <v>139200</v>
      </c>
      <c r="F8">
        <v>148000</v>
      </c>
      <c r="G8">
        <v>190807</v>
      </c>
      <c r="H8">
        <v>35230</v>
      </c>
      <c r="I8">
        <v>2.6479664999999999E-2</v>
      </c>
      <c r="J8">
        <v>0.26403792100000001</v>
      </c>
      <c r="K8">
        <v>0.28072997399999999</v>
      </c>
      <c r="L8">
        <v>0.36192732500000002</v>
      </c>
      <c r="M8">
        <v>6.6825115000000004E-2</v>
      </c>
      <c r="N8">
        <v>63.539804208923655</v>
      </c>
      <c r="O8">
        <v>35073.1</v>
      </c>
      <c r="P8">
        <v>2228537.9070000001</v>
      </c>
      <c r="Q8">
        <f t="shared" si="0"/>
        <v>4.2449724539605965E-2</v>
      </c>
    </row>
    <row r="9" spans="1:23">
      <c r="A9">
        <v>1993</v>
      </c>
      <c r="B9" t="s">
        <v>22</v>
      </c>
      <c r="C9">
        <v>857855</v>
      </c>
      <c r="D9">
        <v>51291</v>
      </c>
      <c r="E9">
        <v>94756</v>
      </c>
      <c r="F9">
        <v>386158</v>
      </c>
      <c r="G9">
        <v>325650</v>
      </c>
      <c r="H9">
        <v>45976</v>
      </c>
      <c r="I9">
        <v>5.6748440999999997E-2</v>
      </c>
      <c r="J9">
        <v>0.104838183</v>
      </c>
      <c r="K9">
        <v>0.42724580099999998</v>
      </c>
      <c r="L9">
        <v>0.36029965800000002</v>
      </c>
      <c r="M9">
        <v>5.0867916999999999E-2</v>
      </c>
      <c r="N9">
        <v>65.188439286329157</v>
      </c>
      <c r="O9">
        <v>45886.7</v>
      </c>
      <c r="P9">
        <v>2991282.3569999998</v>
      </c>
      <c r="Q9">
        <f t="shared" si="0"/>
        <v>5.5068739650542813E-2</v>
      </c>
    </row>
    <row r="10" spans="1:23">
      <c r="A10">
        <v>1994</v>
      </c>
      <c r="B10" t="s">
        <v>22</v>
      </c>
      <c r="C10">
        <v>809031</v>
      </c>
      <c r="D10">
        <v>50511</v>
      </c>
      <c r="E10">
        <v>184500</v>
      </c>
      <c r="F10">
        <v>282120</v>
      </c>
      <c r="G10">
        <v>291900</v>
      </c>
      <c r="H10">
        <v>45976</v>
      </c>
      <c r="I10">
        <v>5.9076708999999998E-2</v>
      </c>
      <c r="J10">
        <v>0.215787707</v>
      </c>
      <c r="K10">
        <v>0.32996221100000001</v>
      </c>
      <c r="L10">
        <v>0.34140071399999999</v>
      </c>
      <c r="M10">
        <v>5.3772659E-2</v>
      </c>
      <c r="N10">
        <v>65.188439286329157</v>
      </c>
      <c r="O10">
        <v>45886.7</v>
      </c>
      <c r="P10">
        <v>2991282.3569999998</v>
      </c>
      <c r="Q10">
        <f t="shared" si="0"/>
        <v>5.5068739650542813E-2</v>
      </c>
    </row>
    <row r="11" spans="1:23">
      <c r="A11">
        <v>1995</v>
      </c>
      <c r="B11" t="s">
        <v>22</v>
      </c>
      <c r="C11">
        <v>857855</v>
      </c>
      <c r="D11">
        <v>56296</v>
      </c>
      <c r="E11">
        <v>181307</v>
      </c>
      <c r="F11">
        <v>241602</v>
      </c>
      <c r="G11">
        <v>378650</v>
      </c>
      <c r="H11">
        <v>45976</v>
      </c>
      <c r="I11">
        <v>6.2285979999999998E-2</v>
      </c>
      <c r="J11">
        <v>0.20059834200000001</v>
      </c>
      <c r="K11">
        <v>0.267308822</v>
      </c>
      <c r="L11">
        <v>0.41893893900000001</v>
      </c>
      <c r="M11">
        <v>5.0867916999999999E-2</v>
      </c>
      <c r="N11">
        <v>65.180521311303806</v>
      </c>
      <c r="O11">
        <v>45853.599999999999</v>
      </c>
      <c r="P11">
        <v>2988761.5520000001</v>
      </c>
      <c r="Q11">
        <f t="shared" si="0"/>
        <v>5.5030113346613313E-2</v>
      </c>
      <c r="R11">
        <v>903708.6</v>
      </c>
      <c r="S11">
        <v>6.2294416585169203E-2</v>
      </c>
      <c r="T11">
        <v>0.20062551136505699</v>
      </c>
      <c r="U11">
        <v>0.26734502692571499</v>
      </c>
      <c r="V11">
        <v>0.418995680687337</v>
      </c>
      <c r="W11">
        <v>5.0739364436722202E-2</v>
      </c>
    </row>
    <row r="12" spans="1:23">
      <c r="A12">
        <v>1996</v>
      </c>
      <c r="B12" t="s">
        <v>22</v>
      </c>
      <c r="C12">
        <v>887040</v>
      </c>
      <c r="D12">
        <v>77540</v>
      </c>
      <c r="E12">
        <v>201500</v>
      </c>
      <c r="F12">
        <v>310000</v>
      </c>
      <c r="G12">
        <v>298000</v>
      </c>
      <c r="H12">
        <v>46000</v>
      </c>
      <c r="I12">
        <v>8.3104689999999995E-2</v>
      </c>
      <c r="J12">
        <v>0.21596073099999999</v>
      </c>
      <c r="K12">
        <v>0.33224727799999998</v>
      </c>
      <c r="L12">
        <v>0.31938609299999998</v>
      </c>
      <c r="M12">
        <v>4.9301208999999999E-2</v>
      </c>
      <c r="N12">
        <v>64.942711922841553</v>
      </c>
      <c r="O12">
        <v>46408.4</v>
      </c>
      <c r="P12">
        <v>3013887.352</v>
      </c>
      <c r="Q12">
        <f t="shared" si="0"/>
        <v>5.5677541546615889E-2</v>
      </c>
      <c r="R12">
        <v>933448.4</v>
      </c>
      <c r="S12">
        <v>8.3068330290137105E-2</v>
      </c>
      <c r="T12">
        <v>0.21586624391878501</v>
      </c>
      <c r="U12">
        <v>0.33210191372120801</v>
      </c>
      <c r="V12">
        <v>0.31924635577070998</v>
      </c>
      <c r="W12">
        <v>4.9717156299159099E-2</v>
      </c>
    </row>
    <row r="13" spans="1:23">
      <c r="A13">
        <v>1997</v>
      </c>
      <c r="B13" t="s">
        <v>22</v>
      </c>
      <c r="C13">
        <v>900600</v>
      </c>
      <c r="D13">
        <v>91100</v>
      </c>
      <c r="E13">
        <v>201500</v>
      </c>
      <c r="F13">
        <v>310000</v>
      </c>
      <c r="G13">
        <v>298000</v>
      </c>
      <c r="H13">
        <v>52000</v>
      </c>
      <c r="I13">
        <v>9.5633003999999994E-2</v>
      </c>
      <c r="J13">
        <v>0.211526349</v>
      </c>
      <c r="K13">
        <v>0.325425152</v>
      </c>
      <c r="L13">
        <v>0.31282805000000002</v>
      </c>
      <c r="M13">
        <v>5.4587444999999998E-2</v>
      </c>
      <c r="N13">
        <v>64.99462767103374</v>
      </c>
      <c r="O13">
        <v>49667.1</v>
      </c>
      <c r="P13">
        <v>3228094.6719999998</v>
      </c>
      <c r="Q13">
        <f t="shared" si="0"/>
        <v>5.9480307003263982E-2</v>
      </c>
      <c r="R13">
        <v>950267.1</v>
      </c>
      <c r="S13">
        <v>9.5867782858103795E-2</v>
      </c>
      <c r="T13">
        <v>0.21204564485079999</v>
      </c>
      <c r="U13">
        <v>0.32622406900123102</v>
      </c>
      <c r="V13">
        <v>0.313596040523764</v>
      </c>
      <c r="W13">
        <v>5.2266462766100197E-2</v>
      </c>
    </row>
    <row r="14" spans="1:23">
      <c r="A14">
        <v>1998</v>
      </c>
      <c r="B14" t="s">
        <v>22</v>
      </c>
      <c r="C14">
        <v>900544</v>
      </c>
      <c r="D14">
        <v>109393</v>
      </c>
      <c r="E14">
        <v>198500</v>
      </c>
      <c r="F14">
        <v>298000</v>
      </c>
      <c r="G14">
        <v>294651</v>
      </c>
      <c r="H14">
        <v>48500</v>
      </c>
      <c r="I14">
        <v>0.115266521</v>
      </c>
      <c r="J14">
        <v>0.20915784700000001</v>
      </c>
      <c r="K14">
        <v>0.31400019400000001</v>
      </c>
      <c r="L14">
        <v>0.31047138000000002</v>
      </c>
      <c r="M14">
        <v>5.1104058000000001E-2</v>
      </c>
      <c r="N14">
        <v>66.182385342429683</v>
      </c>
      <c r="O14">
        <v>48605.599999999999</v>
      </c>
      <c r="P14">
        <v>3216834.5490000001</v>
      </c>
      <c r="Q14">
        <f t="shared" si="0"/>
        <v>5.8241581274527998E-2</v>
      </c>
      <c r="R14">
        <v>949149.6</v>
      </c>
      <c r="S14">
        <v>0.11525369657217401</v>
      </c>
      <c r="T14">
        <v>0.209134576888617</v>
      </c>
      <c r="U14">
        <v>0.313965259006589</v>
      </c>
      <c r="V14">
        <v>0.31043683735419603</v>
      </c>
      <c r="W14">
        <v>5.1209630178425003E-2</v>
      </c>
    </row>
    <row r="15" spans="1:23">
      <c r="A15">
        <v>1999</v>
      </c>
      <c r="N15">
        <v>68.297698249473484</v>
      </c>
      <c r="O15">
        <v>60730.3</v>
      </c>
      <c r="P15">
        <v>4147739.7039999999</v>
      </c>
      <c r="Q15">
        <f t="shared" si="0"/>
        <v>7.2390594786732626E-2</v>
      </c>
    </row>
    <row r="16" spans="1:23">
      <c r="A16">
        <v>2000</v>
      </c>
      <c r="N16">
        <v>71.68269955814867</v>
      </c>
      <c r="O16">
        <v>99648.9</v>
      </c>
      <c r="P16">
        <v>7143102.1600000001</v>
      </c>
      <c r="Q16">
        <f t="shared" si="0"/>
        <v>0.11780695950306268</v>
      </c>
    </row>
    <row r="17" spans="1:35">
      <c r="A17">
        <v>2001</v>
      </c>
      <c r="N17">
        <v>73.736244229225392</v>
      </c>
      <c r="O17">
        <v>134405.70000000001</v>
      </c>
      <c r="P17">
        <v>9910571.5209999997</v>
      </c>
      <c r="Q17">
        <f t="shared" si="0"/>
        <v>0.15836667915311536</v>
      </c>
    </row>
    <row r="18" spans="1:35">
      <c r="A18">
        <v>2002</v>
      </c>
      <c r="B18" t="s">
        <v>22</v>
      </c>
      <c r="C18">
        <v>733170</v>
      </c>
      <c r="D18">
        <v>90650</v>
      </c>
      <c r="E18">
        <v>96000</v>
      </c>
      <c r="F18">
        <v>281800</v>
      </c>
      <c r="G18">
        <v>264720</v>
      </c>
      <c r="H18">
        <v>135755</v>
      </c>
      <c r="I18">
        <v>0.104324309</v>
      </c>
      <c r="J18">
        <v>0.110481342</v>
      </c>
      <c r="K18">
        <v>0.32430877200000002</v>
      </c>
      <c r="L18">
        <v>0.30465229999999999</v>
      </c>
      <c r="M18">
        <v>0.156233277</v>
      </c>
      <c r="N18">
        <v>73.919372724605793</v>
      </c>
      <c r="O18">
        <v>136350</v>
      </c>
      <c r="P18">
        <v>10078906.471000001</v>
      </c>
      <c r="Q18">
        <f t="shared" si="0"/>
        <v>0.16063559524768095</v>
      </c>
      <c r="R18">
        <v>869520</v>
      </c>
      <c r="S18">
        <v>0.1042529211519</v>
      </c>
      <c r="T18">
        <v>0.110405741098537</v>
      </c>
      <c r="U18">
        <v>0.32408685251633101</v>
      </c>
      <c r="V18">
        <v>0.30444383107921602</v>
      </c>
      <c r="W18">
        <v>0.15681065415401599</v>
      </c>
      <c r="AH18">
        <f>Q18*12150*N18</f>
        <v>144270.10162111977</v>
      </c>
      <c r="AI18">
        <f>AH18/0.95</f>
        <v>151863.26486433661</v>
      </c>
    </row>
    <row r="19" spans="1:35">
      <c r="A19">
        <v>2003</v>
      </c>
      <c r="N19">
        <v>74.11888542061827</v>
      </c>
      <c r="O19">
        <v>139711</v>
      </c>
      <c r="P19">
        <v>10355223.601</v>
      </c>
      <c r="Q19">
        <f t="shared" si="0"/>
        <v>0.16455774048958546</v>
      </c>
      <c r="AH19">
        <f t="shared" ref="AH19:AH34" si="1">Q19*12150*N19</f>
        <v>148191.56119594455</v>
      </c>
      <c r="AI19">
        <f t="shared" ref="AI19:AI34" si="2">AH19/0.95</f>
        <v>155991.11704836271</v>
      </c>
    </row>
    <row r="20" spans="1:35">
      <c r="A20">
        <v>2004</v>
      </c>
      <c r="B20" t="s">
        <v>22</v>
      </c>
      <c r="C20">
        <v>717202</v>
      </c>
      <c r="D20">
        <v>106391</v>
      </c>
      <c r="E20">
        <v>115678</v>
      </c>
      <c r="F20">
        <v>306204</v>
      </c>
      <c r="G20">
        <v>188929</v>
      </c>
      <c r="H20">
        <v>149790</v>
      </c>
      <c r="I20">
        <v>0.12271278200000001</v>
      </c>
      <c r="J20">
        <v>0.13342453000000001</v>
      </c>
      <c r="K20">
        <v>0.353179729</v>
      </c>
      <c r="L20">
        <v>0.217913199</v>
      </c>
      <c r="M20">
        <v>0.17276975999999999</v>
      </c>
      <c r="N20">
        <v>73.584491489534912</v>
      </c>
      <c r="O20">
        <v>146167.1</v>
      </c>
      <c r="P20">
        <v>10755631.726</v>
      </c>
      <c r="Q20">
        <f t="shared" si="0"/>
        <v>0.17209173688835364</v>
      </c>
      <c r="R20">
        <v>863369.1</v>
      </c>
      <c r="S20">
        <v>0.123227713384693</v>
      </c>
      <c r="T20">
        <v>0.13398441060723601</v>
      </c>
      <c r="U20">
        <v>0.35466175474660799</v>
      </c>
      <c r="V20">
        <v>0.21882761382124999</v>
      </c>
      <c r="W20">
        <v>0.16929850744021299</v>
      </c>
      <c r="AH20">
        <f t="shared" si="1"/>
        <v>153858.88782403612</v>
      </c>
      <c r="AI20">
        <f t="shared" si="2"/>
        <v>161956.7240253012</v>
      </c>
    </row>
    <row r="21" spans="1:35">
      <c r="A21">
        <v>2005</v>
      </c>
      <c r="N21">
        <v>73.65342444879829</v>
      </c>
      <c r="O21">
        <v>155469.4</v>
      </c>
      <c r="P21">
        <v>11450853.707</v>
      </c>
      <c r="Q21">
        <f t="shared" si="0"/>
        <v>0.18294712864192947</v>
      </c>
      <c r="AH21">
        <f t="shared" si="1"/>
        <v>163717.39258826812</v>
      </c>
      <c r="AI21">
        <f t="shared" si="2"/>
        <v>172334.09746133487</v>
      </c>
    </row>
    <row r="22" spans="1:35">
      <c r="A22">
        <v>2006</v>
      </c>
      <c r="N22">
        <v>73.941025690073801</v>
      </c>
      <c r="O22">
        <v>170423.8</v>
      </c>
      <c r="P22">
        <v>12601310.573999999</v>
      </c>
      <c r="Q22">
        <f t="shared" si="0"/>
        <v>0.20039828270486817</v>
      </c>
      <c r="AH22">
        <f t="shared" si="1"/>
        <v>180034.50302218707</v>
      </c>
      <c r="AI22">
        <f t="shared" si="2"/>
        <v>189510.00318124954</v>
      </c>
    </row>
    <row r="23" spans="1:35">
      <c r="A23">
        <v>2007</v>
      </c>
      <c r="N23">
        <v>73.646206537103637</v>
      </c>
      <c r="O23">
        <v>198580.3</v>
      </c>
      <c r="P23">
        <v>14624685.788000001</v>
      </c>
      <c r="Q23">
        <f t="shared" si="0"/>
        <v>0.23325573063812752</v>
      </c>
      <c r="AH23">
        <f t="shared" si="1"/>
        <v>208717.55653164341</v>
      </c>
      <c r="AI23">
        <f t="shared" si="2"/>
        <v>219702.69108594043</v>
      </c>
    </row>
    <row r="24" spans="1:35">
      <c r="A24">
        <v>2008</v>
      </c>
      <c r="N24">
        <v>73.808241011334559</v>
      </c>
      <c r="O24">
        <v>196002.4</v>
      </c>
      <c r="P24">
        <v>14466592.378</v>
      </c>
      <c r="Q24">
        <f t="shared" si="0"/>
        <v>0.23024743006713505</v>
      </c>
      <c r="AH24">
        <f t="shared" si="1"/>
        <v>206479.01739922137</v>
      </c>
      <c r="AI24">
        <f t="shared" si="2"/>
        <v>217346.33410444355</v>
      </c>
    </row>
    <row r="25" spans="1:35">
      <c r="A25">
        <v>2009</v>
      </c>
      <c r="N25">
        <v>73.795433489988525</v>
      </c>
      <c r="O25">
        <v>194801.5</v>
      </c>
      <c r="P25">
        <v>14375461.137</v>
      </c>
      <c r="Q25">
        <f t="shared" si="0"/>
        <v>0.22884603041792259</v>
      </c>
      <c r="AH25">
        <f t="shared" si="1"/>
        <v>205186.67300841745</v>
      </c>
      <c r="AI25">
        <f t="shared" si="2"/>
        <v>215985.97158780784</v>
      </c>
    </row>
    <row r="26" spans="1:35">
      <c r="A26">
        <v>2010</v>
      </c>
      <c r="N26">
        <v>73.876698495613823</v>
      </c>
      <c r="O26">
        <v>193733.5</v>
      </c>
      <c r="P26">
        <v>14312391.368000001</v>
      </c>
      <c r="Q26">
        <f t="shared" si="0"/>
        <v>0.22759971946333943</v>
      </c>
      <c r="AH26">
        <f t="shared" si="1"/>
        <v>204293.93760762492</v>
      </c>
      <c r="AI26">
        <f t="shared" si="2"/>
        <v>215046.2501132894</v>
      </c>
    </row>
    <row r="27" spans="1:35">
      <c r="A27">
        <v>2011</v>
      </c>
      <c r="N27">
        <v>74.140944503931593</v>
      </c>
      <c r="O27">
        <v>193038.9</v>
      </c>
      <c r="P27">
        <v>14312086.372</v>
      </c>
      <c r="Q27">
        <f t="shared" si="0"/>
        <v>0.22678915055973131</v>
      </c>
      <c r="AH27">
        <f t="shared" si="1"/>
        <v>204294.49618277533</v>
      </c>
      <c r="AI27">
        <f t="shared" si="2"/>
        <v>215046.83808713194</v>
      </c>
    </row>
    <row r="28" spans="1:35">
      <c r="A28">
        <v>2012</v>
      </c>
      <c r="N28">
        <v>74.515931963426041</v>
      </c>
      <c r="O28">
        <v>192825.7</v>
      </c>
      <c r="P28">
        <v>14368586.742000001</v>
      </c>
      <c r="Q28">
        <f t="shared" si="0"/>
        <v>0.22654035515194373</v>
      </c>
      <c r="AH28">
        <f t="shared" si="1"/>
        <v>205102.51815139223</v>
      </c>
      <c r="AI28">
        <f t="shared" si="2"/>
        <v>215897.38752778131</v>
      </c>
    </row>
    <row r="29" spans="1:35">
      <c r="A29">
        <v>2013</v>
      </c>
      <c r="N29">
        <v>75.152381749380311</v>
      </c>
      <c r="O29">
        <v>190297.1</v>
      </c>
      <c r="P29">
        <v>14301280.305</v>
      </c>
      <c r="Q29">
        <f t="shared" si="0"/>
        <v>0.2235895856016076</v>
      </c>
      <c r="AH29">
        <f t="shared" si="1"/>
        <v>204159.97219166081</v>
      </c>
      <c r="AI29">
        <f t="shared" si="2"/>
        <v>214905.23388595876</v>
      </c>
    </row>
    <row r="30" spans="1:35">
      <c r="A30">
        <v>2014</v>
      </c>
      <c r="N30">
        <v>76.825861235294113</v>
      </c>
      <c r="O30">
        <v>170000</v>
      </c>
      <c r="P30">
        <v>13060396.41</v>
      </c>
      <c r="Q30">
        <f t="shared" si="0"/>
        <v>0.19990372597963191</v>
      </c>
      <c r="AH30">
        <f t="shared" si="1"/>
        <v>186596.97733723294</v>
      </c>
      <c r="AI30">
        <f t="shared" si="2"/>
        <v>196417.87088129783</v>
      </c>
    </row>
    <row r="31" spans="1:35">
      <c r="A31">
        <v>2015</v>
      </c>
      <c r="N31">
        <v>77.190942265206388</v>
      </c>
      <c r="O31">
        <v>150773.9</v>
      </c>
      <c r="P31">
        <v>11638379.41</v>
      </c>
      <c r="Q31">
        <f t="shared" si="0"/>
        <v>0.1774676781857073</v>
      </c>
      <c r="AH31">
        <f t="shared" si="1"/>
        <v>166441.60220439389</v>
      </c>
      <c r="AI31">
        <f t="shared" si="2"/>
        <v>175201.68653094093</v>
      </c>
    </row>
    <row r="32" spans="1:35">
      <c r="A32">
        <v>2016</v>
      </c>
      <c r="N32">
        <v>77.87</v>
      </c>
      <c r="O32">
        <v>131914.26</v>
      </c>
      <c r="P32">
        <v>10271834.800000001</v>
      </c>
      <c r="Q32">
        <f t="shared" si="0"/>
        <v>0.15545927375546864</v>
      </c>
      <c r="AH32">
        <f t="shared" si="1"/>
        <v>147083.20581516088</v>
      </c>
      <c r="AI32">
        <f t="shared" si="2"/>
        <v>154824.42717385356</v>
      </c>
    </row>
    <row r="33" spans="1:35">
      <c r="A33">
        <v>2017</v>
      </c>
      <c r="N33">
        <v>79.83</v>
      </c>
      <c r="O33">
        <v>122819.56</v>
      </c>
      <c r="P33">
        <v>9804190.4000000004</v>
      </c>
      <c r="Q33">
        <f t="shared" si="0"/>
        <v>0.14484614244587357</v>
      </c>
      <c r="S33">
        <v>0.19</v>
      </c>
      <c r="AH33">
        <f t="shared" si="1"/>
        <v>140491.27075016714</v>
      </c>
      <c r="AI33">
        <f t="shared" si="2"/>
        <v>147885.54815807068</v>
      </c>
    </row>
    <row r="34" spans="1:35">
      <c r="A34">
        <v>2018</v>
      </c>
      <c r="N34">
        <v>79.98</v>
      </c>
      <c r="O34">
        <v>123919.28</v>
      </c>
      <c r="P34">
        <v>9910568.6500000004</v>
      </c>
      <c r="Q34">
        <f t="shared" si="0"/>
        <v>0.14612946930259099</v>
      </c>
      <c r="AH34">
        <f t="shared" si="1"/>
        <v>142002.33470107793</v>
      </c>
      <c r="AI34">
        <f t="shared" si="2"/>
        <v>149476.14179060835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L14" sqref="L14"/>
    </sheetView>
  </sheetViews>
  <sheetFormatPr defaultRowHeight="15"/>
  <cols>
    <col min="1" max="1" width="12.5703125" customWidth="1"/>
    <col min="2" max="2" width="12" bestFit="1" customWidth="1"/>
  </cols>
  <sheetData>
    <row r="1" spans="1:9">
      <c r="A1" t="s">
        <v>52</v>
      </c>
      <c r="B1" t="s">
        <v>54</v>
      </c>
      <c r="C1" t="s">
        <v>61</v>
      </c>
      <c r="D1" t="s">
        <v>62</v>
      </c>
      <c r="F1" t="s">
        <v>60</v>
      </c>
      <c r="H1" t="s">
        <v>67</v>
      </c>
    </row>
    <row r="2" spans="1:9">
      <c r="A2" t="s">
        <v>53</v>
      </c>
      <c r="B2" s="2">
        <v>1487157.61</v>
      </c>
      <c r="C2">
        <f>B2*0.404686</f>
        <v>601831.86456045997</v>
      </c>
      <c r="D2">
        <f>C2/100</f>
        <v>6018.3186456045996</v>
      </c>
      <c r="E2" t="s">
        <v>57</v>
      </c>
      <c r="F2">
        <f>AVERAGE(Sheet1!AH23:AH34)</f>
        <v>185070.79682339737</v>
      </c>
      <c r="H2">
        <f>F2+C8</f>
        <v>187529.26427339736</v>
      </c>
      <c r="I2">
        <f>F2+C9</f>
        <v>194057.73937079826</v>
      </c>
    </row>
    <row r="3" spans="1:9">
      <c r="A3" t="s">
        <v>55</v>
      </c>
      <c r="B3">
        <f>1.394 *10^6</f>
        <v>1394000</v>
      </c>
      <c r="C3">
        <f t="shared" ref="C3:C4" si="0">B3*0.404686</f>
        <v>564132.28399999999</v>
      </c>
      <c r="D3">
        <f t="shared" ref="D3:D4" si="1">C3/100</f>
        <v>5641.3228399999998</v>
      </c>
      <c r="E3" t="s">
        <v>58</v>
      </c>
      <c r="F3">
        <f>MAX(Sheet1!AH18:AH34)</f>
        <v>208717.55653164341</v>
      </c>
    </row>
    <row r="4" spans="1:9">
      <c r="A4" t="s">
        <v>56</v>
      </c>
      <c r="B4">
        <v>12150</v>
      </c>
      <c r="C4">
        <f t="shared" si="0"/>
        <v>4916.9349000000002</v>
      </c>
      <c r="D4">
        <f t="shared" si="1"/>
        <v>49.169349000000004</v>
      </c>
      <c r="E4" t="s">
        <v>59</v>
      </c>
      <c r="F4">
        <f>MIN(Sheet1!AH18:AH34)</f>
        <v>140491.27075016714</v>
      </c>
      <c r="H4">
        <f>F2/H2</f>
        <v>0.98689021972370239</v>
      </c>
      <c r="I4">
        <f>F2/I2</f>
        <v>0.95368933711925308</v>
      </c>
    </row>
    <row r="7" spans="1:9">
      <c r="B7" t="s">
        <v>65</v>
      </c>
      <c r="C7" t="s">
        <v>66</v>
      </c>
    </row>
    <row r="8" spans="1:9">
      <c r="A8" t="s">
        <v>63</v>
      </c>
      <c r="B8">
        <v>0.5</v>
      </c>
      <c r="C8">
        <f>C4*B8</f>
        <v>2458.4674500000001</v>
      </c>
    </row>
    <row r="9" spans="1:9">
      <c r="A9" t="s">
        <v>64</v>
      </c>
      <c r="B9">
        <f>5.5*10^6/5/C2</f>
        <v>1.8277530067361432</v>
      </c>
      <c r="C9">
        <f>B9*C4</f>
        <v>8986.9425474008785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85" zoomScaleNormal="85" workbookViewId="0">
      <selection activeCell="O28" sqref="O28"/>
    </sheetView>
  </sheetViews>
  <sheetFormatPr defaultRowHeight="15"/>
  <sheetData>
    <row r="1" spans="1:5">
      <c r="A1" t="s">
        <v>0</v>
      </c>
      <c r="B1" t="s">
        <v>23</v>
      </c>
      <c r="C1" t="s">
        <v>24</v>
      </c>
      <c r="D1" t="s">
        <v>25</v>
      </c>
      <c r="E1" t="s">
        <v>21</v>
      </c>
    </row>
    <row r="2" spans="1:5">
      <c r="A2">
        <v>1989</v>
      </c>
      <c r="B2">
        <v>2.8153388000000001E-2</v>
      </c>
      <c r="C2">
        <v>0.160833954</v>
      </c>
      <c r="D2">
        <f>Sheet1!L5+Sheet1!K5</f>
        <v>0.77780342499999999</v>
      </c>
      <c r="E2">
        <v>3.3209232999999998E-2</v>
      </c>
    </row>
    <row r="3" spans="1:5">
      <c r="A3">
        <v>1990</v>
      </c>
      <c r="B3">
        <v>3.8200782000000003E-2</v>
      </c>
      <c r="C3">
        <v>6.3708532999999998E-2</v>
      </c>
      <c r="D3">
        <f>Sheet1!L6+Sheet1!K6</f>
        <v>0.86578589000000006</v>
      </c>
      <c r="E3">
        <v>3.2304794999999997E-2</v>
      </c>
    </row>
    <row r="4" spans="1:5">
      <c r="A4">
        <v>1991</v>
      </c>
      <c r="B4">
        <v>2.0289603999999999E-2</v>
      </c>
      <c r="C4">
        <v>4.3353853999999997E-2</v>
      </c>
      <c r="D4">
        <f>Sheet1!L7+Sheet1!K7</f>
        <v>0.91702072300000004</v>
      </c>
      <c r="E4">
        <v>1.9335819000000001E-2</v>
      </c>
    </row>
    <row r="5" spans="1:5">
      <c r="A5">
        <v>1992</v>
      </c>
      <c r="B5">
        <v>2.6479664999999999E-2</v>
      </c>
      <c r="C5">
        <v>0.26403792100000001</v>
      </c>
      <c r="D5">
        <f>Sheet1!L8+Sheet1!K8</f>
        <v>0.64265729900000002</v>
      </c>
      <c r="E5">
        <v>6.6825115000000004E-2</v>
      </c>
    </row>
    <row r="6" spans="1:5">
      <c r="A6">
        <v>1993</v>
      </c>
      <c r="B6">
        <v>5.6748440999999997E-2</v>
      </c>
      <c r="C6">
        <v>0.104838183</v>
      </c>
      <c r="D6">
        <f>Sheet1!L9+Sheet1!K9</f>
        <v>0.78754545899999995</v>
      </c>
      <c r="E6">
        <v>5.0867916999999999E-2</v>
      </c>
    </row>
    <row r="7" spans="1:5">
      <c r="A7">
        <v>1994</v>
      </c>
      <c r="B7">
        <v>5.9076708999999998E-2</v>
      </c>
      <c r="C7">
        <v>0.215787707</v>
      </c>
      <c r="D7">
        <f>Sheet1!L10+Sheet1!K10</f>
        <v>0.67136292499999994</v>
      </c>
      <c r="E7">
        <v>5.3772659E-2</v>
      </c>
    </row>
    <row r="8" spans="1:5">
      <c r="A8">
        <v>1995</v>
      </c>
      <c r="B8">
        <v>6.2285979999999998E-2</v>
      </c>
      <c r="C8">
        <v>0.20059834200000001</v>
      </c>
      <c r="D8">
        <f>Sheet1!L11+Sheet1!K11</f>
        <v>0.68624776099999996</v>
      </c>
      <c r="E8">
        <v>5.0867916999999999E-2</v>
      </c>
    </row>
    <row r="9" spans="1:5">
      <c r="A9">
        <v>1996</v>
      </c>
      <c r="B9">
        <v>8.3104689999999995E-2</v>
      </c>
      <c r="C9">
        <v>0.21596073099999999</v>
      </c>
      <c r="D9">
        <f>Sheet1!L12+Sheet1!K12</f>
        <v>0.65163337099999996</v>
      </c>
      <c r="E9">
        <v>4.9301208999999999E-2</v>
      </c>
    </row>
    <row r="10" spans="1:5">
      <c r="A10">
        <v>1997</v>
      </c>
      <c r="B10">
        <v>9.5633003999999994E-2</v>
      </c>
      <c r="C10">
        <v>0.211526349</v>
      </c>
      <c r="D10">
        <f>Sheet1!L13+Sheet1!K13</f>
        <v>0.63825320200000002</v>
      </c>
      <c r="E10">
        <v>5.4587444999999998E-2</v>
      </c>
    </row>
    <row r="11" spans="1:5">
      <c r="A11">
        <v>1998</v>
      </c>
      <c r="B11">
        <v>0.115266521</v>
      </c>
      <c r="C11">
        <v>0.20915784700000001</v>
      </c>
      <c r="D11">
        <f>Sheet1!L14+Sheet1!K14</f>
        <v>0.62447157399999997</v>
      </c>
      <c r="E11">
        <v>5.1104058000000001E-2</v>
      </c>
    </row>
    <row r="12" spans="1:5">
      <c r="A12">
        <v>2002</v>
      </c>
      <c r="B12">
        <v>0.104324309</v>
      </c>
      <c r="C12">
        <v>0.110481342</v>
      </c>
      <c r="D12">
        <f>Sheet1!L18+Sheet1!K18</f>
        <v>0.62896107200000007</v>
      </c>
      <c r="E12">
        <v>0.156233277</v>
      </c>
    </row>
    <row r="13" spans="1:5">
      <c r="A13">
        <v>2004</v>
      </c>
      <c r="B13">
        <v>0.12271278200000001</v>
      </c>
      <c r="C13">
        <v>0.13342453000000001</v>
      </c>
      <c r="D13">
        <f>Sheet1!L20+Sheet1!K20</f>
        <v>0.571092928</v>
      </c>
      <c r="E13">
        <v>0.17276975999999999</v>
      </c>
    </row>
    <row r="14" spans="1:5">
      <c r="A14">
        <v>2017</v>
      </c>
      <c r="B14">
        <v>0.1978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opLeftCell="A16" workbookViewId="0">
      <selection activeCell="B35" sqref="B35"/>
    </sheetView>
  </sheetViews>
  <sheetFormatPr defaultRowHeight="15"/>
  <sheetData>
    <row r="1" spans="1:2">
      <c r="A1" t="s">
        <v>0</v>
      </c>
      <c r="B1" t="s">
        <v>50</v>
      </c>
    </row>
    <row r="2" spans="1:2">
      <c r="A2">
        <v>1985</v>
      </c>
      <c r="B2">
        <v>981.88749999999993</v>
      </c>
    </row>
    <row r="3" spans="1:2" ht="15.75">
      <c r="A3" s="1">
        <v>1986</v>
      </c>
      <c r="B3">
        <v>297.75749999999999</v>
      </c>
    </row>
    <row r="4" spans="1:2" ht="15.75">
      <c r="A4" s="1" t="s">
        <v>26</v>
      </c>
      <c r="B4">
        <v>4040.7206419999998</v>
      </c>
    </row>
    <row r="5" spans="1:2" ht="15.75">
      <c r="A5" s="1" t="s">
        <v>27</v>
      </c>
      <c r="B5">
        <v>13455.428010499998</v>
      </c>
    </row>
    <row r="6" spans="1:2" ht="15.75">
      <c r="A6" s="1" t="s">
        <v>28</v>
      </c>
      <c r="B6">
        <v>20170.000512999999</v>
      </c>
    </row>
    <row r="7" spans="1:2" ht="15.75">
      <c r="A7" s="1" t="s">
        <v>29</v>
      </c>
      <c r="B7">
        <v>20914.226930500001</v>
      </c>
    </row>
    <row r="8" spans="1:2" ht="15.75">
      <c r="A8" s="1" t="s">
        <v>30</v>
      </c>
      <c r="B8">
        <v>25835.003154499998</v>
      </c>
    </row>
    <row r="9" spans="1:2" ht="15.75">
      <c r="A9" s="1" t="s">
        <v>31</v>
      </c>
      <c r="B9">
        <v>41227.951279499997</v>
      </c>
    </row>
    <row r="10" spans="1:2" ht="15.75">
      <c r="A10" s="1" t="s">
        <v>32</v>
      </c>
      <c r="B10">
        <v>55338.723604499995</v>
      </c>
    </row>
    <row r="11" spans="1:2" ht="15.75">
      <c r="A11" s="1" t="s">
        <v>33</v>
      </c>
      <c r="B11">
        <v>55338.723604499995</v>
      </c>
    </row>
    <row r="12" spans="1:2" ht="15.75">
      <c r="A12" s="1" t="s">
        <v>34</v>
      </c>
      <c r="B12">
        <v>55292.088711999997</v>
      </c>
    </row>
    <row r="13" spans="1:2" ht="15.75">
      <c r="A13" s="1" t="s">
        <v>35</v>
      </c>
      <c r="B13">
        <v>55756.916011999994</v>
      </c>
    </row>
    <row r="14" spans="1:2" ht="15.75">
      <c r="A14" s="1" t="s">
        <v>36</v>
      </c>
      <c r="B14">
        <v>59719.75143199999</v>
      </c>
    </row>
    <row r="15" spans="1:2" ht="15.75">
      <c r="A15" s="1" t="s">
        <v>37</v>
      </c>
      <c r="B15">
        <v>59511.439156499997</v>
      </c>
    </row>
    <row r="16" spans="1:2" ht="15.75">
      <c r="A16" s="1" t="s">
        <v>38</v>
      </c>
      <c r="B16">
        <v>76733.184523999997</v>
      </c>
    </row>
    <row r="17" spans="1:2" ht="15.75">
      <c r="A17" s="1" t="s">
        <v>39</v>
      </c>
      <c r="B17">
        <v>132147.38996</v>
      </c>
    </row>
    <row r="18" spans="1:2" ht="15.75">
      <c r="A18" s="1" t="s">
        <v>40</v>
      </c>
      <c r="B18">
        <v>183345.57313849998</v>
      </c>
    </row>
    <row r="19" spans="1:2" ht="15.75">
      <c r="A19" s="1" t="s">
        <v>41</v>
      </c>
      <c r="B19">
        <v>186459.76971350002</v>
      </c>
    </row>
    <row r="20" spans="1:2" ht="15.75">
      <c r="A20" s="1" t="s">
        <v>42</v>
      </c>
      <c r="B20">
        <v>191571.63661849999</v>
      </c>
    </row>
    <row r="21" spans="1:2" ht="15.75">
      <c r="A21" s="1" t="s">
        <v>43</v>
      </c>
      <c r="B21">
        <v>198979.18693099997</v>
      </c>
    </row>
    <row r="22" spans="1:2" ht="15.75">
      <c r="A22" s="1" t="s">
        <v>44</v>
      </c>
      <c r="B22">
        <v>211840.79357949999</v>
      </c>
    </row>
    <row r="23" spans="1:2" ht="15.75">
      <c r="A23" s="1" t="s">
        <v>45</v>
      </c>
      <c r="B23">
        <v>233124.24561899996</v>
      </c>
    </row>
    <row r="24" spans="1:2" ht="15.75">
      <c r="A24" s="1" t="s">
        <v>46</v>
      </c>
      <c r="B24">
        <v>270556.68707799999</v>
      </c>
    </row>
    <row r="25" spans="1:2" ht="15.75">
      <c r="A25" s="1" t="s">
        <v>47</v>
      </c>
      <c r="B25">
        <v>267631.95899299998</v>
      </c>
    </row>
    <row r="26" spans="1:2" ht="15.75">
      <c r="A26" s="1" t="s">
        <v>48</v>
      </c>
      <c r="B26">
        <v>265946.03103449999</v>
      </c>
    </row>
    <row r="27" spans="1:2" ht="15.75">
      <c r="A27" s="1" t="s">
        <v>49</v>
      </c>
      <c r="B27">
        <v>264779.24030800001</v>
      </c>
    </row>
    <row r="28" spans="1:2" ht="15.75">
      <c r="A28" s="1">
        <v>2011</v>
      </c>
      <c r="B28">
        <v>264773.59788199997</v>
      </c>
    </row>
    <row r="29" spans="1:2" ht="15.75">
      <c r="A29" s="1">
        <v>2012</v>
      </c>
      <c r="B29">
        <v>265818.854727</v>
      </c>
    </row>
    <row r="30" spans="1:2" ht="15.75">
      <c r="A30" s="1">
        <v>2013</v>
      </c>
      <c r="B30">
        <v>264573.6856425</v>
      </c>
    </row>
    <row r="31" spans="1:2" ht="15.75">
      <c r="A31" s="1">
        <v>2014</v>
      </c>
      <c r="B31">
        <v>241617.33358499999</v>
      </c>
    </row>
    <row r="32" spans="1:2" ht="15.75">
      <c r="A32" s="1">
        <v>2015</v>
      </c>
      <c r="B32">
        <v>215310.01908499998</v>
      </c>
    </row>
    <row r="33" spans="1:2" ht="15.75">
      <c r="A33" s="1">
        <v>2016</v>
      </c>
      <c r="B33">
        <v>190028.94380000001</v>
      </c>
    </row>
    <row r="34" spans="1:2" ht="15.75">
      <c r="A34" s="1">
        <v>2017</v>
      </c>
      <c r="B34">
        <v>181377.52239999999</v>
      </c>
    </row>
    <row r="35" spans="1:2" ht="15.75">
      <c r="A35" s="1">
        <v>2018</v>
      </c>
      <c r="B35">
        <v>183345.52002500001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J26" sqref="J26"/>
    </sheetView>
  </sheetViews>
  <sheetFormatPr defaultRowHeight="15"/>
  <sheetData>
    <row r="1" spans="1:2">
      <c r="A1" t="s">
        <v>0</v>
      </c>
      <c r="B1" t="s">
        <v>23</v>
      </c>
    </row>
    <row r="2" spans="1:2">
      <c r="A2">
        <v>1989</v>
      </c>
      <c r="B2">
        <v>2.8153388000000001E-2</v>
      </c>
    </row>
    <row r="3" spans="1:2">
      <c r="A3">
        <v>1990</v>
      </c>
      <c r="B3">
        <v>3.8200782000000003E-2</v>
      </c>
    </row>
    <row r="4" spans="1:2">
      <c r="A4">
        <v>1991</v>
      </c>
      <c r="B4">
        <v>2.0289603999999999E-2</v>
      </c>
    </row>
    <row r="5" spans="1:2">
      <c r="A5">
        <v>1992</v>
      </c>
      <c r="B5">
        <v>2.6479664999999999E-2</v>
      </c>
    </row>
    <row r="6" spans="1:2">
      <c r="A6">
        <v>1993</v>
      </c>
      <c r="B6">
        <v>5.6748440999999997E-2</v>
      </c>
    </row>
    <row r="7" spans="1:2">
      <c r="A7">
        <v>1994</v>
      </c>
      <c r="B7">
        <v>5.9076708999999998E-2</v>
      </c>
    </row>
    <row r="8" spans="1:2">
      <c r="A8">
        <v>1995</v>
      </c>
      <c r="B8">
        <v>6.2285979999999998E-2</v>
      </c>
    </row>
    <row r="9" spans="1:2">
      <c r="A9">
        <v>1996</v>
      </c>
      <c r="B9">
        <v>8.3104689999999995E-2</v>
      </c>
    </row>
    <row r="10" spans="1:2">
      <c r="A10">
        <v>1997</v>
      </c>
      <c r="B10">
        <v>9.5633003999999994E-2</v>
      </c>
    </row>
    <row r="11" spans="1:2">
      <c r="A11">
        <v>1998</v>
      </c>
      <c r="B11">
        <v>0.115266521</v>
      </c>
    </row>
    <row r="12" spans="1:2">
      <c r="A12">
        <v>2002</v>
      </c>
      <c r="B12">
        <v>0.104324309</v>
      </c>
    </row>
    <row r="13" spans="1:2">
      <c r="A13">
        <v>2004</v>
      </c>
      <c r="B13">
        <v>0.12271278200000001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tillage_data_percent</vt:lpstr>
      <vt:lpstr>CRP_funding</vt:lpstr>
      <vt:lpstr>nt_data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PETBUser</dc:creator>
  <cp:lastModifiedBy>PETBUser</cp:lastModifiedBy>
  <dcterms:created xsi:type="dcterms:W3CDTF">2020-05-21T12:24:53Z</dcterms:created>
  <dcterms:modified xsi:type="dcterms:W3CDTF">2020-08-05T16:16:40Z</dcterms:modified>
</cp:coreProperties>
</file>