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Alba\Desktop\Tecnicas de campo\"/>
    </mc:Choice>
  </mc:AlternateContent>
  <bookViews>
    <workbookView xWindow="0" yWindow="0" windowWidth="17880" windowHeight="7260"/>
  </bookViews>
  <sheets>
    <sheet name="CONSIDERACIONES Y LEYENDA" sheetId="1" r:id="rId1"/>
    <sheet name="MATRIZ POR TRANSECTOS" sheetId="2" r:id="rId2"/>
    <sheet name="MATRIZ POR SUSTRATO" sheetId="6" r:id="rId3"/>
    <sheet name="MATRIZ POR ZONA" sheetId="5" r:id="rId4"/>
    <sheet name="MATRIZ PRESENCIA-AUSENCIA" sheetId="4" r:id="rId5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2" l="1"/>
  <c r="AT30" i="2" l="1"/>
  <c r="AS30" i="2"/>
  <c r="AG13" i="2"/>
  <c r="AT106" i="2"/>
  <c r="AF121" i="2"/>
  <c r="V119" i="2"/>
  <c r="T119" i="2"/>
  <c r="AA119" i="2"/>
  <c r="Z119" i="2"/>
  <c r="AO119" i="2"/>
  <c r="AN119" i="2"/>
  <c r="AO115" i="2"/>
  <c r="AN115" i="2"/>
  <c r="AG115" i="2"/>
  <c r="AF115" i="2"/>
  <c r="AT109" i="2"/>
  <c r="AR109" i="2"/>
  <c r="W109" i="2"/>
  <c r="V109" i="2"/>
  <c r="U109" i="2"/>
  <c r="W104" i="2"/>
  <c r="V104" i="2"/>
  <c r="U104" i="2"/>
  <c r="T104" i="2"/>
  <c r="AC104" i="2"/>
  <c r="AB104" i="2"/>
  <c r="AA104" i="2"/>
  <c r="Z104" i="2"/>
  <c r="AT102" i="2"/>
  <c r="AS102" i="2"/>
  <c r="AR102" i="2"/>
  <c r="AC101" i="2"/>
  <c r="AN101" i="2"/>
  <c r="AG101" i="2"/>
  <c r="AO100" i="2"/>
  <c r="AN100" i="2"/>
  <c r="AR98" i="2"/>
  <c r="AT97" i="2"/>
  <c r="AS97" i="2"/>
  <c r="W97" i="2"/>
  <c r="U97" i="2"/>
  <c r="T97" i="2"/>
  <c r="AO92" i="2"/>
  <c r="AO89" i="2"/>
  <c r="AN89" i="2"/>
  <c r="AG89" i="2"/>
  <c r="AF89" i="2"/>
  <c r="AG90" i="2"/>
  <c r="AT88" i="2"/>
  <c r="AS88" i="2"/>
  <c r="AR88" i="2"/>
  <c r="W88" i="2"/>
  <c r="V88" i="2"/>
  <c r="U88" i="2"/>
  <c r="T88" i="2"/>
  <c r="AB88" i="2"/>
  <c r="Z88" i="2"/>
  <c r="AO86" i="2"/>
  <c r="AB85" i="2"/>
  <c r="AT84" i="2"/>
  <c r="AS84" i="2"/>
  <c r="AR84" i="2"/>
  <c r="W84" i="2"/>
  <c r="AO83" i="2"/>
  <c r="AS79" i="2"/>
  <c r="AO82" i="2"/>
  <c r="AF82" i="2"/>
  <c r="AS76" i="2"/>
  <c r="AG76" i="2"/>
  <c r="AF76" i="2"/>
  <c r="AR74" i="2"/>
  <c r="AB69" i="2"/>
  <c r="AG69" i="2"/>
  <c r="AF69" i="2"/>
  <c r="AT68" i="2"/>
  <c r="AS68" i="2"/>
  <c r="AR68" i="2"/>
  <c r="W68" i="2"/>
  <c r="V68" i="2"/>
  <c r="AC68" i="2"/>
  <c r="AG67" i="2"/>
  <c r="V63" i="2"/>
  <c r="U63" i="2"/>
  <c r="AC63" i="2"/>
  <c r="AB63" i="2"/>
  <c r="AA63" i="2"/>
  <c r="Z63" i="2"/>
  <c r="AO57" i="2"/>
  <c r="AN57" i="2"/>
  <c r="U47" i="2"/>
  <c r="Z47" i="2"/>
  <c r="AR46" i="2"/>
  <c r="W46" i="2"/>
  <c r="V46" i="2"/>
  <c r="U46" i="2"/>
  <c r="T46" i="2"/>
  <c r="AC46" i="2"/>
  <c r="AB46" i="2"/>
  <c r="AA46" i="2"/>
  <c r="Z46" i="2"/>
  <c r="AB41" i="2"/>
  <c r="AA41" i="2"/>
  <c r="Z41" i="2"/>
  <c r="AT40" i="2"/>
  <c r="W40" i="2"/>
  <c r="V40" i="2"/>
  <c r="U40" i="2"/>
  <c r="AC40" i="2"/>
  <c r="AB40" i="2"/>
  <c r="Z40" i="2"/>
  <c r="AT38" i="2"/>
  <c r="AS38" i="2"/>
  <c r="AR38" i="2"/>
  <c r="W38" i="2"/>
  <c r="AN35" i="2"/>
  <c r="W33" i="2"/>
  <c r="V33" i="2"/>
  <c r="U33" i="2"/>
  <c r="T33" i="2"/>
  <c r="Z33" i="2"/>
  <c r="AO33" i="2"/>
  <c r="AG33" i="2"/>
  <c r="AF33" i="2"/>
  <c r="W30" i="2"/>
  <c r="V30" i="2"/>
  <c r="T30" i="2"/>
  <c r="AS27" i="2"/>
  <c r="AR27" i="2"/>
  <c r="W27" i="2"/>
  <c r="V27" i="2"/>
  <c r="U27" i="2"/>
  <c r="T27" i="2"/>
  <c r="AC27" i="2"/>
  <c r="AB27" i="2"/>
  <c r="Z27" i="2"/>
  <c r="AF27" i="2"/>
  <c r="AB23" i="2"/>
  <c r="AA23" i="2"/>
  <c r="Z23" i="2"/>
  <c r="AO22" i="2"/>
  <c r="AN22" i="2"/>
  <c r="U19" i="2"/>
  <c r="AC19" i="2"/>
  <c r="AB19" i="2"/>
  <c r="AA19" i="2"/>
  <c r="AS18" i="2"/>
  <c r="AO18" i="2"/>
  <c r="AN18" i="2"/>
  <c r="AG18" i="2"/>
  <c r="AF18" i="2"/>
  <c r="V17" i="2"/>
  <c r="AB11" i="2"/>
  <c r="AT10" i="2"/>
  <c r="AR10" i="2"/>
  <c r="AG7" i="2"/>
  <c r="AF7" i="2"/>
</calcChain>
</file>

<file path=xl/sharedStrings.xml><?xml version="1.0" encoding="utf-8"?>
<sst xmlns="http://schemas.openxmlformats.org/spreadsheetml/2006/main" count="3096" uniqueCount="453">
  <si>
    <t>Stauracanthus genistoides</t>
  </si>
  <si>
    <t>Iberis ciliata</t>
  </si>
  <si>
    <t>Rosmarinus officinalis</t>
  </si>
  <si>
    <t>Juniperus phoenicea</t>
  </si>
  <si>
    <t>Thymus mastichina</t>
  </si>
  <si>
    <t>Pinus pinea</t>
  </si>
  <si>
    <t>Corema album</t>
  </si>
  <si>
    <t>Halimium halimifolium</t>
  </si>
  <si>
    <t>Ammophila arenaria</t>
  </si>
  <si>
    <t>Echium gaditanum</t>
  </si>
  <si>
    <t>Opuntia tuna</t>
  </si>
  <si>
    <t>Ononis pinnata</t>
  </si>
  <si>
    <t>Equisetum ramosissimum</t>
  </si>
  <si>
    <t>Olea europaea</t>
  </si>
  <si>
    <t>Myrtus communis</t>
  </si>
  <si>
    <t>Quercus coccifera</t>
  </si>
  <si>
    <t>Cistus ladanifer</t>
  </si>
  <si>
    <t>Cistus crispus</t>
  </si>
  <si>
    <t>Pistacia lentiscus</t>
  </si>
  <si>
    <t>Ulex eriocladus</t>
  </si>
  <si>
    <t>Pin</t>
  </si>
  <si>
    <t>Asp</t>
  </si>
  <si>
    <t>Ron</t>
  </si>
  <si>
    <t>Asp_TOTAL</t>
  </si>
  <si>
    <t>Pin_TOTAL</t>
  </si>
  <si>
    <t>Arbutus unedo</t>
  </si>
  <si>
    <t>Asparagus albus</t>
  </si>
  <si>
    <t>Calluna vulgaris</t>
  </si>
  <si>
    <t>Cistus albidus</t>
  </si>
  <si>
    <t>Daphne gnidium</t>
  </si>
  <si>
    <t>Echium albicans</t>
  </si>
  <si>
    <t>Erica arborea</t>
  </si>
  <si>
    <t>Erica scoparia</t>
  </si>
  <si>
    <t>Erica umbellata</t>
  </si>
  <si>
    <t>Glandora prostrata</t>
  </si>
  <si>
    <t>Lavandula stoechas</t>
  </si>
  <si>
    <t>Micromeria graeca</t>
  </si>
  <si>
    <t>Phillyrea latifolia</t>
  </si>
  <si>
    <t>Phlomis purpurea</t>
  </si>
  <si>
    <t>Quercus canariensis</t>
  </si>
  <si>
    <t>Quercus suber</t>
  </si>
  <si>
    <t>Retama sphaerocarpa</t>
  </si>
  <si>
    <t>Rubus ulmifolius</t>
  </si>
  <si>
    <t>Ruscus aculeatus</t>
  </si>
  <si>
    <t>Smilax aspera</t>
  </si>
  <si>
    <t>Tamus communis</t>
  </si>
  <si>
    <t>Crataegus monogyna</t>
  </si>
  <si>
    <t>Alc</t>
  </si>
  <si>
    <t>Phillyrea angustifolia</t>
  </si>
  <si>
    <t>Alc_TOTAL</t>
  </si>
  <si>
    <t>Ron_TOTAL</t>
  </si>
  <si>
    <t xml:space="preserve">Asperula hirsuta </t>
  </si>
  <si>
    <t>Cistus monspeliensis</t>
  </si>
  <si>
    <t xml:space="preserve">Helianthemum asperum </t>
  </si>
  <si>
    <t xml:space="preserve">Lavandula lanata </t>
  </si>
  <si>
    <t xml:space="preserve">Phlomis lychnitis </t>
  </si>
  <si>
    <t xml:space="preserve">Rosa canina </t>
  </si>
  <si>
    <t xml:space="preserve">Staehelina dubia </t>
  </si>
  <si>
    <t xml:space="preserve">Cistus laurifolius </t>
  </si>
  <si>
    <t xml:space="preserve">Clematis flammula </t>
  </si>
  <si>
    <t xml:space="preserve">Fumana ericifolia </t>
  </si>
  <si>
    <t xml:space="preserve">Macrochloa tenacissima </t>
  </si>
  <si>
    <t xml:space="preserve">Thesium humifusum </t>
  </si>
  <si>
    <t xml:space="preserve">Andryala ragusina </t>
  </si>
  <si>
    <t xml:space="preserve">Fumana thymifolia </t>
  </si>
  <si>
    <t xml:space="preserve">Jurinea pinnata </t>
  </si>
  <si>
    <t>Mercurialis tomentosa</t>
  </si>
  <si>
    <t>Polygala rupestris</t>
  </si>
  <si>
    <t xml:space="preserve">Rhamnus myrtifolia </t>
  </si>
  <si>
    <t xml:space="preserve">Lithodora fruticosa </t>
  </si>
  <si>
    <t xml:space="preserve">Thymus baeticus </t>
  </si>
  <si>
    <t xml:space="preserve">Ulex baeticus </t>
  </si>
  <si>
    <t xml:space="preserve">Teucrium webbianum </t>
  </si>
  <si>
    <t>Adenocarpus telonensis</t>
  </si>
  <si>
    <t>Aphyllanthes monspeliensis</t>
  </si>
  <si>
    <t>Ballota hirsuta</t>
  </si>
  <si>
    <t>Brachypodium retusum</t>
  </si>
  <si>
    <t>Calicotome villosa</t>
  </si>
  <si>
    <t>Chamaerops humilis</t>
  </si>
  <si>
    <t>Cistus salviifolius</t>
  </si>
  <si>
    <t>Drosophyllum lusitanicum</t>
  </si>
  <si>
    <t>Erica australis</t>
  </si>
  <si>
    <t>Polygala baetica</t>
  </si>
  <si>
    <t>Quercus lusitanica</t>
  </si>
  <si>
    <t>Rhamnus oleoides</t>
  </si>
  <si>
    <t>Rosa sempervirens</t>
  </si>
  <si>
    <t>Rubia peregrina</t>
  </si>
  <si>
    <t>Stauracanthus boivinii</t>
  </si>
  <si>
    <t>Teucrium fruticans</t>
  </si>
  <si>
    <t>Teucrium scorodonia</t>
  </si>
  <si>
    <t>Thymelaea villosa</t>
  </si>
  <si>
    <t>Viburnum tinus</t>
  </si>
  <si>
    <t>Vinca difformis</t>
  </si>
  <si>
    <t>Rhamnus alaternus</t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</si>
  <si>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Arenas estabilizadas del litoral e interior del entorno de Doñana</t>
    </r>
  </si>
  <si>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Areniscas del Aljibe</t>
    </r>
  </si>
  <si>
    <r>
      <rPr>
        <b/>
        <sz val="12"/>
        <color theme="1"/>
        <rFont val="Calibri"/>
        <family val="2"/>
        <scheme val="minor"/>
      </rPr>
      <t xml:space="preserve">3. </t>
    </r>
    <r>
      <rPr>
        <sz val="12"/>
        <color theme="1"/>
        <rFont val="Calibri"/>
        <family val="2"/>
        <scheme val="minor"/>
      </rPr>
      <t>Suelos forestales ácidos</t>
    </r>
  </si>
  <si>
    <t>Endemismo</t>
  </si>
  <si>
    <t>Lavandula pedunculata</t>
  </si>
  <si>
    <t xml:space="preserve">Cytisus grandiflorus </t>
  </si>
  <si>
    <t>Halimium calycinum</t>
  </si>
  <si>
    <t>Pinus pinaster</t>
  </si>
  <si>
    <t>Argantoniella salzmannii</t>
  </si>
  <si>
    <t>NO</t>
  </si>
  <si>
    <t>Genista triacanthos</t>
  </si>
  <si>
    <t>Putoria calabrica</t>
  </si>
  <si>
    <r>
      <t xml:space="preserve">Quercus ilex </t>
    </r>
    <r>
      <rPr>
        <sz val="11"/>
        <color rgb="FF000000"/>
        <rFont val="Calibri"/>
        <family val="2"/>
      </rPr>
      <t>subsp.</t>
    </r>
    <r>
      <rPr>
        <i/>
        <sz val="11"/>
        <color rgb="FF000000"/>
        <rFont val="Calibri"/>
        <family val="2"/>
      </rPr>
      <t xml:space="preserve"> ballota</t>
    </r>
  </si>
  <si>
    <t xml:space="preserve">Alyssum serpyllifolium </t>
  </si>
  <si>
    <r>
      <t xml:space="preserve">Helianthemum apenninum 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apenninum</t>
    </r>
  </si>
  <si>
    <t>Anagyris foetida</t>
  </si>
  <si>
    <t>Cerastium gibraltaricum</t>
  </si>
  <si>
    <t>Halimium atriplicifolium</t>
  </si>
  <si>
    <t>Halimium lasianthum</t>
  </si>
  <si>
    <t>Phagnalon saxatile</t>
  </si>
  <si>
    <t>Ptilostemon hispanicus</t>
  </si>
  <si>
    <r>
      <t xml:space="preserve">Ulex parviflorus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parviflorus</t>
    </r>
  </si>
  <si>
    <r>
      <t xml:space="preserve">Cytisus fontanesii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plumosus</t>
    </r>
  </si>
  <si>
    <r>
      <t xml:space="preserve">Genista hirsuta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lanuginosa</t>
    </r>
  </si>
  <si>
    <r>
      <t xml:space="preserve">Helianthemum marifolium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andalusicum</t>
    </r>
  </si>
  <si>
    <r>
      <t xml:space="preserve">Helichrysum italicum </t>
    </r>
    <r>
      <rPr>
        <sz val="11"/>
        <color theme="1"/>
        <rFont val="Calibri"/>
        <family val="2"/>
        <scheme val="minor"/>
      </rPr>
      <t xml:space="preserve">subsp. </t>
    </r>
    <r>
      <rPr>
        <i/>
        <sz val="11"/>
        <color theme="1"/>
        <rFont val="Calibri"/>
        <family val="2"/>
        <scheme val="minor"/>
      </rPr>
      <t>serotinum</t>
    </r>
  </si>
  <si>
    <r>
      <t xml:space="preserve">Teucrium lusitanicum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lusitanicum</t>
    </r>
  </si>
  <si>
    <r>
      <t xml:space="preserve">Thymus granatensis </t>
    </r>
    <r>
      <rPr>
        <sz val="11"/>
        <color theme="1"/>
        <rFont val="Calibri"/>
        <family val="2"/>
        <scheme val="minor"/>
      </rPr>
      <t>subsp</t>
    </r>
    <r>
      <rPr>
        <i/>
        <sz val="11"/>
        <color theme="1"/>
        <rFont val="Calibri"/>
        <family val="2"/>
        <scheme val="minor"/>
      </rPr>
      <t>. granatensis</t>
    </r>
  </si>
  <si>
    <t xml:space="preserve">                         LEYENDA </t>
  </si>
  <si>
    <t>TIPOS DE SUELOS MUESTREADOS</t>
  </si>
  <si>
    <t>Familia</t>
  </si>
  <si>
    <t>Poaceae</t>
  </si>
  <si>
    <t>Leguminosae</t>
  </si>
  <si>
    <t>Compositae</t>
  </si>
  <si>
    <t>Asparagaceae</t>
  </si>
  <si>
    <t>Ericaceae</t>
  </si>
  <si>
    <t>Labiatae</t>
  </si>
  <si>
    <t>Plumbaginaceae</t>
  </si>
  <si>
    <t>Rubiaceae</t>
  </si>
  <si>
    <t>Caryophyllaceae</t>
  </si>
  <si>
    <t>Palmae</t>
  </si>
  <si>
    <t>Cistaceae</t>
  </si>
  <si>
    <t>Ranunculaceae</t>
  </si>
  <si>
    <t>Rosaceae</t>
  </si>
  <si>
    <t>Boraginaceae</t>
  </si>
  <si>
    <t>Thymelaeaceae</t>
  </si>
  <si>
    <t>Dioscoreaceae</t>
  </si>
  <si>
    <t>Droseraceae</t>
  </si>
  <si>
    <t>Equisetaceae</t>
  </si>
  <si>
    <t>Cupressaceae</t>
  </si>
  <si>
    <t>Euphorbiaceae</t>
  </si>
  <si>
    <t>Myrtaceae</t>
  </si>
  <si>
    <t>Oleaceae</t>
  </si>
  <si>
    <t>Cactaceae</t>
  </si>
  <si>
    <t>Pinaceae</t>
  </si>
  <si>
    <t>Anacardiaceae</t>
  </si>
  <si>
    <t>Polygalaceae</t>
  </si>
  <si>
    <t>Fagaceae</t>
  </si>
  <si>
    <t>Rutaceae</t>
  </si>
  <si>
    <t>Liliaceae</t>
  </si>
  <si>
    <t>Scrophulariaceae</t>
  </si>
  <si>
    <t>Crassulaceae</t>
  </si>
  <si>
    <t>Smilacaceae</t>
  </si>
  <si>
    <t>Santalaceae</t>
  </si>
  <si>
    <t>Caprifoliaceae</t>
  </si>
  <si>
    <t>Apocynaceae</t>
  </si>
  <si>
    <t>Cruciferae</t>
  </si>
  <si>
    <t>SI</t>
  </si>
  <si>
    <t xml:space="preserve"> NO</t>
  </si>
  <si>
    <t xml:space="preserve">         referencia a las medias de los transectos correspondientes.</t>
  </si>
  <si>
    <t xml:space="preserve">                     Los nombres de las familias se han asignado </t>
  </si>
  <si>
    <t xml:space="preserve">                atendiendo a las publicaciones de la Flora Ibérica.</t>
  </si>
  <si>
    <t xml:space="preserve">         corresponde al Ibero-norteafricano definido en el protocolo.</t>
  </si>
  <si>
    <r>
      <t xml:space="preserve">  de presencia ausencia para todos los transectos y por zonas (</t>
    </r>
    <r>
      <rPr>
        <b/>
        <sz val="12"/>
        <color theme="1"/>
        <rFont val="Calibri"/>
        <family val="2"/>
        <scheme val="minor"/>
      </rPr>
      <t>MATRIZ PRESENCIA-AUSENCIA</t>
    </r>
    <r>
      <rPr>
        <sz val="12"/>
        <color theme="1"/>
        <rFont val="Calibri"/>
        <family val="2"/>
        <scheme val="minor"/>
      </rPr>
      <t>).</t>
    </r>
  </si>
  <si>
    <r>
      <t xml:space="preserve">                   Los cálculos en las columnas "</t>
    </r>
    <r>
      <rPr>
        <b/>
        <sz val="12"/>
        <color theme="1"/>
        <rFont val="Calibri"/>
        <family val="2"/>
        <scheme val="minor"/>
      </rPr>
      <t>XXX_TOTAL</t>
    </r>
    <r>
      <rPr>
        <sz val="12"/>
        <color theme="1"/>
        <rFont val="Calibri"/>
        <family val="2"/>
        <scheme val="minor"/>
      </rPr>
      <t xml:space="preserve">" hacen </t>
    </r>
  </si>
  <si>
    <t xml:space="preserve">                    No se han asignado valores en "Endemismo" </t>
  </si>
  <si>
    <r>
      <t xml:space="preserve">                 a las especies con el formato genérico "</t>
    </r>
    <r>
      <rPr>
        <b/>
        <sz val="12"/>
        <color theme="1"/>
        <rFont val="Calibri"/>
        <family val="2"/>
        <scheme val="minor"/>
      </rPr>
      <t>XXX sp.</t>
    </r>
    <r>
      <rPr>
        <sz val="12"/>
        <color theme="1"/>
        <rFont val="Calibri"/>
        <family val="2"/>
        <scheme val="minor"/>
      </rPr>
      <t>".</t>
    </r>
  </si>
  <si>
    <t>Arenas_1</t>
  </si>
  <si>
    <t>Arenas_2</t>
  </si>
  <si>
    <t>Arenas_3</t>
  </si>
  <si>
    <t>Arenas_4</t>
  </si>
  <si>
    <t>Arenas_5</t>
  </si>
  <si>
    <t>Arenas_6</t>
  </si>
  <si>
    <t>Arenas_7</t>
  </si>
  <si>
    <t>Arenas_8</t>
  </si>
  <si>
    <t>Arenas_9</t>
  </si>
  <si>
    <t>Arenas_10</t>
  </si>
  <si>
    <t>Arenas_11</t>
  </si>
  <si>
    <t>Arenas_12</t>
  </si>
  <si>
    <t>Arenas_13</t>
  </si>
  <si>
    <t>Alcornocal_1</t>
  </si>
  <si>
    <t>Alcornocal_2</t>
  </si>
  <si>
    <t>Alcornocal_3</t>
  </si>
  <si>
    <t>Alcornocal_4</t>
  </si>
  <si>
    <t>Alcornocal_5</t>
  </si>
  <si>
    <t>Alcornocal_6</t>
  </si>
  <si>
    <t>Quejigal_1</t>
  </si>
  <si>
    <t>Quejigal_2</t>
  </si>
  <si>
    <t>Quejigal_3</t>
  </si>
  <si>
    <t>Quejigal_4</t>
  </si>
  <si>
    <t>Caliza_1</t>
  </si>
  <si>
    <t>Caliza_2</t>
  </si>
  <si>
    <t>Caliza_3</t>
  </si>
  <si>
    <t>Caliza_4</t>
  </si>
  <si>
    <t>Caliza_5</t>
  </si>
  <si>
    <t>Caliza_6</t>
  </si>
  <si>
    <t>Caliza_7</t>
  </si>
  <si>
    <t>Caliza_8</t>
  </si>
  <si>
    <t>Dolomía_1</t>
  </si>
  <si>
    <t>Dolomía_2</t>
  </si>
  <si>
    <t>Brezal_1</t>
  </si>
  <si>
    <t>Brezal_2</t>
  </si>
  <si>
    <t>Brezal_3</t>
  </si>
  <si>
    <t>Brezal_4</t>
  </si>
  <si>
    <t>Brezal_5</t>
  </si>
  <si>
    <t>Brezal_6</t>
  </si>
  <si>
    <t>Dolomía_3</t>
  </si>
  <si>
    <t>Dolomía_4</t>
  </si>
  <si>
    <t>Serpentina_1</t>
  </si>
  <si>
    <t>Serpentina_2</t>
  </si>
  <si>
    <t>Alcornocales-Grazalema (2019)</t>
  </si>
  <si>
    <t>Alcornocales-Grazalema (2018)</t>
  </si>
  <si>
    <t>Ronda (2016)</t>
  </si>
  <si>
    <t>Asperillo (2017)</t>
  </si>
  <si>
    <t>Pinares de la Puebla (2017)</t>
  </si>
  <si>
    <t>Arenas_TOTAL</t>
  </si>
  <si>
    <t>Alcornocal_TOTAL</t>
  </si>
  <si>
    <t>Brezal_TOTAL</t>
  </si>
  <si>
    <t>Caliza_TOTAL</t>
  </si>
  <si>
    <t>Dolomía_TOTAL</t>
  </si>
  <si>
    <t>Quejigal_TOTAL</t>
  </si>
  <si>
    <t>Serpentina_TOTAL</t>
  </si>
  <si>
    <t>Armeria pungens</t>
  </si>
  <si>
    <r>
      <t xml:space="preserve">Calamintha nepeta </t>
    </r>
    <r>
      <rPr>
        <sz val="11"/>
        <rFont val="Calibri"/>
        <family val="2"/>
      </rPr>
      <t xml:space="preserve">subsp. </t>
    </r>
    <r>
      <rPr>
        <i/>
        <sz val="11"/>
        <rFont val="Calibri"/>
        <family val="2"/>
      </rPr>
      <t>nepeta</t>
    </r>
  </si>
  <si>
    <r>
      <t xml:space="preserve">Genista hirsuta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hirsuta</t>
    </r>
  </si>
  <si>
    <r>
      <t xml:space="preserve">Helianthemum cinereum </t>
    </r>
    <r>
      <rPr>
        <sz val="11"/>
        <color theme="1"/>
        <rFont val="Calibri"/>
        <family val="2"/>
        <scheme val="minor"/>
      </rPr>
      <t>subsp.</t>
    </r>
    <r>
      <rPr>
        <i/>
        <sz val="11"/>
        <color theme="1"/>
        <rFont val="Calibri"/>
        <family val="2"/>
        <scheme val="minor"/>
      </rPr>
      <t xml:space="preserve"> rotundifolium</t>
    </r>
  </si>
  <si>
    <t>Helichrysum stoechas</t>
  </si>
  <si>
    <t>Ruta angustifolia</t>
  </si>
  <si>
    <r>
      <t xml:space="preserve">Scrophularia canina </t>
    </r>
    <r>
      <rPr>
        <sz val="11"/>
        <color rgb="FF000000"/>
        <rFont val="Calibri"/>
        <family val="2"/>
      </rPr>
      <t xml:space="preserve">subsp. </t>
    </r>
    <r>
      <rPr>
        <i/>
        <sz val="11"/>
        <color rgb="FF000000"/>
        <rFont val="Calibri"/>
        <family val="2"/>
      </rPr>
      <t>canina</t>
    </r>
  </si>
  <si>
    <t>Sedum sediforme</t>
  </si>
  <si>
    <t>Zonas</t>
  </si>
  <si>
    <t>Año</t>
  </si>
  <si>
    <t>Zona</t>
  </si>
  <si>
    <t>2018 + 2019</t>
  </si>
  <si>
    <t>Asp + Pin</t>
  </si>
  <si>
    <t>2016 + 2018 + 2019</t>
  </si>
  <si>
    <t>Alc + Ron</t>
  </si>
  <si>
    <t>2016 + 2018</t>
  </si>
  <si>
    <t>Años</t>
  </si>
  <si>
    <r>
      <t xml:space="preserve">  </t>
    </r>
    <r>
      <rPr>
        <b/>
        <u/>
        <sz val="12"/>
        <color theme="1"/>
        <rFont val="Calibri"/>
        <family val="2"/>
        <scheme val="minor"/>
      </rPr>
      <t>Encontramos en este Excel:</t>
    </r>
    <r>
      <rPr>
        <sz val="12"/>
        <color theme="1"/>
        <rFont val="Calibri"/>
        <family val="2"/>
        <scheme val="minor"/>
      </rPr>
      <t xml:space="preserve"> La matriz de cobertura (calculada sobre uno) para todos los tansectos (</t>
    </r>
    <r>
      <rPr>
        <b/>
        <sz val="12"/>
        <color theme="1"/>
        <rFont val="Calibri"/>
        <family val="2"/>
        <scheme val="minor"/>
      </rPr>
      <t>MATRIZ POR TRANSECTOS</t>
    </r>
    <r>
      <rPr>
        <sz val="12"/>
        <color theme="1"/>
        <rFont val="Calibri"/>
        <family val="2"/>
        <scheme val="minor"/>
      </rPr>
      <t>), para los distintos</t>
    </r>
  </si>
  <si>
    <r>
      <t xml:space="preserve">  tipos de sustrato  (</t>
    </r>
    <r>
      <rPr>
        <b/>
        <sz val="12"/>
        <color theme="1"/>
        <rFont val="Calibri"/>
        <family val="2"/>
        <scheme val="minor"/>
      </rPr>
      <t>MATRIZ POR SUSTRATO</t>
    </r>
    <r>
      <rPr>
        <sz val="12"/>
        <color theme="1"/>
        <rFont val="Calibri"/>
        <family val="2"/>
        <scheme val="minor"/>
      </rPr>
      <t>) y en general para las cinco zonas estudiadas (</t>
    </r>
    <r>
      <rPr>
        <b/>
        <sz val="12"/>
        <color theme="1"/>
        <rFont val="Calibri"/>
        <family val="2"/>
        <scheme val="minor"/>
      </rPr>
      <t>MATRIZ POR ZONAS</t>
    </r>
    <r>
      <rPr>
        <sz val="12"/>
        <color theme="1"/>
        <rFont val="Calibri"/>
        <family val="2"/>
        <scheme val="minor"/>
      </rPr>
      <t>). Por último, encontramos la matriz</t>
    </r>
  </si>
  <si>
    <r>
      <rPr>
        <b/>
        <sz val="12"/>
        <color theme="1"/>
        <rFont val="Calibri"/>
        <family val="2"/>
        <scheme val="minor"/>
      </rPr>
      <t>4.</t>
    </r>
    <r>
      <rPr>
        <sz val="12"/>
        <color theme="1"/>
        <rFont val="Calibri"/>
        <family val="2"/>
        <scheme val="minor"/>
      </rPr>
      <t xml:space="preserve"> Calizas de Los Alcornocales, Sierra de Grazalema y Sierra de las Nieves</t>
    </r>
  </si>
  <si>
    <r>
      <rPr>
        <b/>
        <sz val="12"/>
        <color theme="1"/>
        <rFont val="Calibri"/>
        <family val="2"/>
        <scheme val="minor"/>
      </rPr>
      <t>5.</t>
    </r>
    <r>
      <rPr>
        <sz val="12"/>
        <color theme="1"/>
        <rFont val="Calibri"/>
        <family val="2"/>
        <scheme val="minor"/>
      </rPr>
      <t xml:space="preserve"> Dolomías Sierra de las Nieves y Los Alcornocales</t>
    </r>
  </si>
  <si>
    <r>
      <rPr>
        <b/>
        <sz val="12"/>
        <color theme="1"/>
        <rFont val="Calibri"/>
        <family val="2"/>
        <scheme val="minor"/>
      </rPr>
      <t xml:space="preserve">6. </t>
    </r>
    <r>
      <rPr>
        <sz val="12"/>
        <color theme="1"/>
        <rFont val="Calibri"/>
        <family val="2"/>
        <scheme val="minor"/>
      </rPr>
      <t>Peridotitas Sierra de las Nieves</t>
    </r>
  </si>
  <si>
    <t>Ulex borgiae</t>
  </si>
  <si>
    <t xml:space="preserve">                       El "Endemismo" considerado en el análisis </t>
  </si>
  <si>
    <t>Especie</t>
  </si>
  <si>
    <t>Ammophila_arenaria</t>
  </si>
  <si>
    <t>Anagyris_foetida</t>
  </si>
  <si>
    <t>Aphyllanthes_monspeliensis</t>
  </si>
  <si>
    <t>Arbutus_unedo</t>
  </si>
  <si>
    <t>Armeria_pungens</t>
  </si>
  <si>
    <t>Asparagus_albus</t>
  </si>
  <si>
    <t>Ballota_hirsuta</t>
  </si>
  <si>
    <t>Brachypodium_retusum</t>
  </si>
  <si>
    <t>Calicotome_villosa</t>
  </si>
  <si>
    <t>Calluna_vulgaris</t>
  </si>
  <si>
    <t>Cerastium_gibraltaricum</t>
  </si>
  <si>
    <t>Chamaerops_humilis</t>
  </si>
  <si>
    <t>Cistus_albidus</t>
  </si>
  <si>
    <t>Cistus_crispus</t>
  </si>
  <si>
    <t>Cistus_ladanifer</t>
  </si>
  <si>
    <t>Cistus_monspeliensis</t>
  </si>
  <si>
    <t>Cistus_salviifolius</t>
  </si>
  <si>
    <t>Corema_album</t>
  </si>
  <si>
    <t>Crataegus_monogyna</t>
  </si>
  <si>
    <t>Daphne_gnidium</t>
  </si>
  <si>
    <t>Drosophyllum_lusitanicum</t>
  </si>
  <si>
    <t>Echium_albicans</t>
  </si>
  <si>
    <t>Echium_gaditanum</t>
  </si>
  <si>
    <t>Equisetum_ramosissimum</t>
  </si>
  <si>
    <t>Erica_arborea</t>
  </si>
  <si>
    <t>Erica_australis</t>
  </si>
  <si>
    <t>Erica_scoparia</t>
  </si>
  <si>
    <t>Erica_umbellata</t>
  </si>
  <si>
    <t>Genista_triacanthos</t>
  </si>
  <si>
    <t>Glandora_prostrata</t>
  </si>
  <si>
    <t>Halimium_atriplicifolium</t>
  </si>
  <si>
    <t>Halimium_calycinum</t>
  </si>
  <si>
    <t>Halimium_halimifolium</t>
  </si>
  <si>
    <t>Halimium_lasianthum</t>
  </si>
  <si>
    <t>Helichrysum_stoechas</t>
  </si>
  <si>
    <t>Iberis_ciliata</t>
  </si>
  <si>
    <t>Juniperus_phoenicea</t>
  </si>
  <si>
    <t>Lavandula_pedunculata</t>
  </si>
  <si>
    <t>Lavandula_stoechas</t>
  </si>
  <si>
    <t>Mercurialis_tomentosa</t>
  </si>
  <si>
    <t>Micromeria_graeca</t>
  </si>
  <si>
    <t>Myrtus_communis</t>
  </si>
  <si>
    <t>Olea_europaea</t>
  </si>
  <si>
    <t>Ononis_pinnata</t>
  </si>
  <si>
    <t>Opuntia_tuna</t>
  </si>
  <si>
    <t>Phagnalon_saxatile</t>
  </si>
  <si>
    <t>Phillyrea_angustifolia</t>
  </si>
  <si>
    <t>Phillyrea_latifolia</t>
  </si>
  <si>
    <t>Phlomis_purpurea</t>
  </si>
  <si>
    <t>Pinus_pinaster</t>
  </si>
  <si>
    <t>Pinus_pinea</t>
  </si>
  <si>
    <t>Pistacia_lentiscus</t>
  </si>
  <si>
    <t>Polygala_baetica</t>
  </si>
  <si>
    <t>Polygala_rupestris</t>
  </si>
  <si>
    <t>Ptilostemon_hispanicus</t>
  </si>
  <si>
    <t>Putoria_calabrica</t>
  </si>
  <si>
    <t>Quercus_canariensis</t>
  </si>
  <si>
    <t>Quercus_coccifera</t>
  </si>
  <si>
    <t>Quercus_lusitanica</t>
  </si>
  <si>
    <t>Quercus_suber</t>
  </si>
  <si>
    <t>Retama_sphaerocarpa</t>
  </si>
  <si>
    <t>Rhamnus_alaternus</t>
  </si>
  <si>
    <t>Rhamnus_oleoides</t>
  </si>
  <si>
    <t>Rosa_sempervirens</t>
  </si>
  <si>
    <t>Rosmarinus_officinalis</t>
  </si>
  <si>
    <t>Rubia_peregrina</t>
  </si>
  <si>
    <t>Rubus_ulmifolius</t>
  </si>
  <si>
    <t>Ruscus_aculeatus</t>
  </si>
  <si>
    <t>Ruta_angustifolia</t>
  </si>
  <si>
    <t>Sedum_sediforme</t>
  </si>
  <si>
    <t>Smilax_aspera</t>
  </si>
  <si>
    <t>Stauracanthus_genistoides</t>
  </si>
  <si>
    <t>Tamus_communis</t>
  </si>
  <si>
    <t>Teucrium_fruticans</t>
  </si>
  <si>
    <t>Teucrium_scorodonia</t>
  </si>
  <si>
    <t>Thymelaea_villosa</t>
  </si>
  <si>
    <t>Thymus_mastichina</t>
  </si>
  <si>
    <t>Ulex_borgiae</t>
  </si>
  <si>
    <t>Viburnum_tinus</t>
  </si>
  <si>
    <t>Vinca_difformis</t>
  </si>
  <si>
    <t>Adenocarpus</t>
  </si>
  <si>
    <t>Alyssum_serpyllifolium</t>
  </si>
  <si>
    <t>Ammophila</t>
  </si>
  <si>
    <t>Anagyris</t>
  </si>
  <si>
    <t>Andryala_ragusina</t>
  </si>
  <si>
    <t>Aphyllanthes</t>
  </si>
  <si>
    <t>Arbutus</t>
  </si>
  <si>
    <t>Armeria</t>
  </si>
  <si>
    <t>Asparagus</t>
  </si>
  <si>
    <t>Asperula_hirsuta</t>
  </si>
  <si>
    <t>Ballota</t>
  </si>
  <si>
    <t>Brachypodium</t>
  </si>
  <si>
    <t>Calicotome</t>
  </si>
  <si>
    <t>Calluna</t>
  </si>
  <si>
    <t>Cerastium</t>
  </si>
  <si>
    <t>Chamaerops</t>
  </si>
  <si>
    <t>Cistus</t>
  </si>
  <si>
    <t>Cistus_laurifolius</t>
  </si>
  <si>
    <t>Clematis_flammula</t>
  </si>
  <si>
    <t>Corema</t>
  </si>
  <si>
    <t>Crataegus</t>
  </si>
  <si>
    <t>Cytisus_grandiflorus</t>
  </si>
  <si>
    <t>Daphne</t>
  </si>
  <si>
    <t>Drosophyllum</t>
  </si>
  <si>
    <t>Echium</t>
  </si>
  <si>
    <t>Equisetum</t>
  </si>
  <si>
    <t>Erica</t>
  </si>
  <si>
    <t>Fumana_ericifolia</t>
  </si>
  <si>
    <t>Fumana_thymifolia</t>
  </si>
  <si>
    <t>Genista</t>
  </si>
  <si>
    <t>Glandora</t>
  </si>
  <si>
    <t>Halimium</t>
  </si>
  <si>
    <t>Helianthemum_asperum</t>
  </si>
  <si>
    <t>Helichrysum</t>
  </si>
  <si>
    <t>Iberis</t>
  </si>
  <si>
    <t>Juniperus</t>
  </si>
  <si>
    <t>Jurinea_pinnata</t>
  </si>
  <si>
    <t>Lavandula_lanata</t>
  </si>
  <si>
    <t>Lavandula</t>
  </si>
  <si>
    <t>Lithodora_fruticosa</t>
  </si>
  <si>
    <t>Macrochloa_tenacissima</t>
  </si>
  <si>
    <t>Mercurialis</t>
  </si>
  <si>
    <t>Micromeria</t>
  </si>
  <si>
    <t>Myrtus</t>
  </si>
  <si>
    <t>Olea</t>
  </si>
  <si>
    <t>Ononis</t>
  </si>
  <si>
    <t>Opuntia</t>
  </si>
  <si>
    <t>Phagnalon</t>
  </si>
  <si>
    <t>Phillyrea</t>
  </si>
  <si>
    <t>Phlomis_lychnitis</t>
  </si>
  <si>
    <t>Phlomis</t>
  </si>
  <si>
    <t>Pinus</t>
  </si>
  <si>
    <t>Pistacia</t>
  </si>
  <si>
    <t>Polygala</t>
  </si>
  <si>
    <t>Ptilostemon</t>
  </si>
  <si>
    <t>Putoria</t>
  </si>
  <si>
    <t>Quercus</t>
  </si>
  <si>
    <t>Retama</t>
  </si>
  <si>
    <t>Rhamnus</t>
  </si>
  <si>
    <t>Rhamnus_myrtifolia</t>
  </si>
  <si>
    <t>Rosa_canina</t>
  </si>
  <si>
    <t>Rosa</t>
  </si>
  <si>
    <t>Rosmarinus</t>
  </si>
  <si>
    <t>Rubia</t>
  </si>
  <si>
    <t>Rubus</t>
  </si>
  <si>
    <t>Ruscus</t>
  </si>
  <si>
    <t>Ruta</t>
  </si>
  <si>
    <t>Sedum</t>
  </si>
  <si>
    <t>Smilax</t>
  </si>
  <si>
    <t>Staehelina_dubia</t>
  </si>
  <si>
    <t>Stauracanthus</t>
  </si>
  <si>
    <t>Tamus</t>
  </si>
  <si>
    <t>Teucrium</t>
  </si>
  <si>
    <t>Teucrium_webbianum</t>
  </si>
  <si>
    <t>Thesium_humifusum</t>
  </si>
  <si>
    <t>Thymelaea</t>
  </si>
  <si>
    <t>Thymus_baeticus</t>
  </si>
  <si>
    <t>Thymus</t>
  </si>
  <si>
    <t>Ulex</t>
  </si>
  <si>
    <t>Viburnum</t>
  </si>
  <si>
    <t>Vinca</t>
  </si>
  <si>
    <t>Alyssum</t>
  </si>
  <si>
    <t>Andryala</t>
  </si>
  <si>
    <t>Asperula</t>
  </si>
  <si>
    <t>Calamintha</t>
  </si>
  <si>
    <t>Clematis</t>
  </si>
  <si>
    <t>Cytisus</t>
  </si>
  <si>
    <t>Fumana</t>
  </si>
  <si>
    <t>Helianthemum</t>
  </si>
  <si>
    <t>Jurinea</t>
  </si>
  <si>
    <t>Lithodora</t>
  </si>
  <si>
    <t>Macrochloa</t>
  </si>
  <si>
    <t>Scrophularia</t>
  </si>
  <si>
    <t>Staehelina</t>
  </si>
  <si>
    <t>Thesium</t>
  </si>
  <si>
    <t>Cytisus_fontanesii_plumosus</t>
  </si>
  <si>
    <t>Genista_hirsuta_lanuginosa</t>
  </si>
  <si>
    <t>Genista_hirsuta_hirsuta</t>
  </si>
  <si>
    <t>Helianthemum_cinereum_rotundifolium</t>
  </si>
  <si>
    <t>Helianthemum_marifolium_andalusicum</t>
  </si>
  <si>
    <t>Helichrysum_italicum_serotinum</t>
  </si>
  <si>
    <t>Quercus_ilex_ballota</t>
  </si>
  <si>
    <t>Teucrium_lusitanicum_lusitanicum</t>
  </si>
  <si>
    <t>Thymus_granatensis_granatensis</t>
  </si>
  <si>
    <t>Ulex_parviflorus_parviflorus</t>
  </si>
  <si>
    <t>Adenocarpus_grandiflorus</t>
  </si>
  <si>
    <t>Satureja_salzmannii</t>
  </si>
  <si>
    <t>Satureja</t>
  </si>
  <si>
    <t>Ulex bovinii</t>
  </si>
  <si>
    <t>Ulex_parviflorus_funkii</t>
  </si>
  <si>
    <t>Ulex_parviflorus_eriocladus</t>
  </si>
  <si>
    <t>Lamiaceae</t>
  </si>
  <si>
    <t>Brassicaceae</t>
  </si>
  <si>
    <t>Familia (PL)</t>
  </si>
  <si>
    <t>Género (PL)</t>
  </si>
  <si>
    <t>Especie (PL)</t>
  </si>
  <si>
    <t xml:space="preserve">               Las siglas "PL" hacen referencia a "The Plant List".</t>
  </si>
  <si>
    <t>Calamintha_nepeta</t>
  </si>
  <si>
    <t>Scrophularia_canina</t>
  </si>
  <si>
    <t>Helianthemum_apenninum</t>
  </si>
  <si>
    <r>
      <t xml:space="preserve">                    En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naranja</t>
    </r>
    <r>
      <rPr>
        <sz val="12"/>
        <color theme="1"/>
        <rFont val="Calibri"/>
        <family val="2"/>
        <scheme val="minor"/>
      </rPr>
      <t xml:space="preserve"> se dejan marcados los taxones </t>
    </r>
  </si>
  <si>
    <t xml:space="preserve">                que presentan cambios en el nombre (Floras-PL).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</si>
</sst>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CECBA"/>
        <bgColor indexed="64"/>
      </patternFill>
    </fill>
    <fill>
      <patternFill patternType="solid">
        <fgColor rgb="FFC1F5DA"/>
        <bgColor indexed="64"/>
      </patternFill>
    </fill>
    <fill>
      <patternFill patternType="solid">
        <fgColor rgb="FF52E8B6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0" xfId="0" applyFont="1"/>
    <xf numFmtId="0" fontId="10" fillId="0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0" fillId="7" borderId="1" xfId="0" applyNumberFormat="1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2" borderId="0" xfId="0" applyFont="1" applyFill="1"/>
    <xf numFmtId="0" fontId="14" fillId="2" borderId="0" xfId="0" applyFont="1" applyFill="1"/>
    <xf numFmtId="0" fontId="1" fillId="0" borderId="0" xfId="0" applyFont="1"/>
    <xf numFmtId="0" fontId="1" fillId="7" borderId="9" xfId="0" applyFont="1" applyFill="1" applyBorder="1"/>
    <xf numFmtId="0" fontId="1" fillId="7" borderId="8" xfId="0" applyFont="1" applyFill="1" applyBorder="1"/>
    <xf numFmtId="0" fontId="1" fillId="7" borderId="13" xfId="0" applyFont="1" applyFill="1" applyBorder="1"/>
    <xf numFmtId="0" fontId="1" fillId="7" borderId="11" xfId="0" applyFont="1" applyFill="1" applyBorder="1"/>
    <xf numFmtId="0" fontId="1" fillId="7" borderId="0" xfId="0" applyFont="1" applyFill="1"/>
    <xf numFmtId="0" fontId="1" fillId="7" borderId="10" xfId="0" applyFont="1" applyFill="1" applyBorder="1"/>
    <xf numFmtId="0" fontId="1" fillId="7" borderId="5" xfId="0" applyFont="1" applyFill="1" applyBorder="1"/>
    <xf numFmtId="0" fontId="1" fillId="7" borderId="12" xfId="0" applyFont="1" applyFill="1" applyBorder="1"/>
    <xf numFmtId="0" fontId="1" fillId="7" borderId="14" xfId="0" applyFont="1" applyFill="1" applyBorder="1"/>
    <xf numFmtId="0" fontId="1" fillId="2" borderId="10" xfId="0" applyFont="1" applyFill="1" applyBorder="1"/>
    <xf numFmtId="0" fontId="1" fillId="5" borderId="7" xfId="0" applyFont="1" applyFill="1" applyBorder="1"/>
    <xf numFmtId="0" fontId="1" fillId="7" borderId="2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7" borderId="3" xfId="0" applyFont="1" applyFill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7" borderId="4" xfId="0" applyFont="1" applyFill="1" applyBorder="1"/>
    <xf numFmtId="0" fontId="1" fillId="7" borderId="9" xfId="0" applyFont="1" applyFill="1" applyBorder="1" applyAlignment="1"/>
    <xf numFmtId="0" fontId="1" fillId="7" borderId="8" xfId="0" applyFont="1" applyFill="1" applyBorder="1" applyAlignment="1"/>
    <xf numFmtId="0" fontId="1" fillId="7" borderId="13" xfId="0" applyFont="1" applyFill="1" applyBorder="1" applyAlignment="1"/>
    <xf numFmtId="0" fontId="1" fillId="7" borderId="11" xfId="0" applyFont="1" applyFill="1" applyBorder="1" applyAlignment="1"/>
    <xf numFmtId="0" fontId="1" fillId="7" borderId="0" xfId="0" applyFont="1" applyFill="1" applyAlignment="1"/>
    <xf numFmtId="0" fontId="1" fillId="7" borderId="10" xfId="0" applyFont="1" applyFill="1" applyBorder="1" applyAlignment="1"/>
    <xf numFmtId="0" fontId="1" fillId="7" borderId="0" xfId="0" applyFont="1" applyFill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6" fillId="2" borderId="0" xfId="0" applyFont="1" applyFill="1"/>
    <xf numFmtId="0" fontId="3" fillId="9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0" xfId="0" applyFill="1"/>
    <xf numFmtId="164" fontId="10" fillId="7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0" fillId="0" borderId="0" xfId="0" applyFont="1" applyFill="1"/>
    <xf numFmtId="0" fontId="11" fillId="0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10" fillId="7" borderId="0" xfId="0" applyFont="1" applyFill="1"/>
    <xf numFmtId="164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/>
    </xf>
    <xf numFmtId="164" fontId="17" fillId="10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" fillId="2" borderId="0" xfId="0" applyFont="1" applyFill="1" applyBorder="1"/>
    <xf numFmtId="0" fontId="18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8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52E8B6"/>
      <color rgb="FF17B58C"/>
      <color rgb="FFFF3399"/>
      <color rgb="FF8CECBA"/>
      <color rgb="FFC1F5DA"/>
      <color rgb="FF2CE0A8"/>
      <color rgb="FFDFC7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/>
  </sheetViews>
  <sheetFormatPr baseColWidth="10" defaultColWidth="10.85546875" defaultRowHeight="15.75" x14ac:dyDescent="0.25"/>
  <cols>
    <col min="1" max="1" width="11.7109375" style="49" customWidth="1"/>
    <col min="2" max="2" width="30.42578125" style="49" customWidth="1"/>
    <col min="3" max="3" width="15" style="49" customWidth="1"/>
    <col min="4" max="4" width="10.85546875" style="49"/>
    <col min="5" max="5" width="25.42578125" style="49" customWidth="1"/>
    <col min="6" max="6" width="71.85546875" style="49" customWidth="1"/>
    <col min="7" max="16384" width="10.85546875" style="49"/>
  </cols>
  <sheetData>
    <row r="1" spans="1:1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5">
      <c r="A2" s="47"/>
      <c r="B2" s="50" t="s">
        <v>243</v>
      </c>
      <c r="C2" s="51"/>
      <c r="D2" s="51"/>
      <c r="E2" s="51"/>
      <c r="F2" s="52"/>
      <c r="G2" s="47"/>
      <c r="H2" s="47"/>
      <c r="I2" s="47"/>
      <c r="J2" s="47"/>
      <c r="K2" s="47"/>
    </row>
    <row r="3" spans="1:11" x14ac:dyDescent="0.25">
      <c r="A3" s="47"/>
      <c r="B3" s="53" t="s">
        <v>244</v>
      </c>
      <c r="C3" s="54"/>
      <c r="D3" s="54"/>
      <c r="E3" s="54"/>
      <c r="F3" s="55"/>
      <c r="G3" s="47"/>
      <c r="H3" s="47"/>
      <c r="I3" s="47"/>
      <c r="J3" s="47"/>
      <c r="K3" s="47"/>
    </row>
    <row r="4" spans="1:11" x14ac:dyDescent="0.25">
      <c r="A4" s="47"/>
      <c r="B4" s="56" t="s">
        <v>167</v>
      </c>
      <c r="C4" s="57"/>
      <c r="D4" s="57"/>
      <c r="E4" s="57"/>
      <c r="F4" s="58"/>
      <c r="G4" s="47"/>
      <c r="H4" s="47"/>
      <c r="I4" s="47"/>
      <c r="J4" s="47"/>
      <c r="K4" s="47"/>
    </row>
    <row r="5" spans="1:1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A6" s="47"/>
      <c r="B6" s="47"/>
      <c r="C6" s="47"/>
      <c r="D6" s="47"/>
      <c r="E6" s="47"/>
      <c r="F6" s="11" t="s">
        <v>123</v>
      </c>
      <c r="G6" s="47"/>
      <c r="H6" s="47"/>
      <c r="I6" s="47"/>
      <c r="J6" s="47"/>
      <c r="K6" s="47"/>
    </row>
    <row r="7" spans="1:11" x14ac:dyDescent="0.25">
      <c r="A7" s="59"/>
      <c r="B7" s="23" t="s">
        <v>122</v>
      </c>
      <c r="C7" s="60"/>
      <c r="D7" s="47"/>
      <c r="E7" s="47"/>
      <c r="F7" s="61" t="s">
        <v>94</v>
      </c>
      <c r="G7" s="47"/>
      <c r="H7" s="47"/>
      <c r="I7" s="47"/>
      <c r="J7" s="47"/>
      <c r="K7" s="47"/>
    </row>
    <row r="8" spans="1:11" x14ac:dyDescent="0.25">
      <c r="A8" s="47"/>
      <c r="B8" s="62" t="s">
        <v>218</v>
      </c>
      <c r="C8" s="63" t="s">
        <v>20</v>
      </c>
      <c r="D8" s="47"/>
      <c r="E8" s="47"/>
      <c r="F8" s="64" t="s">
        <v>95</v>
      </c>
      <c r="G8" s="47"/>
      <c r="H8" s="47"/>
      <c r="I8" s="47"/>
      <c r="J8" s="47"/>
      <c r="K8" s="47"/>
    </row>
    <row r="9" spans="1:11" x14ac:dyDescent="0.25">
      <c r="A9" s="47"/>
      <c r="B9" s="65" t="s">
        <v>217</v>
      </c>
      <c r="C9" s="66" t="s">
        <v>21</v>
      </c>
      <c r="D9" s="47"/>
      <c r="E9" s="47"/>
      <c r="F9" s="64" t="s">
        <v>96</v>
      </c>
      <c r="G9" s="47"/>
      <c r="H9" s="47"/>
      <c r="I9" s="47"/>
      <c r="J9" s="47"/>
      <c r="K9" s="47"/>
    </row>
    <row r="10" spans="1:11" x14ac:dyDescent="0.25">
      <c r="A10" s="47"/>
      <c r="B10" s="84" t="s">
        <v>214</v>
      </c>
      <c r="C10" s="85" t="s">
        <v>47</v>
      </c>
      <c r="D10" s="48"/>
      <c r="E10" s="47"/>
      <c r="F10" s="64" t="s">
        <v>245</v>
      </c>
      <c r="G10" s="47"/>
      <c r="H10" s="47"/>
      <c r="I10" s="47"/>
      <c r="J10" s="47"/>
      <c r="K10" s="47"/>
    </row>
    <row r="11" spans="1:11" x14ac:dyDescent="0.25">
      <c r="A11" s="47"/>
      <c r="B11" s="67" t="s">
        <v>215</v>
      </c>
      <c r="C11" s="68" t="s">
        <v>47</v>
      </c>
      <c r="D11" s="48"/>
      <c r="E11" s="47"/>
      <c r="F11" s="64" t="s">
        <v>246</v>
      </c>
      <c r="G11" s="47"/>
      <c r="H11" s="47"/>
      <c r="I11" s="47"/>
      <c r="J11" s="47"/>
      <c r="K11" s="47"/>
    </row>
    <row r="12" spans="1:11" x14ac:dyDescent="0.25">
      <c r="A12" s="47"/>
      <c r="B12" s="69" t="s">
        <v>216</v>
      </c>
      <c r="C12" s="70" t="s">
        <v>22</v>
      </c>
      <c r="D12" s="47"/>
      <c r="E12" s="47"/>
      <c r="F12" s="71" t="s">
        <v>247</v>
      </c>
      <c r="G12" s="48"/>
      <c r="H12" s="47"/>
      <c r="I12" s="47"/>
      <c r="J12" s="47"/>
      <c r="K12" s="47"/>
    </row>
    <row r="13" spans="1:11" x14ac:dyDescent="0.25">
      <c r="A13" s="47"/>
      <c r="B13" s="81"/>
      <c r="C13" s="47"/>
      <c r="D13" s="47"/>
      <c r="E13" s="47"/>
      <c r="F13" s="47"/>
      <c r="G13" s="47"/>
      <c r="H13" s="47"/>
      <c r="I13" s="47"/>
      <c r="J13" s="47"/>
      <c r="K13" s="47"/>
    </row>
    <row r="14" spans="1:11" x14ac:dyDescent="0.25">
      <c r="A14" s="47"/>
      <c r="B14" s="72" t="s">
        <v>168</v>
      </c>
      <c r="C14" s="73"/>
      <c r="D14" s="73"/>
      <c r="E14" s="73"/>
      <c r="F14" s="74" t="s">
        <v>249</v>
      </c>
      <c r="G14" s="47"/>
      <c r="H14" s="47"/>
      <c r="I14" s="47"/>
      <c r="J14" s="47"/>
      <c r="K14" s="47"/>
    </row>
    <row r="15" spans="1:11" x14ac:dyDescent="0.25">
      <c r="A15" s="47"/>
      <c r="B15" s="75" t="s">
        <v>163</v>
      </c>
      <c r="C15" s="76"/>
      <c r="D15" s="76"/>
      <c r="E15" s="76"/>
      <c r="F15" s="77" t="s">
        <v>166</v>
      </c>
      <c r="G15" s="47"/>
      <c r="H15" s="47"/>
      <c r="I15" s="47"/>
      <c r="J15" s="47"/>
      <c r="K15" s="47"/>
    </row>
    <row r="16" spans="1:11" x14ac:dyDescent="0.25">
      <c r="A16" s="47"/>
      <c r="B16" s="75"/>
      <c r="C16" s="76"/>
      <c r="D16" s="76"/>
      <c r="E16" s="76"/>
      <c r="F16" s="77"/>
      <c r="G16" s="47"/>
      <c r="H16" s="47"/>
      <c r="I16" s="47"/>
      <c r="J16" s="47"/>
      <c r="K16" s="47"/>
    </row>
    <row r="17" spans="1:11" x14ac:dyDescent="0.25">
      <c r="A17" s="47"/>
      <c r="B17" s="75" t="s">
        <v>164</v>
      </c>
      <c r="C17" s="78"/>
      <c r="D17" s="78"/>
      <c r="E17" s="78"/>
      <c r="F17" s="77" t="s">
        <v>169</v>
      </c>
      <c r="G17" s="47"/>
      <c r="H17" s="47"/>
      <c r="I17" s="47"/>
      <c r="J17" s="47"/>
      <c r="K17" s="47"/>
    </row>
    <row r="18" spans="1:11" x14ac:dyDescent="0.25">
      <c r="A18" s="47"/>
      <c r="B18" s="75" t="s">
        <v>165</v>
      </c>
      <c r="C18" s="78"/>
      <c r="D18" s="78"/>
      <c r="E18" s="78"/>
      <c r="F18" s="77" t="s">
        <v>170</v>
      </c>
      <c r="G18" s="47"/>
      <c r="H18" s="47"/>
      <c r="I18" s="47"/>
      <c r="J18" s="47"/>
      <c r="K18" s="47"/>
    </row>
    <row r="19" spans="1:11" x14ac:dyDescent="0.25">
      <c r="A19" s="47"/>
      <c r="B19" s="75"/>
      <c r="C19" s="78"/>
      <c r="D19" s="78"/>
      <c r="E19" s="78"/>
      <c r="F19" s="77"/>
      <c r="G19" s="47"/>
      <c r="H19" s="47"/>
      <c r="I19" s="47"/>
      <c r="J19" s="47"/>
      <c r="K19" s="47"/>
    </row>
    <row r="20" spans="1:11" x14ac:dyDescent="0.25">
      <c r="A20" s="47"/>
      <c r="B20" s="75" t="s">
        <v>447</v>
      </c>
      <c r="C20" s="78"/>
      <c r="D20" s="78"/>
      <c r="E20" s="78"/>
      <c r="F20" s="77" t="s">
        <v>451</v>
      </c>
      <c r="G20" s="47"/>
      <c r="H20" s="47"/>
      <c r="I20" s="47"/>
      <c r="J20" s="47"/>
      <c r="K20" s="47"/>
    </row>
    <row r="21" spans="1:11" x14ac:dyDescent="0.25">
      <c r="A21" s="47"/>
      <c r="B21" s="56"/>
      <c r="C21" s="57"/>
      <c r="D21" s="57"/>
      <c r="E21" s="57"/>
      <c r="F21" s="58" t="s">
        <v>452</v>
      </c>
      <c r="G21" s="47"/>
      <c r="H21" s="47"/>
      <c r="I21" s="47"/>
      <c r="J21" s="47"/>
      <c r="K21" s="47"/>
    </row>
    <row r="22" spans="1:11" x14ac:dyDescent="0.25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</row>
    <row r="23" spans="1:1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30" spans="1:11" x14ac:dyDescent="0.25">
      <c r="C30" s="79"/>
    </row>
    <row r="31" spans="1:11" x14ac:dyDescent="0.25">
      <c r="B31" s="79"/>
      <c r="C31" s="79"/>
      <c r="D31" s="80"/>
    </row>
    <row r="32" spans="1:11" x14ac:dyDescent="0.25">
      <c r="B32" s="79"/>
      <c r="C32" s="79"/>
      <c r="D32" s="80"/>
    </row>
    <row r="33" spans="2:4" x14ac:dyDescent="0.25">
      <c r="B33" s="79"/>
      <c r="C33" s="79"/>
      <c r="D33" s="80"/>
    </row>
    <row r="34" spans="2:4" x14ac:dyDescent="0.25">
      <c r="B34" s="79"/>
      <c r="C34" s="79"/>
      <c r="D34" s="80"/>
    </row>
    <row r="35" spans="2:4" x14ac:dyDescent="0.25">
      <c r="B35" s="79"/>
      <c r="C35" s="79"/>
      <c r="D35" s="80"/>
    </row>
    <row r="36" spans="2:4" x14ac:dyDescent="0.25">
      <c r="B36" s="79"/>
      <c r="C36" s="79"/>
      <c r="D36" s="80"/>
    </row>
    <row r="37" spans="2:4" x14ac:dyDescent="0.25">
      <c r="B37" s="79"/>
      <c r="C37" s="79"/>
      <c r="D37" s="80"/>
    </row>
    <row r="38" spans="2:4" x14ac:dyDescent="0.25">
      <c r="B38" s="79"/>
      <c r="C38" s="79"/>
      <c r="D38" s="80"/>
    </row>
    <row r="39" spans="2:4" x14ac:dyDescent="0.25">
      <c r="B39" s="79"/>
      <c r="C39" s="80"/>
      <c r="D39" s="80"/>
    </row>
    <row r="40" spans="2:4" x14ac:dyDescent="0.25">
      <c r="B40" s="80"/>
      <c r="D40" s="8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5"/>
  <sheetViews>
    <sheetView zoomScaleNormal="100" zoomScalePageLayoutView="125" workbookViewId="0"/>
  </sheetViews>
  <sheetFormatPr baseColWidth="10" defaultRowHeight="15" x14ac:dyDescent="0.25"/>
  <cols>
    <col min="1" max="1" width="16.28515625" style="40" bestFit="1" customWidth="1"/>
    <col min="2" max="2" width="43.28515625" style="1" bestFit="1" customWidth="1"/>
    <col min="3" max="3" width="16.7109375" style="40" bestFit="1" customWidth="1"/>
    <col min="4" max="4" width="14.42578125" style="40" bestFit="1" customWidth="1"/>
    <col min="5" max="5" width="52.42578125" style="1" bestFit="1" customWidth="1"/>
    <col min="6" max="6" width="11.42578125" style="1" bestFit="1" customWidth="1"/>
    <col min="7" max="15" width="9.140625" bestFit="1" customWidth="1"/>
    <col min="16" max="19" width="10.140625" bestFit="1" customWidth="1"/>
    <col min="20" max="25" width="12.28515625" bestFit="1" customWidth="1"/>
    <col min="26" max="31" width="8.42578125" bestFit="1" customWidth="1"/>
    <col min="32" max="39" width="8.140625" bestFit="1" customWidth="1"/>
    <col min="40" max="47" width="10.42578125" bestFit="1" customWidth="1"/>
    <col min="48" max="49" width="12.7109375" bestFit="1" customWidth="1"/>
  </cols>
  <sheetData>
    <row r="1" spans="1:49" x14ac:dyDescent="0.25">
      <c r="A1" s="105"/>
      <c r="B1" s="104"/>
      <c r="C1" s="105"/>
      <c r="D1" s="105"/>
      <c r="E1" s="104"/>
      <c r="F1" s="4" t="s">
        <v>235</v>
      </c>
      <c r="G1" s="102">
        <v>2017</v>
      </c>
      <c r="H1" s="102">
        <v>2017</v>
      </c>
      <c r="I1" s="102">
        <v>2017</v>
      </c>
      <c r="J1" s="102">
        <v>2017</v>
      </c>
      <c r="K1" s="102">
        <v>2017</v>
      </c>
      <c r="L1" s="102">
        <v>2017</v>
      </c>
      <c r="M1" s="102">
        <v>2017</v>
      </c>
      <c r="N1" s="102">
        <v>2017</v>
      </c>
      <c r="O1" s="102">
        <v>2017</v>
      </c>
      <c r="P1" s="102">
        <v>2017</v>
      </c>
      <c r="Q1" s="102">
        <v>2017</v>
      </c>
      <c r="R1" s="102">
        <v>2017</v>
      </c>
      <c r="S1" s="102">
        <v>2017</v>
      </c>
      <c r="T1" s="102">
        <v>2018</v>
      </c>
      <c r="U1" s="102">
        <v>2018</v>
      </c>
      <c r="V1" s="102">
        <v>2018</v>
      </c>
      <c r="W1" s="102">
        <v>2018</v>
      </c>
      <c r="X1" s="102">
        <v>2019</v>
      </c>
      <c r="Y1" s="102">
        <v>2019</v>
      </c>
      <c r="Z1" s="102">
        <v>2018</v>
      </c>
      <c r="AA1" s="102">
        <v>2018</v>
      </c>
      <c r="AB1" s="102">
        <v>2018</v>
      </c>
      <c r="AC1" s="102">
        <v>2018</v>
      </c>
      <c r="AD1" s="102">
        <v>2019</v>
      </c>
      <c r="AE1" s="102">
        <v>2019</v>
      </c>
      <c r="AF1" s="102">
        <v>2018</v>
      </c>
      <c r="AG1" s="102">
        <v>2018</v>
      </c>
      <c r="AH1" s="102">
        <v>2019</v>
      </c>
      <c r="AI1" s="102">
        <v>2019</v>
      </c>
      <c r="AJ1" s="102">
        <v>2019</v>
      </c>
      <c r="AK1" s="102">
        <v>2019</v>
      </c>
      <c r="AL1" s="102">
        <v>2016</v>
      </c>
      <c r="AM1" s="102">
        <v>2016</v>
      </c>
      <c r="AN1" s="102">
        <v>2018</v>
      </c>
      <c r="AO1" s="102">
        <v>2018</v>
      </c>
      <c r="AP1" s="102">
        <v>2016</v>
      </c>
      <c r="AQ1" s="102">
        <v>2016</v>
      </c>
      <c r="AR1" s="102">
        <v>2018</v>
      </c>
      <c r="AS1" s="102">
        <v>2018</v>
      </c>
      <c r="AT1" s="102">
        <v>2018</v>
      </c>
      <c r="AU1" s="102">
        <v>2019</v>
      </c>
      <c r="AV1" s="102">
        <v>2016</v>
      </c>
      <c r="AW1" s="102">
        <v>2016</v>
      </c>
    </row>
    <row r="2" spans="1:49" x14ac:dyDescent="0.25">
      <c r="A2" s="105"/>
      <c r="B2" s="104"/>
      <c r="C2" s="105"/>
      <c r="D2" s="105"/>
      <c r="E2" s="104"/>
      <c r="F2" s="4" t="s">
        <v>236</v>
      </c>
      <c r="G2" s="102" t="s">
        <v>21</v>
      </c>
      <c r="H2" s="102" t="s">
        <v>21</v>
      </c>
      <c r="I2" s="102" t="s">
        <v>21</v>
      </c>
      <c r="J2" s="102" t="s">
        <v>21</v>
      </c>
      <c r="K2" s="102" t="s">
        <v>21</v>
      </c>
      <c r="L2" s="102" t="s">
        <v>20</v>
      </c>
      <c r="M2" s="102" t="s">
        <v>20</v>
      </c>
      <c r="N2" s="102" t="s">
        <v>20</v>
      </c>
      <c r="O2" s="102" t="s">
        <v>20</v>
      </c>
      <c r="P2" s="102" t="s">
        <v>20</v>
      </c>
      <c r="Q2" s="102" t="s">
        <v>20</v>
      </c>
      <c r="R2" s="102" t="s">
        <v>20</v>
      </c>
      <c r="S2" s="102" t="s">
        <v>20</v>
      </c>
      <c r="T2" s="102" t="s">
        <v>47</v>
      </c>
      <c r="U2" s="102" t="s">
        <v>47</v>
      </c>
      <c r="V2" s="102" t="s">
        <v>47</v>
      </c>
      <c r="W2" s="102" t="s">
        <v>47</v>
      </c>
      <c r="X2" s="102" t="s">
        <v>47</v>
      </c>
      <c r="Y2" s="102" t="s">
        <v>47</v>
      </c>
      <c r="Z2" s="102" t="s">
        <v>47</v>
      </c>
      <c r="AA2" s="102" t="s">
        <v>47</v>
      </c>
      <c r="AB2" s="102" t="s">
        <v>47</v>
      </c>
      <c r="AC2" s="102" t="s">
        <v>47</v>
      </c>
      <c r="AD2" s="102" t="s">
        <v>47</v>
      </c>
      <c r="AE2" s="102" t="s">
        <v>47</v>
      </c>
      <c r="AF2" s="102" t="s">
        <v>47</v>
      </c>
      <c r="AG2" s="102" t="s">
        <v>47</v>
      </c>
      <c r="AH2" s="102" t="s">
        <v>47</v>
      </c>
      <c r="AI2" s="102" t="s">
        <v>47</v>
      </c>
      <c r="AJ2" s="102" t="s">
        <v>47</v>
      </c>
      <c r="AK2" s="102" t="s">
        <v>47</v>
      </c>
      <c r="AL2" s="102" t="s">
        <v>22</v>
      </c>
      <c r="AM2" s="102" t="s">
        <v>22</v>
      </c>
      <c r="AN2" s="102" t="s">
        <v>47</v>
      </c>
      <c r="AO2" s="102" t="s">
        <v>47</v>
      </c>
      <c r="AP2" s="102" t="s">
        <v>22</v>
      </c>
      <c r="AQ2" s="102" t="s">
        <v>22</v>
      </c>
      <c r="AR2" s="102" t="s">
        <v>47</v>
      </c>
      <c r="AS2" s="102" t="s">
        <v>47</v>
      </c>
      <c r="AT2" s="102" t="s">
        <v>47</v>
      </c>
      <c r="AU2" s="102" t="s">
        <v>47</v>
      </c>
      <c r="AV2" s="102" t="s">
        <v>22</v>
      </c>
      <c r="AW2" s="102" t="s">
        <v>22</v>
      </c>
    </row>
    <row r="3" spans="1:49" x14ac:dyDescent="0.25">
      <c r="A3" s="30" t="s">
        <v>124</v>
      </c>
      <c r="B3" s="4" t="s">
        <v>250</v>
      </c>
      <c r="C3" s="30" t="s">
        <v>444</v>
      </c>
      <c r="D3" s="30" t="s">
        <v>445</v>
      </c>
      <c r="E3" s="4" t="s">
        <v>446</v>
      </c>
      <c r="F3" s="46" t="s">
        <v>97</v>
      </c>
      <c r="G3" s="83" t="s">
        <v>171</v>
      </c>
      <c r="H3" s="83" t="s">
        <v>172</v>
      </c>
      <c r="I3" s="83" t="s">
        <v>173</v>
      </c>
      <c r="J3" s="83" t="s">
        <v>174</v>
      </c>
      <c r="K3" s="83" t="s">
        <v>175</v>
      </c>
      <c r="L3" s="82" t="s">
        <v>176</v>
      </c>
      <c r="M3" s="82" t="s">
        <v>177</v>
      </c>
      <c r="N3" s="82" t="s">
        <v>178</v>
      </c>
      <c r="O3" s="82" t="s">
        <v>179</v>
      </c>
      <c r="P3" s="82" t="s">
        <v>180</v>
      </c>
      <c r="Q3" s="82" t="s">
        <v>181</v>
      </c>
      <c r="R3" s="82" t="s">
        <v>182</v>
      </c>
      <c r="S3" s="82" t="s">
        <v>183</v>
      </c>
      <c r="T3" s="19" t="s">
        <v>184</v>
      </c>
      <c r="U3" s="19" t="s">
        <v>185</v>
      </c>
      <c r="V3" s="19" t="s">
        <v>186</v>
      </c>
      <c r="W3" s="19" t="s">
        <v>187</v>
      </c>
      <c r="X3" s="20" t="s">
        <v>188</v>
      </c>
      <c r="Y3" s="20" t="s">
        <v>189</v>
      </c>
      <c r="Z3" s="19" t="s">
        <v>204</v>
      </c>
      <c r="AA3" s="19" t="s">
        <v>205</v>
      </c>
      <c r="AB3" s="19" t="s">
        <v>206</v>
      </c>
      <c r="AC3" s="19" t="s">
        <v>207</v>
      </c>
      <c r="AD3" s="20" t="s">
        <v>208</v>
      </c>
      <c r="AE3" s="20" t="s">
        <v>209</v>
      </c>
      <c r="AF3" s="19" t="s">
        <v>194</v>
      </c>
      <c r="AG3" s="19" t="s">
        <v>195</v>
      </c>
      <c r="AH3" s="20" t="s">
        <v>196</v>
      </c>
      <c r="AI3" s="20" t="s">
        <v>197</v>
      </c>
      <c r="AJ3" s="20" t="s">
        <v>198</v>
      </c>
      <c r="AK3" s="20" t="s">
        <v>199</v>
      </c>
      <c r="AL3" s="21" t="s">
        <v>200</v>
      </c>
      <c r="AM3" s="21" t="s">
        <v>201</v>
      </c>
      <c r="AN3" s="19" t="s">
        <v>202</v>
      </c>
      <c r="AO3" s="19" t="s">
        <v>203</v>
      </c>
      <c r="AP3" s="21" t="s">
        <v>210</v>
      </c>
      <c r="AQ3" s="21" t="s">
        <v>211</v>
      </c>
      <c r="AR3" s="19" t="s">
        <v>190</v>
      </c>
      <c r="AS3" s="19" t="s">
        <v>191</v>
      </c>
      <c r="AT3" s="19" t="s">
        <v>192</v>
      </c>
      <c r="AU3" s="20" t="s">
        <v>193</v>
      </c>
      <c r="AV3" s="21" t="s">
        <v>212</v>
      </c>
      <c r="AW3" s="21" t="s">
        <v>213</v>
      </c>
    </row>
    <row r="4" spans="1:49" x14ac:dyDescent="0.25">
      <c r="A4" s="34" t="s">
        <v>126</v>
      </c>
      <c r="B4" s="86" t="s">
        <v>73</v>
      </c>
      <c r="C4" s="124" t="s">
        <v>126</v>
      </c>
      <c r="D4" s="124" t="s">
        <v>331</v>
      </c>
      <c r="E4" s="130" t="s">
        <v>436</v>
      </c>
      <c r="F4" s="36" t="s">
        <v>103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f>1.3/50</f>
        <v>2.6000000000000002E-2</v>
      </c>
      <c r="W4" s="7">
        <v>0</v>
      </c>
      <c r="X4" s="3">
        <v>0</v>
      </c>
      <c r="Y4" s="3">
        <v>0</v>
      </c>
      <c r="Z4" s="5">
        <v>0</v>
      </c>
      <c r="AA4" s="5">
        <v>0</v>
      </c>
      <c r="AB4" s="5">
        <v>0</v>
      </c>
      <c r="AC4" s="5">
        <v>0</v>
      </c>
      <c r="AD4" s="3">
        <v>8.9999999999999993E-3</v>
      </c>
      <c r="AE4" s="3">
        <v>0</v>
      </c>
      <c r="AF4" s="5">
        <v>0</v>
      </c>
      <c r="AG4" s="5">
        <v>0</v>
      </c>
      <c r="AH4" s="3">
        <v>0</v>
      </c>
      <c r="AI4" s="3">
        <v>0</v>
      </c>
      <c r="AJ4" s="3">
        <v>0</v>
      </c>
      <c r="AK4" s="3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3">
        <v>0</v>
      </c>
      <c r="AV4" s="5">
        <v>0</v>
      </c>
      <c r="AW4" s="5">
        <v>0</v>
      </c>
    </row>
    <row r="5" spans="1:49" x14ac:dyDescent="0.25">
      <c r="A5" s="35" t="s">
        <v>160</v>
      </c>
      <c r="B5" s="12" t="s">
        <v>107</v>
      </c>
      <c r="C5" s="125" t="s">
        <v>443</v>
      </c>
      <c r="D5" s="124" t="s">
        <v>412</v>
      </c>
      <c r="E5" s="12" t="s">
        <v>332</v>
      </c>
      <c r="F5" s="36" t="s">
        <v>161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9">
        <v>0</v>
      </c>
      <c r="AM5" s="9">
        <v>0</v>
      </c>
      <c r="AN5" s="5">
        <v>0</v>
      </c>
      <c r="AO5" s="5">
        <v>0</v>
      </c>
      <c r="AP5" s="9">
        <v>0</v>
      </c>
      <c r="AQ5" s="9">
        <v>0</v>
      </c>
      <c r="AR5" s="5">
        <v>0</v>
      </c>
      <c r="AS5" s="5">
        <v>0</v>
      </c>
      <c r="AT5" s="5">
        <v>0</v>
      </c>
      <c r="AU5" s="5">
        <v>0</v>
      </c>
      <c r="AV5" s="9">
        <v>1.0000000000000071E-2</v>
      </c>
      <c r="AW5" s="9">
        <v>1.8000000000000082E-2</v>
      </c>
    </row>
    <row r="6" spans="1:49" x14ac:dyDescent="0.25">
      <c r="A6" s="36" t="s">
        <v>125</v>
      </c>
      <c r="B6" s="13" t="s">
        <v>8</v>
      </c>
      <c r="C6" s="13" t="s">
        <v>125</v>
      </c>
      <c r="D6" s="124" t="s">
        <v>333</v>
      </c>
      <c r="E6" s="13" t="s">
        <v>251</v>
      </c>
      <c r="F6" s="36" t="s">
        <v>103</v>
      </c>
      <c r="G6" s="3">
        <v>0</v>
      </c>
      <c r="H6" s="3">
        <v>0</v>
      </c>
      <c r="I6" s="3">
        <v>0</v>
      </c>
      <c r="J6" s="3">
        <v>0.39899999999999997</v>
      </c>
      <c r="K6" s="3">
        <v>0.28000000000000003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</row>
    <row r="7" spans="1:49" x14ac:dyDescent="0.25">
      <c r="A7" s="34" t="s">
        <v>126</v>
      </c>
      <c r="B7" s="14" t="s">
        <v>109</v>
      </c>
      <c r="C7" s="124" t="s">
        <v>126</v>
      </c>
      <c r="D7" s="124" t="s">
        <v>334</v>
      </c>
      <c r="E7" s="14" t="s">
        <v>252</v>
      </c>
      <c r="F7" s="38" t="s">
        <v>103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0</v>
      </c>
      <c r="U7" s="6">
        <v>0</v>
      </c>
      <c r="V7" s="7">
        <v>0</v>
      </c>
      <c r="W7" s="7">
        <v>0</v>
      </c>
      <c r="X7" s="3">
        <v>0</v>
      </c>
      <c r="Y7" s="3">
        <v>0</v>
      </c>
      <c r="Z7" s="6">
        <v>0</v>
      </c>
      <c r="AA7" s="6">
        <v>0</v>
      </c>
      <c r="AB7" s="7">
        <v>0</v>
      </c>
      <c r="AC7" s="8">
        <v>0</v>
      </c>
      <c r="AD7" s="3">
        <v>0</v>
      </c>
      <c r="AE7" s="3">
        <v>0</v>
      </c>
      <c r="AF7" s="6">
        <f>0.8/50</f>
        <v>1.6E-2</v>
      </c>
      <c r="AG7" s="6">
        <f>1.1/50</f>
        <v>2.2000000000000002E-2</v>
      </c>
      <c r="AH7" s="3">
        <v>0.23949999999999999</v>
      </c>
      <c r="AI7" s="3">
        <v>0.23980000000000001</v>
      </c>
      <c r="AJ7" s="3">
        <v>0</v>
      </c>
      <c r="AK7" s="3">
        <v>0</v>
      </c>
      <c r="AL7" s="5">
        <v>0</v>
      </c>
      <c r="AM7" s="5">
        <v>0</v>
      </c>
      <c r="AN7" s="6">
        <v>0</v>
      </c>
      <c r="AO7" s="6">
        <v>0</v>
      </c>
      <c r="AP7" s="5">
        <v>0</v>
      </c>
      <c r="AQ7" s="5">
        <v>0</v>
      </c>
      <c r="AR7" s="7">
        <v>0</v>
      </c>
      <c r="AS7" s="7">
        <v>0</v>
      </c>
      <c r="AT7" s="7">
        <v>0</v>
      </c>
      <c r="AU7" s="3">
        <v>0</v>
      </c>
      <c r="AV7" s="5">
        <v>0</v>
      </c>
      <c r="AW7" s="5">
        <v>0</v>
      </c>
    </row>
    <row r="8" spans="1:49" x14ac:dyDescent="0.25">
      <c r="A8" s="36" t="s">
        <v>127</v>
      </c>
      <c r="B8" s="13" t="s">
        <v>63</v>
      </c>
      <c r="C8" s="13" t="s">
        <v>127</v>
      </c>
      <c r="D8" s="124" t="s">
        <v>413</v>
      </c>
      <c r="E8" s="13" t="s">
        <v>335</v>
      </c>
      <c r="F8" s="36" t="s">
        <v>103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9">
        <v>0</v>
      </c>
      <c r="AM8" s="9">
        <v>0</v>
      </c>
      <c r="AN8" s="5">
        <v>0</v>
      </c>
      <c r="AO8" s="5">
        <v>0</v>
      </c>
      <c r="AP8" s="9">
        <v>0</v>
      </c>
      <c r="AQ8" s="9">
        <v>2.4000000000000039E-2</v>
      </c>
      <c r="AR8" s="5">
        <v>0</v>
      </c>
      <c r="AS8" s="5">
        <v>0</v>
      </c>
      <c r="AT8" s="5">
        <v>0</v>
      </c>
      <c r="AU8" s="5">
        <v>0</v>
      </c>
      <c r="AV8" s="9">
        <v>0</v>
      </c>
      <c r="AW8" s="9">
        <v>0</v>
      </c>
    </row>
    <row r="9" spans="1:49" x14ac:dyDescent="0.25">
      <c r="A9" s="36" t="s">
        <v>128</v>
      </c>
      <c r="B9" s="13" t="s">
        <v>74</v>
      </c>
      <c r="C9" s="13" t="s">
        <v>128</v>
      </c>
      <c r="D9" s="124" t="s">
        <v>336</v>
      </c>
      <c r="E9" s="13" t="s">
        <v>253</v>
      </c>
      <c r="F9" s="36" t="s">
        <v>103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3">
        <v>0</v>
      </c>
      <c r="Y9" s="3">
        <v>0</v>
      </c>
      <c r="Z9" s="5">
        <v>0</v>
      </c>
      <c r="AA9" s="5">
        <v>0</v>
      </c>
      <c r="AB9" s="5">
        <v>0</v>
      </c>
      <c r="AC9" s="5">
        <v>0</v>
      </c>
      <c r="AD9" s="3">
        <v>0</v>
      </c>
      <c r="AE9" s="3">
        <v>0</v>
      </c>
      <c r="AF9" s="5">
        <v>0</v>
      </c>
      <c r="AG9" s="5">
        <v>0</v>
      </c>
      <c r="AH9" s="3">
        <v>0</v>
      </c>
      <c r="AI9" s="3">
        <v>0</v>
      </c>
      <c r="AJ9" s="3">
        <v>6.0000000000000001E-3</v>
      </c>
      <c r="AK9" s="3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3">
        <v>0</v>
      </c>
      <c r="AV9" s="5">
        <v>0</v>
      </c>
      <c r="AW9" s="5">
        <v>0</v>
      </c>
    </row>
    <row r="10" spans="1:49" x14ac:dyDescent="0.25">
      <c r="A10" s="37" t="s">
        <v>129</v>
      </c>
      <c r="B10" s="15" t="s">
        <v>25</v>
      </c>
      <c r="C10" s="15" t="s">
        <v>129</v>
      </c>
      <c r="D10" s="124" t="s">
        <v>337</v>
      </c>
      <c r="E10" s="15" t="s">
        <v>254</v>
      </c>
      <c r="F10" s="37" t="s">
        <v>103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7">
        <v>0</v>
      </c>
      <c r="U10" s="7">
        <v>0</v>
      </c>
      <c r="V10" s="7">
        <v>0</v>
      </c>
      <c r="W10" s="7">
        <v>0</v>
      </c>
      <c r="X10" s="3">
        <v>0</v>
      </c>
      <c r="Y10" s="3">
        <v>7.0000000000000001E-3</v>
      </c>
      <c r="Z10" s="7">
        <v>0</v>
      </c>
      <c r="AA10" s="7">
        <v>0</v>
      </c>
      <c r="AB10" s="7">
        <v>0</v>
      </c>
      <c r="AC10" s="8">
        <v>0</v>
      </c>
      <c r="AD10" s="3">
        <v>0</v>
      </c>
      <c r="AE10" s="3">
        <v>8.3500000000000005E-2</v>
      </c>
      <c r="AF10" s="7">
        <v>0</v>
      </c>
      <c r="AG10" s="7">
        <v>0</v>
      </c>
      <c r="AH10" s="3">
        <v>0</v>
      </c>
      <c r="AI10" s="3">
        <v>0</v>
      </c>
      <c r="AJ10" s="3">
        <v>0</v>
      </c>
      <c r="AK10" s="3">
        <v>0</v>
      </c>
      <c r="AL10" s="5">
        <v>0</v>
      </c>
      <c r="AM10" s="5">
        <v>0</v>
      </c>
      <c r="AN10" s="7">
        <v>0</v>
      </c>
      <c r="AO10" s="7">
        <v>0</v>
      </c>
      <c r="AP10" s="5">
        <v>0</v>
      </c>
      <c r="AQ10" s="5">
        <v>0</v>
      </c>
      <c r="AR10" s="7">
        <f>19.8/50</f>
        <v>0.39600000000000002</v>
      </c>
      <c r="AS10" s="7">
        <v>0</v>
      </c>
      <c r="AT10" s="6">
        <f>30.8/50</f>
        <v>0.61599999999999999</v>
      </c>
      <c r="AU10" s="3">
        <v>9.5000000000000001E-2</v>
      </c>
      <c r="AV10" s="5">
        <v>0</v>
      </c>
      <c r="AW10" s="5">
        <v>0</v>
      </c>
    </row>
    <row r="11" spans="1:49" x14ac:dyDescent="0.25">
      <c r="A11" s="37" t="s">
        <v>130</v>
      </c>
      <c r="B11" s="15" t="s">
        <v>102</v>
      </c>
      <c r="C11" s="15" t="s">
        <v>442</v>
      </c>
      <c r="D11" s="131" t="s">
        <v>438</v>
      </c>
      <c r="E11" s="130" t="s">
        <v>437</v>
      </c>
      <c r="F11" s="37" t="s">
        <v>161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7">
        <v>0</v>
      </c>
      <c r="U11" s="7">
        <v>0</v>
      </c>
      <c r="V11" s="7">
        <v>0</v>
      </c>
      <c r="W11" s="7">
        <v>0</v>
      </c>
      <c r="X11" s="5">
        <v>0</v>
      </c>
      <c r="Y11" s="5">
        <v>0</v>
      </c>
      <c r="Z11" s="7">
        <v>0</v>
      </c>
      <c r="AA11" s="7">
        <v>0</v>
      </c>
      <c r="AB11" s="6">
        <f>3/50</f>
        <v>0.06</v>
      </c>
      <c r="AC11" s="8">
        <v>0</v>
      </c>
      <c r="AD11" s="5">
        <v>0</v>
      </c>
      <c r="AE11" s="5">
        <v>0</v>
      </c>
      <c r="AF11" s="7">
        <v>0</v>
      </c>
      <c r="AG11" s="7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7">
        <v>0</v>
      </c>
      <c r="AO11" s="7">
        <v>0</v>
      </c>
      <c r="AP11" s="5">
        <v>0</v>
      </c>
      <c r="AQ11" s="5">
        <v>0</v>
      </c>
      <c r="AR11" s="7">
        <v>0</v>
      </c>
      <c r="AS11" s="7">
        <v>0</v>
      </c>
      <c r="AT11" s="7">
        <v>0</v>
      </c>
      <c r="AU11" s="5">
        <v>0</v>
      </c>
      <c r="AV11" s="5">
        <v>0</v>
      </c>
      <c r="AW11" s="5">
        <v>0</v>
      </c>
    </row>
    <row r="12" spans="1:49" x14ac:dyDescent="0.25">
      <c r="A12" s="18" t="s">
        <v>131</v>
      </c>
      <c r="B12" s="87" t="s">
        <v>226</v>
      </c>
      <c r="C12" s="97" t="s">
        <v>131</v>
      </c>
      <c r="D12" s="124" t="s">
        <v>338</v>
      </c>
      <c r="E12" s="87" t="s">
        <v>255</v>
      </c>
      <c r="F12" s="37" t="s">
        <v>103</v>
      </c>
      <c r="G12" s="3">
        <v>0</v>
      </c>
      <c r="H12" s="3">
        <v>0</v>
      </c>
      <c r="I12" s="3">
        <v>0</v>
      </c>
      <c r="J12" s="3">
        <v>0.02</v>
      </c>
      <c r="K12" s="3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</row>
    <row r="13" spans="1:49" x14ac:dyDescent="0.25">
      <c r="A13" s="38" t="s">
        <v>128</v>
      </c>
      <c r="B13" s="14" t="s">
        <v>26</v>
      </c>
      <c r="C13" s="14" t="s">
        <v>128</v>
      </c>
      <c r="D13" s="124" t="s">
        <v>339</v>
      </c>
      <c r="E13" s="14" t="s">
        <v>256</v>
      </c>
      <c r="F13" s="38" t="s">
        <v>103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6">
        <v>0</v>
      </c>
      <c r="U13" s="6">
        <v>0</v>
      </c>
      <c r="V13" s="7">
        <v>0</v>
      </c>
      <c r="W13" s="7">
        <v>0</v>
      </c>
      <c r="X13" s="3">
        <v>0</v>
      </c>
      <c r="Y13" s="3">
        <v>0</v>
      </c>
      <c r="Z13" s="6">
        <v>0</v>
      </c>
      <c r="AA13" s="6">
        <v>0</v>
      </c>
      <c r="AB13" s="7">
        <v>0</v>
      </c>
      <c r="AC13" s="8">
        <v>0</v>
      </c>
      <c r="AD13" s="3">
        <v>0</v>
      </c>
      <c r="AE13" s="3">
        <v>0</v>
      </c>
      <c r="AF13" s="6">
        <v>0</v>
      </c>
      <c r="AG13" s="6">
        <f>1.9/50</f>
        <v>3.7999999999999999E-2</v>
      </c>
      <c r="AH13" s="3">
        <v>0</v>
      </c>
      <c r="AI13" s="3">
        <v>0.20050000000000001</v>
      </c>
      <c r="AJ13" s="3">
        <v>0</v>
      </c>
      <c r="AK13" s="3">
        <v>0.115</v>
      </c>
      <c r="AL13" s="5">
        <v>0</v>
      </c>
      <c r="AM13" s="5">
        <v>0</v>
      </c>
      <c r="AN13" s="6">
        <v>0</v>
      </c>
      <c r="AO13" s="6">
        <v>0</v>
      </c>
      <c r="AP13" s="5">
        <v>0</v>
      </c>
      <c r="AQ13" s="5">
        <v>0</v>
      </c>
      <c r="AR13" s="7">
        <v>0</v>
      </c>
      <c r="AS13" s="7">
        <v>0</v>
      </c>
      <c r="AT13" s="7">
        <v>0</v>
      </c>
      <c r="AU13" s="3">
        <v>0</v>
      </c>
      <c r="AV13" s="5">
        <v>0</v>
      </c>
      <c r="AW13" s="5">
        <v>0</v>
      </c>
    </row>
    <row r="14" spans="1:49" x14ac:dyDescent="0.25">
      <c r="A14" s="36" t="s">
        <v>132</v>
      </c>
      <c r="B14" s="13" t="s">
        <v>51</v>
      </c>
      <c r="C14" s="13" t="s">
        <v>132</v>
      </c>
      <c r="D14" s="124" t="s">
        <v>414</v>
      </c>
      <c r="E14" s="13" t="s">
        <v>340</v>
      </c>
      <c r="F14" s="44" t="s">
        <v>161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3">
        <v>0</v>
      </c>
      <c r="Y14" s="3">
        <v>0</v>
      </c>
      <c r="Z14" s="5">
        <v>0</v>
      </c>
      <c r="AA14" s="5">
        <v>0</v>
      </c>
      <c r="AB14" s="5">
        <v>0</v>
      </c>
      <c r="AC14" s="5">
        <v>0</v>
      </c>
      <c r="AD14" s="3">
        <v>0</v>
      </c>
      <c r="AE14" s="3">
        <v>0</v>
      </c>
      <c r="AF14" s="5">
        <v>0</v>
      </c>
      <c r="AG14" s="5">
        <v>0</v>
      </c>
      <c r="AH14" s="3">
        <v>7.9000000000000001E-2</v>
      </c>
      <c r="AI14" s="3">
        <v>0.253</v>
      </c>
      <c r="AJ14" s="3">
        <v>0</v>
      </c>
      <c r="AK14" s="3">
        <v>0.30299999999999999</v>
      </c>
      <c r="AL14" s="9">
        <v>0.10600000000000001</v>
      </c>
      <c r="AM14" s="9">
        <v>0</v>
      </c>
      <c r="AN14" s="5">
        <v>0</v>
      </c>
      <c r="AO14" s="5">
        <v>0</v>
      </c>
      <c r="AP14" s="9">
        <v>0</v>
      </c>
      <c r="AQ14" s="10">
        <v>2.0000000000000282E-3</v>
      </c>
      <c r="AR14" s="5">
        <v>0</v>
      </c>
      <c r="AS14" s="5">
        <v>0</v>
      </c>
      <c r="AT14" s="5">
        <v>0</v>
      </c>
      <c r="AU14" s="3">
        <v>0</v>
      </c>
      <c r="AV14" s="9">
        <v>0</v>
      </c>
      <c r="AW14" s="9">
        <v>0</v>
      </c>
    </row>
    <row r="15" spans="1:49" x14ac:dyDescent="0.25">
      <c r="A15" s="37" t="s">
        <v>130</v>
      </c>
      <c r="B15" s="13" t="s">
        <v>75</v>
      </c>
      <c r="C15" s="15" t="s">
        <v>442</v>
      </c>
      <c r="D15" s="124" t="s">
        <v>341</v>
      </c>
      <c r="E15" s="13" t="s">
        <v>257</v>
      </c>
      <c r="F15" s="36" t="s">
        <v>103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">
        <v>0</v>
      </c>
      <c r="Y15" s="3">
        <v>0</v>
      </c>
      <c r="Z15" s="5">
        <v>0</v>
      </c>
      <c r="AA15" s="5">
        <v>0</v>
      </c>
      <c r="AB15" s="5">
        <v>0</v>
      </c>
      <c r="AC15" s="5">
        <v>0</v>
      </c>
      <c r="AD15" s="3">
        <v>0</v>
      </c>
      <c r="AE15" s="3">
        <v>0</v>
      </c>
      <c r="AF15" s="5">
        <v>0</v>
      </c>
      <c r="AG15" s="5">
        <v>0</v>
      </c>
      <c r="AH15" s="3">
        <v>7.9000000000000001E-2</v>
      </c>
      <c r="AI15" s="3">
        <v>0.2535</v>
      </c>
      <c r="AJ15" s="3">
        <v>0</v>
      </c>
      <c r="AK15" s="3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3">
        <v>0</v>
      </c>
      <c r="AV15" s="5">
        <v>0</v>
      </c>
      <c r="AW15" s="5">
        <v>0</v>
      </c>
    </row>
    <row r="16" spans="1:49" x14ac:dyDescent="0.25">
      <c r="A16" s="36" t="s">
        <v>125</v>
      </c>
      <c r="B16" s="13" t="s">
        <v>76</v>
      </c>
      <c r="C16" s="13" t="s">
        <v>125</v>
      </c>
      <c r="D16" s="124" t="s">
        <v>342</v>
      </c>
      <c r="E16" s="13" t="s">
        <v>258</v>
      </c>
      <c r="F16" s="36" t="s">
        <v>103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3">
        <v>0</v>
      </c>
      <c r="Y16" s="3">
        <v>0</v>
      </c>
      <c r="Z16" s="5">
        <v>0</v>
      </c>
      <c r="AA16" s="5">
        <v>0</v>
      </c>
      <c r="AB16" s="5">
        <v>0</v>
      </c>
      <c r="AC16" s="5">
        <v>0</v>
      </c>
      <c r="AD16" s="3">
        <v>0</v>
      </c>
      <c r="AE16" s="3">
        <v>0</v>
      </c>
      <c r="AF16" s="5">
        <v>0</v>
      </c>
      <c r="AG16" s="5">
        <v>0</v>
      </c>
      <c r="AH16" s="3">
        <v>0.251</v>
      </c>
      <c r="AI16" s="3">
        <v>2.0500000000000001E-2</v>
      </c>
      <c r="AJ16" s="3">
        <v>0</v>
      </c>
      <c r="AK16" s="99">
        <v>0.35849999999999999</v>
      </c>
      <c r="AL16" s="9">
        <v>0.03</v>
      </c>
      <c r="AM16" s="9">
        <v>0</v>
      </c>
      <c r="AN16" s="5">
        <v>0</v>
      </c>
      <c r="AO16" s="5">
        <v>0</v>
      </c>
      <c r="AP16" s="9">
        <v>0</v>
      </c>
      <c r="AQ16" s="9">
        <v>0</v>
      </c>
      <c r="AR16" s="5">
        <v>0</v>
      </c>
      <c r="AS16" s="5">
        <v>0</v>
      </c>
      <c r="AT16" s="5">
        <v>0</v>
      </c>
      <c r="AU16" s="3">
        <v>0</v>
      </c>
      <c r="AV16" s="9">
        <v>0.37999999999999995</v>
      </c>
      <c r="AW16" s="9">
        <v>0.10600000000000001</v>
      </c>
    </row>
    <row r="17" spans="1:49" x14ac:dyDescent="0.25">
      <c r="A17" s="37" t="s">
        <v>130</v>
      </c>
      <c r="B17" s="15" t="s">
        <v>227</v>
      </c>
      <c r="C17" s="15" t="s">
        <v>442</v>
      </c>
      <c r="D17" s="124" t="s">
        <v>415</v>
      </c>
      <c r="E17" s="15" t="s">
        <v>448</v>
      </c>
      <c r="F17" s="36" t="s">
        <v>103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7">
        <v>0</v>
      </c>
      <c r="U17" s="7">
        <v>0</v>
      </c>
      <c r="V17" s="6">
        <f>0.3/50</f>
        <v>6.0000000000000001E-3</v>
      </c>
      <c r="W17" s="7">
        <v>0</v>
      </c>
      <c r="X17" s="5">
        <v>0</v>
      </c>
      <c r="Y17" s="5">
        <v>0</v>
      </c>
      <c r="Z17" s="7">
        <v>0</v>
      </c>
      <c r="AA17" s="7">
        <v>0</v>
      </c>
      <c r="AB17" s="7">
        <v>0</v>
      </c>
      <c r="AC17" s="8">
        <v>0</v>
      </c>
      <c r="AD17" s="5">
        <v>0</v>
      </c>
      <c r="AE17" s="5">
        <v>0</v>
      </c>
      <c r="AF17" s="7">
        <v>0</v>
      </c>
      <c r="AG17" s="7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7">
        <v>0</v>
      </c>
      <c r="AO17" s="7">
        <v>0</v>
      </c>
      <c r="AP17" s="5">
        <v>0</v>
      </c>
      <c r="AQ17" s="5">
        <v>0</v>
      </c>
      <c r="AR17" s="7">
        <v>0</v>
      </c>
      <c r="AS17" s="7">
        <v>0</v>
      </c>
      <c r="AT17" s="7">
        <v>0</v>
      </c>
      <c r="AU17" s="5">
        <v>0</v>
      </c>
      <c r="AV17" s="5">
        <v>0</v>
      </c>
      <c r="AW17" s="5">
        <v>0</v>
      </c>
    </row>
    <row r="18" spans="1:49" s="93" customFormat="1" x14ac:dyDescent="0.25">
      <c r="A18" s="38" t="s">
        <v>126</v>
      </c>
      <c r="B18" s="14" t="s">
        <v>77</v>
      </c>
      <c r="C18" s="14" t="s">
        <v>126</v>
      </c>
      <c r="D18" s="124" t="s">
        <v>343</v>
      </c>
      <c r="E18" s="14" t="s">
        <v>259</v>
      </c>
      <c r="F18" s="36" t="s">
        <v>103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89">
        <v>0</v>
      </c>
      <c r="U18" s="89">
        <v>0</v>
      </c>
      <c r="V18" s="90">
        <v>0</v>
      </c>
      <c r="W18" s="90">
        <v>0</v>
      </c>
      <c r="X18" s="91">
        <v>0</v>
      </c>
      <c r="Y18" s="91">
        <v>0</v>
      </c>
      <c r="Z18" s="89">
        <v>0</v>
      </c>
      <c r="AA18" s="89">
        <v>0</v>
      </c>
      <c r="AB18" s="90">
        <v>0</v>
      </c>
      <c r="AC18" s="92">
        <v>0.8</v>
      </c>
      <c r="AD18" s="91">
        <v>1.2500000000000001E-2</v>
      </c>
      <c r="AE18" s="91">
        <v>0</v>
      </c>
      <c r="AF18" s="89">
        <f>21/50</f>
        <v>0.42</v>
      </c>
      <c r="AG18" s="89">
        <f>20.8/50</f>
        <v>0.41600000000000004</v>
      </c>
      <c r="AH18" s="91">
        <v>0</v>
      </c>
      <c r="AI18" s="91">
        <v>0</v>
      </c>
      <c r="AJ18" s="91">
        <v>8.5000000000000006E-3</v>
      </c>
      <c r="AK18" s="91">
        <v>0</v>
      </c>
      <c r="AL18" s="5">
        <v>0</v>
      </c>
      <c r="AM18" s="5">
        <v>0</v>
      </c>
      <c r="AN18" s="89">
        <f>3.45/50</f>
        <v>6.9000000000000006E-2</v>
      </c>
      <c r="AO18" s="89">
        <f>3.6/50</f>
        <v>7.2000000000000008E-2</v>
      </c>
      <c r="AP18" s="5">
        <v>0</v>
      </c>
      <c r="AQ18" s="5">
        <v>0</v>
      </c>
      <c r="AR18" s="90">
        <v>0</v>
      </c>
      <c r="AS18" s="89">
        <f>0.8/50</f>
        <v>1.6E-2</v>
      </c>
      <c r="AT18" s="90">
        <v>0</v>
      </c>
      <c r="AU18" s="91">
        <v>2.9000000000000001E-2</v>
      </c>
      <c r="AV18" s="5">
        <v>0</v>
      </c>
      <c r="AW18" s="5">
        <v>0</v>
      </c>
    </row>
    <row r="19" spans="1:49" x14ac:dyDescent="0.25">
      <c r="A19" s="38" t="s">
        <v>129</v>
      </c>
      <c r="B19" s="14" t="s">
        <v>27</v>
      </c>
      <c r="C19" s="14" t="s">
        <v>129</v>
      </c>
      <c r="D19" s="124" t="s">
        <v>344</v>
      </c>
      <c r="E19" s="14" t="s">
        <v>260</v>
      </c>
      <c r="F19" s="38" t="s">
        <v>103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6">
        <v>0</v>
      </c>
      <c r="U19" s="6">
        <f>2/50</f>
        <v>0.04</v>
      </c>
      <c r="V19" s="7">
        <v>0</v>
      </c>
      <c r="W19" s="7">
        <v>0</v>
      </c>
      <c r="X19" s="3">
        <v>3.5000000000000003E-2</v>
      </c>
      <c r="Y19" s="3">
        <v>3.4000000000000002E-2</v>
      </c>
      <c r="Z19" s="6">
        <v>0</v>
      </c>
      <c r="AA19" s="6">
        <f>4.6/50</f>
        <v>9.1999999999999998E-2</v>
      </c>
      <c r="AB19" s="6">
        <f>2/50</f>
        <v>0.04</v>
      </c>
      <c r="AC19" s="8">
        <f>0.5/50</f>
        <v>0.01</v>
      </c>
      <c r="AD19" s="3">
        <v>7.0000000000000001E-3</v>
      </c>
      <c r="AE19" s="3">
        <v>3.4000000000000002E-2</v>
      </c>
      <c r="AF19" s="6">
        <v>0</v>
      </c>
      <c r="AG19" s="6">
        <v>0</v>
      </c>
      <c r="AH19" s="3">
        <v>0</v>
      </c>
      <c r="AI19" s="3">
        <v>0</v>
      </c>
      <c r="AJ19" s="3">
        <v>0</v>
      </c>
      <c r="AK19" s="3">
        <v>0</v>
      </c>
      <c r="AL19" s="5">
        <v>0</v>
      </c>
      <c r="AM19" s="5">
        <v>0</v>
      </c>
      <c r="AN19" s="6">
        <v>0</v>
      </c>
      <c r="AO19" s="6">
        <v>0</v>
      </c>
      <c r="AP19" s="5">
        <v>0</v>
      </c>
      <c r="AQ19" s="5">
        <v>0</v>
      </c>
      <c r="AR19" s="7">
        <v>0</v>
      </c>
      <c r="AS19" s="7">
        <v>0</v>
      </c>
      <c r="AT19" s="7">
        <v>0</v>
      </c>
      <c r="AU19" s="3">
        <v>0</v>
      </c>
      <c r="AV19" s="5">
        <v>0</v>
      </c>
      <c r="AW19" s="5">
        <v>0</v>
      </c>
    </row>
    <row r="20" spans="1:49" x14ac:dyDescent="0.25">
      <c r="A20" s="36" t="s">
        <v>133</v>
      </c>
      <c r="B20" s="13" t="s">
        <v>110</v>
      </c>
      <c r="C20" s="13" t="s">
        <v>133</v>
      </c>
      <c r="D20" s="124" t="s">
        <v>345</v>
      </c>
      <c r="E20" s="13" t="s">
        <v>261</v>
      </c>
      <c r="F20" s="44" t="s">
        <v>103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3">
        <v>0</v>
      </c>
      <c r="Y20" s="3">
        <v>0</v>
      </c>
      <c r="Z20" s="5">
        <v>0</v>
      </c>
      <c r="AA20" s="5">
        <v>0</v>
      </c>
      <c r="AB20" s="5">
        <v>0</v>
      </c>
      <c r="AC20" s="5">
        <v>0</v>
      </c>
      <c r="AD20" s="3">
        <v>0</v>
      </c>
      <c r="AE20" s="3">
        <v>0</v>
      </c>
      <c r="AF20" s="5">
        <v>0</v>
      </c>
      <c r="AG20" s="5">
        <v>0</v>
      </c>
      <c r="AH20" s="3">
        <v>2.0500000000000001E-2</v>
      </c>
      <c r="AI20" s="3">
        <v>0</v>
      </c>
      <c r="AJ20" s="3">
        <v>0</v>
      </c>
      <c r="AK20" s="3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3">
        <v>0</v>
      </c>
      <c r="AV20" s="5">
        <v>0</v>
      </c>
      <c r="AW20" s="5">
        <v>0</v>
      </c>
    </row>
    <row r="21" spans="1:49" x14ac:dyDescent="0.25">
      <c r="A21" s="31" t="s">
        <v>134</v>
      </c>
      <c r="B21" s="13" t="s">
        <v>78</v>
      </c>
      <c r="C21" s="126" t="s">
        <v>134</v>
      </c>
      <c r="D21" s="127" t="s">
        <v>346</v>
      </c>
      <c r="E21" s="13" t="s">
        <v>262</v>
      </c>
      <c r="F21" s="36" t="s">
        <v>103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3">
        <v>0</v>
      </c>
      <c r="Y21" s="3">
        <v>0</v>
      </c>
      <c r="Z21" s="5">
        <v>0</v>
      </c>
      <c r="AA21" s="5">
        <v>0</v>
      </c>
      <c r="AB21" s="5">
        <v>0</v>
      </c>
      <c r="AC21" s="5">
        <v>0</v>
      </c>
      <c r="AD21" s="3">
        <v>0</v>
      </c>
      <c r="AE21" s="3">
        <v>0</v>
      </c>
      <c r="AF21" s="5">
        <v>0</v>
      </c>
      <c r="AG21" s="5">
        <v>0</v>
      </c>
      <c r="AH21" s="3">
        <v>0</v>
      </c>
      <c r="AI21" s="3">
        <v>0</v>
      </c>
      <c r="AJ21" s="3">
        <v>1.35E-2</v>
      </c>
      <c r="AK21" s="3">
        <v>0.20699999999999999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3">
        <v>0</v>
      </c>
      <c r="AV21" s="5">
        <v>0</v>
      </c>
      <c r="AW21" s="5">
        <v>0</v>
      </c>
    </row>
    <row r="22" spans="1:49" x14ac:dyDescent="0.25">
      <c r="A22" s="38" t="s">
        <v>135</v>
      </c>
      <c r="B22" s="14" t="s">
        <v>28</v>
      </c>
      <c r="C22" s="14" t="s">
        <v>135</v>
      </c>
      <c r="D22" s="124" t="s">
        <v>347</v>
      </c>
      <c r="E22" s="14" t="s">
        <v>263</v>
      </c>
      <c r="F22" s="38" t="s">
        <v>103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6">
        <v>0</v>
      </c>
      <c r="U22" s="6">
        <v>0</v>
      </c>
      <c r="V22" s="7">
        <v>0</v>
      </c>
      <c r="W22" s="7">
        <v>0</v>
      </c>
      <c r="X22" s="3">
        <v>0</v>
      </c>
      <c r="Y22" s="3">
        <v>0</v>
      </c>
      <c r="Z22" s="6">
        <v>0</v>
      </c>
      <c r="AA22" s="6">
        <v>0</v>
      </c>
      <c r="AB22" s="7">
        <v>0</v>
      </c>
      <c r="AC22" s="8">
        <v>0</v>
      </c>
      <c r="AD22" s="3">
        <v>0</v>
      </c>
      <c r="AE22" s="3">
        <v>0</v>
      </c>
      <c r="AF22" s="6">
        <v>0</v>
      </c>
      <c r="AG22" s="6">
        <v>0</v>
      </c>
      <c r="AH22" s="3">
        <v>0</v>
      </c>
      <c r="AI22" s="3">
        <v>0</v>
      </c>
      <c r="AJ22" s="3">
        <v>1.6E-2</v>
      </c>
      <c r="AK22" s="3">
        <v>0</v>
      </c>
      <c r="AL22" s="9">
        <v>0.36200000000000015</v>
      </c>
      <c r="AM22" s="9">
        <v>0.15000000000000011</v>
      </c>
      <c r="AN22" s="6">
        <f>17.55/50</f>
        <v>0.35100000000000003</v>
      </c>
      <c r="AO22" s="6">
        <f>13.1/50</f>
        <v>0.26200000000000001</v>
      </c>
      <c r="AP22" s="9">
        <v>3.6000000000000074E-2</v>
      </c>
      <c r="AQ22" s="9">
        <v>0.22199999999999992</v>
      </c>
      <c r="AR22" s="7">
        <v>0</v>
      </c>
      <c r="AS22" s="7">
        <v>0</v>
      </c>
      <c r="AT22" s="7">
        <v>0</v>
      </c>
      <c r="AU22" s="3">
        <v>0</v>
      </c>
      <c r="AV22" s="9">
        <v>6.6000000000000017E-2</v>
      </c>
      <c r="AW22" s="9">
        <v>0.02</v>
      </c>
    </row>
    <row r="23" spans="1:49" x14ac:dyDescent="0.25">
      <c r="A23" s="38" t="s">
        <v>135</v>
      </c>
      <c r="B23" s="13" t="s">
        <v>17</v>
      </c>
      <c r="C23" s="14" t="s">
        <v>135</v>
      </c>
      <c r="D23" s="124" t="s">
        <v>347</v>
      </c>
      <c r="E23" s="13" t="s">
        <v>264</v>
      </c>
      <c r="F23" s="44" t="s">
        <v>103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3">
        <v>0</v>
      </c>
      <c r="M23" s="3">
        <v>0</v>
      </c>
      <c r="N23" s="3">
        <v>7.0000000000000007E-2</v>
      </c>
      <c r="O23" s="3">
        <v>0.01</v>
      </c>
      <c r="P23" s="3">
        <v>0</v>
      </c>
      <c r="Q23" s="3">
        <v>0</v>
      </c>
      <c r="R23" s="3">
        <v>0</v>
      </c>
      <c r="S23" s="3">
        <v>0</v>
      </c>
      <c r="T23" s="6">
        <v>0</v>
      </c>
      <c r="U23" s="6">
        <v>0</v>
      </c>
      <c r="V23" s="7">
        <v>0</v>
      </c>
      <c r="W23" s="7">
        <v>0</v>
      </c>
      <c r="X23" s="3">
        <v>0.25650000000000001</v>
      </c>
      <c r="Y23" s="3">
        <v>0.1444</v>
      </c>
      <c r="Z23" s="6">
        <f>1/50</f>
        <v>0.02</v>
      </c>
      <c r="AA23" s="6">
        <f>16.8/50</f>
        <v>0.33600000000000002</v>
      </c>
      <c r="AB23" s="7">
        <f>12.8/50</f>
        <v>0.25600000000000001</v>
      </c>
      <c r="AC23" s="8">
        <v>0</v>
      </c>
      <c r="AD23" s="3">
        <v>3.0000000000000001E-3</v>
      </c>
      <c r="AE23" s="3">
        <v>1.7000000000000001E-2</v>
      </c>
      <c r="AF23" s="6">
        <v>0</v>
      </c>
      <c r="AG23" s="6">
        <v>0</v>
      </c>
      <c r="AH23" s="3">
        <v>0</v>
      </c>
      <c r="AI23" s="3">
        <v>0</v>
      </c>
      <c r="AJ23" s="3">
        <v>0</v>
      </c>
      <c r="AK23" s="3">
        <v>0</v>
      </c>
      <c r="AL23" s="9">
        <v>0</v>
      </c>
      <c r="AM23" s="9">
        <v>0.10200000000000004</v>
      </c>
      <c r="AN23" s="6">
        <v>0</v>
      </c>
      <c r="AO23" s="6">
        <v>0</v>
      </c>
      <c r="AP23" s="9">
        <v>0</v>
      </c>
      <c r="AQ23" s="9">
        <v>0</v>
      </c>
      <c r="AR23" s="7">
        <v>0</v>
      </c>
      <c r="AS23" s="7">
        <v>0</v>
      </c>
      <c r="AT23" s="7">
        <v>0</v>
      </c>
      <c r="AU23" s="3">
        <v>0.08</v>
      </c>
      <c r="AV23" s="9">
        <v>0</v>
      </c>
      <c r="AW23" s="9">
        <v>0</v>
      </c>
    </row>
    <row r="24" spans="1:49" x14ac:dyDescent="0.25">
      <c r="A24" s="38" t="s">
        <v>135</v>
      </c>
      <c r="B24" s="13" t="s">
        <v>16</v>
      </c>
      <c r="C24" s="14" t="s">
        <v>135</v>
      </c>
      <c r="D24" s="124" t="s">
        <v>347</v>
      </c>
      <c r="E24" s="13" t="s">
        <v>265</v>
      </c>
      <c r="F24" s="36" t="s">
        <v>103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3">
        <v>5.2000000000000005E-2</v>
      </c>
      <c r="M24" s="3">
        <v>0</v>
      </c>
      <c r="N24" s="3">
        <v>0.11</v>
      </c>
      <c r="O24" s="3">
        <v>0.14600000000000002</v>
      </c>
      <c r="P24" s="3">
        <v>0</v>
      </c>
      <c r="Q24" s="3">
        <v>0.03</v>
      </c>
      <c r="R24" s="3">
        <v>0</v>
      </c>
      <c r="S24" s="3">
        <v>3.7999999999999999E-2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9">
        <v>0</v>
      </c>
      <c r="AM24" s="9">
        <v>0</v>
      </c>
      <c r="AN24" s="5">
        <v>0</v>
      </c>
      <c r="AO24" s="5">
        <v>0</v>
      </c>
      <c r="AP24" s="9">
        <v>0</v>
      </c>
      <c r="AQ24" s="9">
        <v>0</v>
      </c>
      <c r="AR24" s="5">
        <v>0</v>
      </c>
      <c r="AS24" s="5">
        <v>0</v>
      </c>
      <c r="AT24" s="5">
        <v>0</v>
      </c>
      <c r="AU24" s="5">
        <v>0</v>
      </c>
      <c r="AV24" s="9">
        <v>6.4000000000000057E-2</v>
      </c>
      <c r="AW24" s="9">
        <v>0.15799999999999989</v>
      </c>
    </row>
    <row r="25" spans="1:49" x14ac:dyDescent="0.25">
      <c r="A25" s="38" t="s">
        <v>135</v>
      </c>
      <c r="B25" s="13" t="s">
        <v>58</v>
      </c>
      <c r="C25" s="14" t="s">
        <v>135</v>
      </c>
      <c r="D25" s="124" t="s">
        <v>347</v>
      </c>
      <c r="E25" s="13" t="s">
        <v>348</v>
      </c>
      <c r="F25" s="36" t="s">
        <v>103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9">
        <v>0</v>
      </c>
      <c r="AM25" s="9">
        <v>2E-3</v>
      </c>
      <c r="AN25" s="5">
        <v>0</v>
      </c>
      <c r="AO25" s="5">
        <v>0</v>
      </c>
      <c r="AP25" s="9">
        <v>0</v>
      </c>
      <c r="AQ25" s="9">
        <v>0</v>
      </c>
      <c r="AR25" s="5">
        <v>0</v>
      </c>
      <c r="AS25" s="5">
        <v>0</v>
      </c>
      <c r="AT25" s="5">
        <v>0</v>
      </c>
      <c r="AU25" s="5">
        <v>0</v>
      </c>
      <c r="AV25" s="9">
        <v>0</v>
      </c>
      <c r="AW25" s="9">
        <v>0</v>
      </c>
    </row>
    <row r="26" spans="1:49" x14ac:dyDescent="0.25">
      <c r="A26" s="38" t="s">
        <v>135</v>
      </c>
      <c r="B26" s="13" t="s">
        <v>52</v>
      </c>
      <c r="C26" s="14" t="s">
        <v>135</v>
      </c>
      <c r="D26" s="124" t="s">
        <v>347</v>
      </c>
      <c r="E26" s="13" t="s">
        <v>266</v>
      </c>
      <c r="F26" s="36" t="s">
        <v>103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3">
        <v>0</v>
      </c>
      <c r="Y26" s="3">
        <v>0</v>
      </c>
      <c r="Z26" s="5">
        <v>0</v>
      </c>
      <c r="AA26" s="5">
        <v>0</v>
      </c>
      <c r="AB26" s="5">
        <v>0</v>
      </c>
      <c r="AC26" s="5">
        <v>0</v>
      </c>
      <c r="AD26" s="3">
        <v>8.9999999999999993E-3</v>
      </c>
      <c r="AE26" s="3">
        <v>0</v>
      </c>
      <c r="AF26" s="5">
        <v>0</v>
      </c>
      <c r="AG26" s="5">
        <v>0</v>
      </c>
      <c r="AH26" s="3">
        <v>0</v>
      </c>
      <c r="AI26" s="3">
        <v>0</v>
      </c>
      <c r="AJ26" s="3">
        <v>0</v>
      </c>
      <c r="AK26" s="3">
        <v>0</v>
      </c>
      <c r="AL26" s="9">
        <v>1.8000000000000006E-2</v>
      </c>
      <c r="AM26" s="9">
        <v>0</v>
      </c>
      <c r="AN26" s="5">
        <v>0</v>
      </c>
      <c r="AO26" s="5">
        <v>0</v>
      </c>
      <c r="AP26" s="9">
        <v>5.3999999999999881E-2</v>
      </c>
      <c r="AQ26" s="9">
        <v>7.9999999999999724E-3</v>
      </c>
      <c r="AR26" s="5">
        <v>0</v>
      </c>
      <c r="AS26" s="5">
        <v>0</v>
      </c>
      <c r="AT26" s="5">
        <v>0</v>
      </c>
      <c r="AU26" s="3">
        <v>0</v>
      </c>
      <c r="AV26" s="9">
        <v>0</v>
      </c>
      <c r="AW26" s="9">
        <v>0</v>
      </c>
    </row>
    <row r="27" spans="1:49" x14ac:dyDescent="0.25">
      <c r="A27" s="38" t="s">
        <v>135</v>
      </c>
      <c r="B27" s="13" t="s">
        <v>79</v>
      </c>
      <c r="C27" s="14" t="s">
        <v>135</v>
      </c>
      <c r="D27" s="124" t="s">
        <v>347</v>
      </c>
      <c r="E27" s="13" t="s">
        <v>267</v>
      </c>
      <c r="F27" s="36" t="s">
        <v>103</v>
      </c>
      <c r="G27" s="3">
        <v>7.22E-2</v>
      </c>
      <c r="H27" s="3">
        <v>0.24299999999999999</v>
      </c>
      <c r="I27" s="3">
        <v>0</v>
      </c>
      <c r="J27" s="3">
        <v>3.6000000000000004E-2</v>
      </c>
      <c r="K27" s="3">
        <v>0.24</v>
      </c>
      <c r="L27" s="3">
        <v>0.18700000000000003</v>
      </c>
      <c r="M27" s="3">
        <v>0.2</v>
      </c>
      <c r="N27" s="3">
        <v>0.252</v>
      </c>
      <c r="O27" s="3">
        <v>0.254</v>
      </c>
      <c r="P27" s="3">
        <v>0.35600000000000004</v>
      </c>
      <c r="Q27" s="3">
        <v>4.8000000000000001E-2</v>
      </c>
      <c r="R27" s="3">
        <v>0.22</v>
      </c>
      <c r="S27" s="3">
        <v>0.30599999999999999</v>
      </c>
      <c r="T27" s="6">
        <f>5.4/50</f>
        <v>0.10800000000000001</v>
      </c>
      <c r="U27" s="6">
        <f>16.1/50</f>
        <v>0.32200000000000001</v>
      </c>
      <c r="V27" s="6">
        <f>24.2/50</f>
        <v>0.48399999999999999</v>
      </c>
      <c r="W27" s="6">
        <f>2.2/50</f>
        <v>4.4000000000000004E-2</v>
      </c>
      <c r="X27" s="3">
        <v>0.27750000000000002</v>
      </c>
      <c r="Y27" s="3">
        <v>0.39750000000000002</v>
      </c>
      <c r="Z27" s="6">
        <f>15.27/50</f>
        <v>0.3054</v>
      </c>
      <c r="AA27" s="6">
        <v>0</v>
      </c>
      <c r="AB27" s="6">
        <f>7/50</f>
        <v>0.14000000000000001</v>
      </c>
      <c r="AC27" s="8">
        <f>16.5/50</f>
        <v>0.33</v>
      </c>
      <c r="AD27" s="3">
        <v>0.28849999999999998</v>
      </c>
      <c r="AE27" s="3">
        <v>0.13250000000000001</v>
      </c>
      <c r="AF27" s="6">
        <f>1.1/50</f>
        <v>2.2000000000000002E-2</v>
      </c>
      <c r="AG27" s="6">
        <v>0</v>
      </c>
      <c r="AH27" s="3">
        <v>0</v>
      </c>
      <c r="AI27" s="3">
        <v>0</v>
      </c>
      <c r="AJ27" s="3">
        <v>0.248</v>
      </c>
      <c r="AK27" s="3">
        <v>0</v>
      </c>
      <c r="AL27" s="9">
        <v>0</v>
      </c>
      <c r="AM27" s="9">
        <v>0</v>
      </c>
      <c r="AN27" s="6">
        <v>0</v>
      </c>
      <c r="AO27" s="6">
        <v>0</v>
      </c>
      <c r="AP27" s="9">
        <v>0.02</v>
      </c>
      <c r="AQ27" s="9">
        <v>0</v>
      </c>
      <c r="AR27" s="6">
        <f>SUM(0.2,0.5,0.4,0.5,1.4)/50</f>
        <v>0.06</v>
      </c>
      <c r="AS27" s="6">
        <f>6.8/50</f>
        <v>0.13600000000000001</v>
      </c>
      <c r="AT27" s="7">
        <v>0</v>
      </c>
      <c r="AU27" s="3">
        <v>0.38400000000000001</v>
      </c>
      <c r="AV27" s="9">
        <v>0.11000000000000014</v>
      </c>
      <c r="AW27" s="9">
        <v>2.0000000000000282E-3</v>
      </c>
    </row>
    <row r="28" spans="1:49" x14ac:dyDescent="0.25">
      <c r="A28" s="36" t="s">
        <v>136</v>
      </c>
      <c r="B28" s="13" t="s">
        <v>59</v>
      </c>
      <c r="C28" s="13" t="s">
        <v>136</v>
      </c>
      <c r="D28" s="124" t="s">
        <v>416</v>
      </c>
      <c r="E28" s="13" t="s">
        <v>349</v>
      </c>
      <c r="F28" s="36" t="s">
        <v>103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9">
        <v>0</v>
      </c>
      <c r="AM28" s="9">
        <v>8.0000000000000002E-3</v>
      </c>
      <c r="AN28" s="5">
        <v>0</v>
      </c>
      <c r="AO28" s="5">
        <v>0</v>
      </c>
      <c r="AP28" s="9">
        <v>0</v>
      </c>
      <c r="AQ28" s="9">
        <v>0</v>
      </c>
      <c r="AR28" s="5">
        <v>0</v>
      </c>
      <c r="AS28" s="5">
        <v>0</v>
      </c>
      <c r="AT28" s="5">
        <v>0</v>
      </c>
      <c r="AU28" s="5">
        <v>0</v>
      </c>
      <c r="AV28" s="9">
        <v>0</v>
      </c>
      <c r="AW28" s="9">
        <v>0</v>
      </c>
    </row>
    <row r="29" spans="1:49" x14ac:dyDescent="0.25">
      <c r="A29" s="36" t="s">
        <v>129</v>
      </c>
      <c r="B29" s="13" t="s">
        <v>6</v>
      </c>
      <c r="C29" s="13" t="s">
        <v>129</v>
      </c>
      <c r="D29" s="124" t="s">
        <v>350</v>
      </c>
      <c r="E29" s="13" t="s">
        <v>268</v>
      </c>
      <c r="F29" s="36" t="s">
        <v>103</v>
      </c>
      <c r="G29" s="3">
        <v>3.2000000000000001E-2</v>
      </c>
      <c r="H29" s="3">
        <v>0.24600000000000002</v>
      </c>
      <c r="I29" s="3">
        <v>0.34399999999999997</v>
      </c>
      <c r="J29" s="3">
        <v>0</v>
      </c>
      <c r="K29" s="3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25">
      <c r="A30" s="38" t="s">
        <v>137</v>
      </c>
      <c r="B30" s="14" t="s">
        <v>46</v>
      </c>
      <c r="C30" s="14" t="s">
        <v>137</v>
      </c>
      <c r="D30" s="124" t="s">
        <v>351</v>
      </c>
      <c r="E30" s="14" t="s">
        <v>269</v>
      </c>
      <c r="F30" s="38" t="s">
        <v>103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6">
        <f>1.7/50</f>
        <v>3.4000000000000002E-2</v>
      </c>
      <c r="U30" s="6">
        <v>0</v>
      </c>
      <c r="V30" s="6">
        <f>0.6/50</f>
        <v>1.2E-2</v>
      </c>
      <c r="W30" s="6">
        <f>5/50</f>
        <v>0.1</v>
      </c>
      <c r="X30" s="3">
        <v>0</v>
      </c>
      <c r="Y30" s="3">
        <v>0</v>
      </c>
      <c r="Z30" s="6">
        <v>0</v>
      </c>
      <c r="AA30" s="6">
        <v>0</v>
      </c>
      <c r="AB30" s="7">
        <v>0</v>
      </c>
      <c r="AC30" s="8">
        <v>0</v>
      </c>
      <c r="AD30" s="3">
        <v>0</v>
      </c>
      <c r="AE30" s="3">
        <v>0</v>
      </c>
      <c r="AF30" s="6">
        <v>0</v>
      </c>
      <c r="AG30" s="6">
        <v>0</v>
      </c>
      <c r="AH30" s="3">
        <v>2.0500000000000001E-2</v>
      </c>
      <c r="AI30" s="3">
        <v>0</v>
      </c>
      <c r="AJ30" s="3">
        <v>0</v>
      </c>
      <c r="AK30" s="3">
        <v>0</v>
      </c>
      <c r="AL30" s="9">
        <v>2.4000000000000021E-2</v>
      </c>
      <c r="AM30" s="9">
        <v>4.2000000000000065E-2</v>
      </c>
      <c r="AN30" s="6">
        <v>0</v>
      </c>
      <c r="AO30" s="6">
        <v>0</v>
      </c>
      <c r="AP30" s="9">
        <v>0</v>
      </c>
      <c r="AQ30" s="9">
        <v>0</v>
      </c>
      <c r="AR30" s="7">
        <v>0</v>
      </c>
      <c r="AS30" s="6">
        <f>0.6/50</f>
        <v>1.2E-2</v>
      </c>
      <c r="AT30" s="6">
        <f>0.4/50</f>
        <v>8.0000000000000002E-3</v>
      </c>
      <c r="AU30" s="3">
        <v>6.0000000000000001E-3</v>
      </c>
      <c r="AV30" s="9">
        <v>0</v>
      </c>
      <c r="AW30" s="9">
        <v>0</v>
      </c>
    </row>
    <row r="31" spans="1:49" x14ac:dyDescent="0.25">
      <c r="A31" s="36" t="s">
        <v>126</v>
      </c>
      <c r="B31" s="13" t="s">
        <v>116</v>
      </c>
      <c r="C31" s="13" t="s">
        <v>126</v>
      </c>
      <c r="D31" s="124" t="s">
        <v>417</v>
      </c>
      <c r="E31" s="13" t="s">
        <v>426</v>
      </c>
      <c r="F31" s="36" t="s">
        <v>161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9">
        <v>2.200000000000003E-2</v>
      </c>
      <c r="AM31" s="9">
        <v>0</v>
      </c>
      <c r="AN31" s="5">
        <v>0</v>
      </c>
      <c r="AO31" s="5">
        <v>0</v>
      </c>
      <c r="AP31" s="9">
        <v>0</v>
      </c>
      <c r="AQ31" s="9">
        <v>0</v>
      </c>
      <c r="AR31" s="5">
        <v>0</v>
      </c>
      <c r="AS31" s="5">
        <v>0</v>
      </c>
      <c r="AT31" s="5">
        <v>0</v>
      </c>
      <c r="AU31" s="5">
        <v>0</v>
      </c>
      <c r="AV31" s="9">
        <v>0</v>
      </c>
      <c r="AW31" s="9">
        <v>0</v>
      </c>
    </row>
    <row r="32" spans="1:49" x14ac:dyDescent="0.25">
      <c r="A32" s="36" t="s">
        <v>126</v>
      </c>
      <c r="B32" s="13" t="s">
        <v>99</v>
      </c>
      <c r="C32" s="13" t="s">
        <v>126</v>
      </c>
      <c r="D32" s="124" t="s">
        <v>417</v>
      </c>
      <c r="E32" s="13" t="s">
        <v>352</v>
      </c>
      <c r="F32" s="36" t="s">
        <v>161</v>
      </c>
      <c r="G32" s="3">
        <v>0.21</v>
      </c>
      <c r="H32" s="3">
        <v>0</v>
      </c>
      <c r="I32" s="3">
        <v>0</v>
      </c>
      <c r="J32" s="3">
        <v>0</v>
      </c>
      <c r="K32" s="3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</row>
    <row r="33" spans="1:49" x14ac:dyDescent="0.25">
      <c r="A33" s="31" t="s">
        <v>139</v>
      </c>
      <c r="B33" s="14" t="s">
        <v>29</v>
      </c>
      <c r="C33" s="126" t="s">
        <v>139</v>
      </c>
      <c r="D33" s="127" t="s">
        <v>353</v>
      </c>
      <c r="E33" s="14" t="s">
        <v>270</v>
      </c>
      <c r="F33" s="38" t="s">
        <v>103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6">
        <f>0.5/50</f>
        <v>0.01</v>
      </c>
      <c r="U33" s="6">
        <f>2.9/50</f>
        <v>5.7999999999999996E-2</v>
      </c>
      <c r="V33" s="6">
        <f>0.2/50</f>
        <v>4.0000000000000001E-3</v>
      </c>
      <c r="W33" s="6">
        <f>0.4/50</f>
        <v>8.0000000000000002E-3</v>
      </c>
      <c r="X33" s="3">
        <v>2.8000000000000001E-2</v>
      </c>
      <c r="Y33" s="3">
        <v>0</v>
      </c>
      <c r="Z33" s="6">
        <f>0.3/50</f>
        <v>6.0000000000000001E-3</v>
      </c>
      <c r="AA33" s="6">
        <v>0</v>
      </c>
      <c r="AB33" s="7">
        <v>0</v>
      </c>
      <c r="AC33" s="8">
        <v>0</v>
      </c>
      <c r="AD33" s="3">
        <v>1.2999999999999999E-2</v>
      </c>
      <c r="AE33" s="3">
        <v>4.0000000000000001E-3</v>
      </c>
      <c r="AF33" s="6">
        <f>1.1/50</f>
        <v>2.2000000000000002E-2</v>
      </c>
      <c r="AG33" s="6">
        <f>1/50</f>
        <v>0.02</v>
      </c>
      <c r="AH33" s="3">
        <v>0</v>
      </c>
      <c r="AI33" s="3">
        <v>0</v>
      </c>
      <c r="AJ33" s="3">
        <v>3.0000000000000001E-3</v>
      </c>
      <c r="AK33" s="3">
        <v>0</v>
      </c>
      <c r="AL33" s="9">
        <v>4.3999999999999879E-2</v>
      </c>
      <c r="AM33" s="9">
        <v>0</v>
      </c>
      <c r="AN33" s="6">
        <v>0</v>
      </c>
      <c r="AO33" s="6">
        <f>0.5/50</f>
        <v>0.01</v>
      </c>
      <c r="AP33" s="9">
        <v>1.1999999999999966E-2</v>
      </c>
      <c r="AQ33" s="9">
        <v>9.9999999999999638E-3</v>
      </c>
      <c r="AR33" s="7">
        <v>0</v>
      </c>
      <c r="AS33" s="7">
        <v>0</v>
      </c>
      <c r="AT33" s="7">
        <v>0</v>
      </c>
      <c r="AU33" s="3">
        <v>0</v>
      </c>
      <c r="AV33" s="9">
        <v>0</v>
      </c>
      <c r="AW33" s="9">
        <v>0</v>
      </c>
    </row>
    <row r="34" spans="1:49" x14ac:dyDescent="0.25">
      <c r="A34" s="36" t="s">
        <v>141</v>
      </c>
      <c r="B34" s="13" t="s">
        <v>80</v>
      </c>
      <c r="C34" s="13" t="s">
        <v>141</v>
      </c>
      <c r="D34" s="124" t="s">
        <v>354</v>
      </c>
      <c r="E34" s="13" t="s">
        <v>271</v>
      </c>
      <c r="F34" s="36" t="s">
        <v>103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3">
        <v>1.7500000000000002E-2</v>
      </c>
      <c r="Y34" s="3">
        <v>0</v>
      </c>
      <c r="Z34" s="5">
        <v>0</v>
      </c>
      <c r="AA34" s="5">
        <v>0</v>
      </c>
      <c r="AB34" s="5">
        <v>0</v>
      </c>
      <c r="AC34" s="5">
        <v>0</v>
      </c>
      <c r="AD34" s="3">
        <v>0</v>
      </c>
      <c r="AE34" s="3">
        <v>0</v>
      </c>
      <c r="AF34" s="5">
        <v>0</v>
      </c>
      <c r="AG34" s="5">
        <v>0</v>
      </c>
      <c r="AH34" s="3">
        <v>0</v>
      </c>
      <c r="AI34" s="3">
        <v>0</v>
      </c>
      <c r="AJ34" s="3">
        <v>0</v>
      </c>
      <c r="AK34" s="3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3">
        <v>0</v>
      </c>
      <c r="AV34" s="5">
        <v>0</v>
      </c>
      <c r="AW34" s="5">
        <v>0</v>
      </c>
    </row>
    <row r="35" spans="1:49" x14ac:dyDescent="0.25">
      <c r="A35" s="38" t="s">
        <v>138</v>
      </c>
      <c r="B35" s="14" t="s">
        <v>30</v>
      </c>
      <c r="C35" s="14" t="s">
        <v>138</v>
      </c>
      <c r="D35" s="124" t="s">
        <v>355</v>
      </c>
      <c r="E35" s="14" t="s">
        <v>272</v>
      </c>
      <c r="F35" s="38" t="s">
        <v>161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6">
        <v>0</v>
      </c>
      <c r="U35" s="6">
        <v>0</v>
      </c>
      <c r="V35" s="7">
        <v>0</v>
      </c>
      <c r="W35" s="7">
        <v>0</v>
      </c>
      <c r="X35" s="5">
        <v>0</v>
      </c>
      <c r="Y35" s="5">
        <v>0</v>
      </c>
      <c r="Z35" s="6">
        <v>0</v>
      </c>
      <c r="AA35" s="6">
        <v>0</v>
      </c>
      <c r="AB35" s="7">
        <v>0</v>
      </c>
      <c r="AC35" s="8">
        <v>0</v>
      </c>
      <c r="AD35" s="5">
        <v>0</v>
      </c>
      <c r="AE35" s="5">
        <v>0</v>
      </c>
      <c r="AF35" s="6">
        <v>0</v>
      </c>
      <c r="AG35" s="6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6">
        <f>0.15/50</f>
        <v>3.0000000000000001E-3</v>
      </c>
      <c r="AO35" s="6">
        <v>0</v>
      </c>
      <c r="AP35" s="5">
        <v>0</v>
      </c>
      <c r="AQ35" s="5">
        <v>0</v>
      </c>
      <c r="AR35" s="7">
        <v>0</v>
      </c>
      <c r="AS35" s="7">
        <v>0</v>
      </c>
      <c r="AT35" s="7">
        <v>0</v>
      </c>
      <c r="AU35" s="5">
        <v>0</v>
      </c>
      <c r="AV35" s="5">
        <v>0</v>
      </c>
      <c r="AW35" s="5">
        <v>0</v>
      </c>
    </row>
    <row r="36" spans="1:49" x14ac:dyDescent="0.25">
      <c r="A36" s="38" t="s">
        <v>138</v>
      </c>
      <c r="B36" s="13" t="s">
        <v>9</v>
      </c>
      <c r="C36" s="14" t="s">
        <v>138</v>
      </c>
      <c r="D36" s="124" t="s">
        <v>355</v>
      </c>
      <c r="E36" s="13" t="s">
        <v>273</v>
      </c>
      <c r="F36" s="36" t="s">
        <v>161</v>
      </c>
      <c r="G36" s="3">
        <v>0</v>
      </c>
      <c r="H36" s="3">
        <v>0</v>
      </c>
      <c r="I36" s="3">
        <v>0</v>
      </c>
      <c r="J36" s="3">
        <v>0</v>
      </c>
      <c r="K36" s="3">
        <v>3.4000000000000002E-2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</row>
    <row r="37" spans="1:49" x14ac:dyDescent="0.25">
      <c r="A37" s="36" t="s">
        <v>142</v>
      </c>
      <c r="B37" s="13" t="s">
        <v>12</v>
      </c>
      <c r="C37" s="13" t="s">
        <v>142</v>
      </c>
      <c r="D37" s="124" t="s">
        <v>356</v>
      </c>
      <c r="E37" s="13" t="s">
        <v>274</v>
      </c>
      <c r="F37" s="36" t="s">
        <v>103</v>
      </c>
      <c r="G37" s="3">
        <v>0</v>
      </c>
      <c r="H37" s="3">
        <v>0</v>
      </c>
      <c r="I37" s="3">
        <v>0</v>
      </c>
      <c r="J37" s="3">
        <v>0</v>
      </c>
      <c r="K37" s="3">
        <v>5.5999999999999994E-2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</row>
    <row r="38" spans="1:49" x14ac:dyDescent="0.25">
      <c r="A38" s="37" t="s">
        <v>129</v>
      </c>
      <c r="B38" s="15" t="s">
        <v>31</v>
      </c>
      <c r="C38" s="15" t="s">
        <v>129</v>
      </c>
      <c r="D38" s="124" t="s">
        <v>357</v>
      </c>
      <c r="E38" s="15" t="s">
        <v>275</v>
      </c>
      <c r="F38" s="37" t="s">
        <v>162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7">
        <v>0</v>
      </c>
      <c r="U38" s="7">
        <v>0</v>
      </c>
      <c r="V38" s="7">
        <v>0</v>
      </c>
      <c r="W38" s="6">
        <f>0.8/50</f>
        <v>1.6E-2</v>
      </c>
      <c r="X38" s="3">
        <v>0</v>
      </c>
      <c r="Y38" s="3">
        <v>0</v>
      </c>
      <c r="Z38" s="6">
        <v>0</v>
      </c>
      <c r="AA38" s="7">
        <v>0</v>
      </c>
      <c r="AB38" s="7">
        <v>0</v>
      </c>
      <c r="AC38" s="8">
        <v>0</v>
      </c>
      <c r="AD38" s="3">
        <v>0</v>
      </c>
      <c r="AE38" s="3">
        <v>1.2E-2</v>
      </c>
      <c r="AF38" s="7">
        <v>0</v>
      </c>
      <c r="AG38" s="6">
        <v>0</v>
      </c>
      <c r="AH38" s="3">
        <v>0</v>
      </c>
      <c r="AI38" s="3">
        <v>0</v>
      </c>
      <c r="AJ38" s="3">
        <v>0</v>
      </c>
      <c r="AK38" s="3">
        <v>0</v>
      </c>
      <c r="AL38" s="5">
        <v>0</v>
      </c>
      <c r="AM38" s="5">
        <v>0</v>
      </c>
      <c r="AN38" s="6">
        <v>0</v>
      </c>
      <c r="AO38" s="6">
        <v>0</v>
      </c>
      <c r="AP38" s="5">
        <v>0</v>
      </c>
      <c r="AQ38" s="5">
        <v>0</v>
      </c>
      <c r="AR38" s="6">
        <f>SUM(2,1.4,3,3.6,0.4,1.2)/50</f>
        <v>0.23199999999999998</v>
      </c>
      <c r="AS38" s="6">
        <f>9.9/50</f>
        <v>0.19800000000000001</v>
      </c>
      <c r="AT38" s="6">
        <f>9.1/50</f>
        <v>0.182</v>
      </c>
      <c r="AU38" s="3">
        <v>0.28799999999999998</v>
      </c>
      <c r="AV38" s="5">
        <v>0</v>
      </c>
      <c r="AW38" s="5">
        <v>0</v>
      </c>
    </row>
    <row r="39" spans="1:49" x14ac:dyDescent="0.25">
      <c r="A39" s="37" t="s">
        <v>129</v>
      </c>
      <c r="B39" s="13" t="s">
        <v>81</v>
      </c>
      <c r="C39" s="15" t="s">
        <v>129</v>
      </c>
      <c r="D39" s="124" t="s">
        <v>357</v>
      </c>
      <c r="E39" s="13" t="s">
        <v>276</v>
      </c>
      <c r="F39" s="36" t="s">
        <v>103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3">
        <v>0</v>
      </c>
      <c r="Y39" s="3">
        <v>0</v>
      </c>
      <c r="Z39" s="5">
        <v>0</v>
      </c>
      <c r="AA39" s="5">
        <v>0</v>
      </c>
      <c r="AB39" s="5">
        <v>0</v>
      </c>
      <c r="AC39" s="5">
        <v>0</v>
      </c>
      <c r="AD39" s="3">
        <v>2E-3</v>
      </c>
      <c r="AE39" s="3">
        <v>7.4499999999999997E-2</v>
      </c>
      <c r="AF39" s="5">
        <v>0</v>
      </c>
      <c r="AG39" s="5">
        <v>0</v>
      </c>
      <c r="AH39" s="3">
        <v>0</v>
      </c>
      <c r="AI39" s="3">
        <v>0</v>
      </c>
      <c r="AJ39" s="3">
        <v>0</v>
      </c>
      <c r="AK39" s="3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3">
        <v>0</v>
      </c>
      <c r="AV39" s="5">
        <v>0</v>
      </c>
      <c r="AW39" s="5">
        <v>0</v>
      </c>
    </row>
    <row r="40" spans="1:49" x14ac:dyDescent="0.25">
      <c r="A40" s="37" t="s">
        <v>129</v>
      </c>
      <c r="B40" s="14" t="s">
        <v>32</v>
      </c>
      <c r="C40" s="15" t="s">
        <v>129</v>
      </c>
      <c r="D40" s="124" t="s">
        <v>357</v>
      </c>
      <c r="E40" s="14" t="s">
        <v>277</v>
      </c>
      <c r="F40" s="38" t="s">
        <v>103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6">
        <v>0</v>
      </c>
      <c r="U40" s="6">
        <f>5.2/50</f>
        <v>0.10400000000000001</v>
      </c>
      <c r="V40" s="6">
        <f>16.5/50</f>
        <v>0.33</v>
      </c>
      <c r="W40" s="6">
        <f>23.4/50</f>
        <v>0.46799999999999997</v>
      </c>
      <c r="X40" s="3">
        <v>8.9999999999999993E-3</v>
      </c>
      <c r="Y40" s="3">
        <v>0.61550000000000005</v>
      </c>
      <c r="Z40" s="6">
        <f>4.6/50</f>
        <v>9.1999999999999998E-2</v>
      </c>
      <c r="AA40" s="6">
        <v>0</v>
      </c>
      <c r="AB40" s="6">
        <f>0.4/50</f>
        <v>8.0000000000000002E-3</v>
      </c>
      <c r="AC40" s="8">
        <f>6.9/50</f>
        <v>0.13800000000000001</v>
      </c>
      <c r="AD40" s="3">
        <v>0.44500000000000001</v>
      </c>
      <c r="AE40" s="3">
        <v>0.45750000000000002</v>
      </c>
      <c r="AF40" s="6">
        <v>0</v>
      </c>
      <c r="AG40" s="6">
        <v>0</v>
      </c>
      <c r="AH40" s="3">
        <v>0</v>
      </c>
      <c r="AI40" s="3">
        <v>0</v>
      </c>
      <c r="AJ40" s="3">
        <v>0</v>
      </c>
      <c r="AK40" s="3">
        <v>0</v>
      </c>
      <c r="AL40" s="5">
        <v>0</v>
      </c>
      <c r="AM40" s="5">
        <v>0</v>
      </c>
      <c r="AN40" s="6">
        <v>0</v>
      </c>
      <c r="AO40" s="6">
        <v>0</v>
      </c>
      <c r="AP40" s="5">
        <v>0</v>
      </c>
      <c r="AQ40" s="5">
        <v>0</v>
      </c>
      <c r="AR40" s="7">
        <v>0</v>
      </c>
      <c r="AS40" s="7">
        <v>0</v>
      </c>
      <c r="AT40" s="6">
        <f>0.4/50</f>
        <v>8.0000000000000002E-3</v>
      </c>
      <c r="AU40" s="3">
        <v>0</v>
      </c>
      <c r="AV40" s="5">
        <v>0</v>
      </c>
      <c r="AW40" s="5">
        <v>0</v>
      </c>
    </row>
    <row r="41" spans="1:49" x14ac:dyDescent="0.25">
      <c r="A41" s="37" t="s">
        <v>129</v>
      </c>
      <c r="B41" s="14" t="s">
        <v>33</v>
      </c>
      <c r="C41" s="15" t="s">
        <v>129</v>
      </c>
      <c r="D41" s="124" t="s">
        <v>357</v>
      </c>
      <c r="E41" s="14" t="s">
        <v>278</v>
      </c>
      <c r="F41" s="38" t="s">
        <v>103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6">
        <v>0</v>
      </c>
      <c r="U41" s="6">
        <v>0</v>
      </c>
      <c r="V41" s="7">
        <v>0</v>
      </c>
      <c r="W41" s="7">
        <v>0</v>
      </c>
      <c r="X41" s="3">
        <v>5.5500000000000001E-2</v>
      </c>
      <c r="Y41" s="3">
        <v>0</v>
      </c>
      <c r="Z41" s="6">
        <f>0.5/50</f>
        <v>0.01</v>
      </c>
      <c r="AA41" s="6">
        <f>6.7/50</f>
        <v>0.13400000000000001</v>
      </c>
      <c r="AB41" s="6">
        <f>0.3/50</f>
        <v>6.0000000000000001E-3</v>
      </c>
      <c r="AC41" s="8">
        <v>0</v>
      </c>
      <c r="AD41" s="3">
        <v>5.0000000000000001E-3</v>
      </c>
      <c r="AE41" s="3">
        <v>0.13150000000000001</v>
      </c>
      <c r="AF41" s="6">
        <v>0</v>
      </c>
      <c r="AG41" s="6">
        <v>0</v>
      </c>
      <c r="AH41" s="3">
        <v>0</v>
      </c>
      <c r="AI41" s="3">
        <v>0</v>
      </c>
      <c r="AJ41" s="3">
        <v>0</v>
      </c>
      <c r="AK41" s="3">
        <v>0</v>
      </c>
      <c r="AL41" s="5">
        <v>0</v>
      </c>
      <c r="AM41" s="5">
        <v>0</v>
      </c>
      <c r="AN41" s="6">
        <v>0</v>
      </c>
      <c r="AO41" s="6">
        <v>0</v>
      </c>
      <c r="AP41" s="5">
        <v>0</v>
      </c>
      <c r="AQ41" s="5">
        <v>0</v>
      </c>
      <c r="AR41" s="7">
        <v>0</v>
      </c>
      <c r="AS41" s="7">
        <v>0</v>
      </c>
      <c r="AT41" s="7">
        <v>0</v>
      </c>
      <c r="AU41" s="3">
        <v>0</v>
      </c>
      <c r="AV41" s="5">
        <v>0</v>
      </c>
      <c r="AW41" s="5">
        <v>0</v>
      </c>
    </row>
    <row r="42" spans="1:49" x14ac:dyDescent="0.25">
      <c r="A42" s="36" t="s">
        <v>135</v>
      </c>
      <c r="B42" s="13" t="s">
        <v>60</v>
      </c>
      <c r="C42" s="13" t="s">
        <v>135</v>
      </c>
      <c r="D42" s="124" t="s">
        <v>418</v>
      </c>
      <c r="E42" s="13" t="s">
        <v>358</v>
      </c>
      <c r="F42" s="36" t="s">
        <v>103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9">
        <v>0</v>
      </c>
      <c r="AM42" s="9">
        <v>0</v>
      </c>
      <c r="AN42" s="5">
        <v>0</v>
      </c>
      <c r="AO42" s="5">
        <v>0</v>
      </c>
      <c r="AP42" s="9">
        <v>6.4000000000000057E-2</v>
      </c>
      <c r="AQ42" s="9">
        <v>1.9999999999999931E-3</v>
      </c>
      <c r="AR42" s="5">
        <v>0</v>
      </c>
      <c r="AS42" s="5">
        <v>0</v>
      </c>
      <c r="AT42" s="5">
        <v>0</v>
      </c>
      <c r="AU42" s="5">
        <v>0</v>
      </c>
      <c r="AV42" s="9">
        <v>0</v>
      </c>
      <c r="AW42" s="9">
        <v>0</v>
      </c>
    </row>
    <row r="43" spans="1:49" x14ac:dyDescent="0.25">
      <c r="A43" s="36" t="s">
        <v>135</v>
      </c>
      <c r="B43" s="13" t="s">
        <v>64</v>
      </c>
      <c r="C43" s="13" t="s">
        <v>135</v>
      </c>
      <c r="D43" s="124" t="s">
        <v>418</v>
      </c>
      <c r="E43" s="13" t="s">
        <v>359</v>
      </c>
      <c r="F43" s="36" t="s">
        <v>103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9">
        <v>0</v>
      </c>
      <c r="AM43" s="9">
        <v>0</v>
      </c>
      <c r="AN43" s="5">
        <v>0</v>
      </c>
      <c r="AO43" s="5">
        <v>0</v>
      </c>
      <c r="AP43" s="9">
        <v>0</v>
      </c>
      <c r="AQ43" s="9">
        <v>2.0000000000000282E-3</v>
      </c>
      <c r="AR43" s="5">
        <v>0</v>
      </c>
      <c r="AS43" s="5">
        <v>0</v>
      </c>
      <c r="AT43" s="5">
        <v>0</v>
      </c>
      <c r="AU43" s="5">
        <v>0</v>
      </c>
      <c r="AV43" s="9">
        <v>5.1999999999999991E-2</v>
      </c>
      <c r="AW43" s="9">
        <v>1.6000000000000084E-2</v>
      </c>
    </row>
    <row r="44" spans="1:49" x14ac:dyDescent="0.25">
      <c r="A44" s="36" t="s">
        <v>126</v>
      </c>
      <c r="B44" s="13" t="s">
        <v>228</v>
      </c>
      <c r="C44" s="13" t="s">
        <v>126</v>
      </c>
      <c r="D44" s="124" t="s">
        <v>360</v>
      </c>
      <c r="E44" s="13" t="s">
        <v>428</v>
      </c>
      <c r="F44" s="36" t="s">
        <v>161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3">
        <v>1.1000000000000001E-2</v>
      </c>
      <c r="M44" s="3">
        <v>4.5999999999999999E-2</v>
      </c>
      <c r="N44" s="3">
        <v>0.14199999999999999</v>
      </c>
      <c r="O44" s="3">
        <v>3.6000000000000004E-2</v>
      </c>
      <c r="P44" s="3">
        <v>7.8E-2</v>
      </c>
      <c r="Q44" s="3">
        <v>4.8000000000000001E-2</v>
      </c>
      <c r="R44" s="3">
        <v>0</v>
      </c>
      <c r="S44" s="3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</row>
    <row r="45" spans="1:49" x14ac:dyDescent="0.25">
      <c r="A45" s="36" t="s">
        <v>126</v>
      </c>
      <c r="B45" s="13" t="s">
        <v>117</v>
      </c>
      <c r="C45" s="13" t="s">
        <v>126</v>
      </c>
      <c r="D45" s="124" t="s">
        <v>360</v>
      </c>
      <c r="E45" s="13" t="s">
        <v>427</v>
      </c>
      <c r="F45" s="36" t="s">
        <v>161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9">
        <v>0</v>
      </c>
      <c r="AM45" s="9">
        <v>0</v>
      </c>
      <c r="AN45" s="5">
        <v>0</v>
      </c>
      <c r="AO45" s="5">
        <v>0</v>
      </c>
      <c r="AP45" s="9">
        <v>0</v>
      </c>
      <c r="AQ45" s="9">
        <v>0</v>
      </c>
      <c r="AR45" s="5">
        <v>0</v>
      </c>
      <c r="AS45" s="5">
        <v>0</v>
      </c>
      <c r="AT45" s="5">
        <v>0</v>
      </c>
      <c r="AU45" s="5">
        <v>0</v>
      </c>
      <c r="AV45" s="9">
        <v>0.42599999999999999</v>
      </c>
      <c r="AW45" s="9">
        <v>0.25600000000000001</v>
      </c>
    </row>
    <row r="46" spans="1:49" x14ac:dyDescent="0.25">
      <c r="A46" s="36" t="s">
        <v>126</v>
      </c>
      <c r="B46" s="14" t="s">
        <v>104</v>
      </c>
      <c r="C46" s="13" t="s">
        <v>126</v>
      </c>
      <c r="D46" s="124" t="s">
        <v>360</v>
      </c>
      <c r="E46" s="14" t="s">
        <v>279</v>
      </c>
      <c r="F46" s="43" t="s">
        <v>103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6">
        <f>4.4/50</f>
        <v>8.8000000000000009E-2</v>
      </c>
      <c r="U46" s="6">
        <f>4.7/50</f>
        <v>9.4E-2</v>
      </c>
      <c r="V46" s="6">
        <f>2.1/50</f>
        <v>4.2000000000000003E-2</v>
      </c>
      <c r="W46" s="6">
        <f>1.2/50</f>
        <v>2.4E-2</v>
      </c>
      <c r="X46" s="3">
        <v>0</v>
      </c>
      <c r="Y46" s="3">
        <v>0</v>
      </c>
      <c r="Z46" s="6">
        <f>4.2/50</f>
        <v>8.4000000000000005E-2</v>
      </c>
      <c r="AA46" s="6">
        <f>2.2/50</f>
        <v>4.4000000000000004E-2</v>
      </c>
      <c r="AB46" s="6">
        <f>0.3/50</f>
        <v>6.0000000000000001E-3</v>
      </c>
      <c r="AC46" s="8">
        <f>1/50</f>
        <v>0.02</v>
      </c>
      <c r="AD46" s="3">
        <v>5.9499999999999997E-2</v>
      </c>
      <c r="AE46" s="3">
        <v>1.6E-2</v>
      </c>
      <c r="AF46" s="6">
        <v>0</v>
      </c>
      <c r="AG46" s="6">
        <v>0</v>
      </c>
      <c r="AH46" s="3">
        <v>0</v>
      </c>
      <c r="AI46" s="3">
        <v>0</v>
      </c>
      <c r="AJ46" s="3">
        <v>0</v>
      </c>
      <c r="AK46" s="3">
        <v>0</v>
      </c>
      <c r="AL46" s="5">
        <v>0</v>
      </c>
      <c r="AM46" s="5">
        <v>0</v>
      </c>
      <c r="AN46" s="6">
        <v>0</v>
      </c>
      <c r="AO46" s="6">
        <v>0</v>
      </c>
      <c r="AP46" s="5">
        <v>0</v>
      </c>
      <c r="AQ46" s="5">
        <v>0</v>
      </c>
      <c r="AR46" s="6">
        <f>SUM(0.3,0.1)/50</f>
        <v>8.0000000000000002E-3</v>
      </c>
      <c r="AS46" s="7">
        <v>0</v>
      </c>
      <c r="AT46" s="7">
        <v>0</v>
      </c>
      <c r="AU46" s="3">
        <v>7.0000000000000001E-3</v>
      </c>
      <c r="AV46" s="5">
        <v>0</v>
      </c>
      <c r="AW46" s="5">
        <v>0</v>
      </c>
    </row>
    <row r="47" spans="1:49" x14ac:dyDescent="0.25">
      <c r="A47" s="38" t="s">
        <v>138</v>
      </c>
      <c r="B47" s="14" t="s">
        <v>34</v>
      </c>
      <c r="C47" s="14" t="s">
        <v>138</v>
      </c>
      <c r="D47" s="124" t="s">
        <v>361</v>
      </c>
      <c r="E47" s="14" t="s">
        <v>280</v>
      </c>
      <c r="F47" s="38" t="s">
        <v>103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6">
        <v>0</v>
      </c>
      <c r="U47" s="6">
        <f>0.6/50</f>
        <v>1.2E-2</v>
      </c>
      <c r="V47" s="7">
        <v>0</v>
      </c>
      <c r="W47" s="7">
        <v>0</v>
      </c>
      <c r="X47" s="5">
        <v>0</v>
      </c>
      <c r="Y47" s="5">
        <v>0</v>
      </c>
      <c r="Z47" s="6">
        <f>0.3/50</f>
        <v>6.0000000000000001E-3</v>
      </c>
      <c r="AA47" s="6">
        <v>0</v>
      </c>
      <c r="AB47" s="7">
        <v>0</v>
      </c>
      <c r="AC47" s="8">
        <v>0</v>
      </c>
      <c r="AD47" s="5">
        <v>0</v>
      </c>
      <c r="AE47" s="5">
        <v>0</v>
      </c>
      <c r="AF47" s="6">
        <v>0</v>
      </c>
      <c r="AG47" s="6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6">
        <v>0</v>
      </c>
      <c r="AO47" s="6">
        <v>0</v>
      </c>
      <c r="AP47" s="5">
        <v>0</v>
      </c>
      <c r="AQ47" s="5">
        <v>0</v>
      </c>
      <c r="AR47" s="7">
        <v>0</v>
      </c>
      <c r="AS47" s="7">
        <v>0</v>
      </c>
      <c r="AT47" s="7">
        <v>0</v>
      </c>
      <c r="AU47" s="5">
        <v>0</v>
      </c>
      <c r="AV47" s="5">
        <v>0</v>
      </c>
      <c r="AW47" s="5">
        <v>0</v>
      </c>
    </row>
    <row r="48" spans="1:49" x14ac:dyDescent="0.25">
      <c r="A48" s="36" t="s">
        <v>135</v>
      </c>
      <c r="B48" s="13" t="s">
        <v>111</v>
      </c>
      <c r="C48" s="13" t="s">
        <v>135</v>
      </c>
      <c r="D48" s="124" t="s">
        <v>362</v>
      </c>
      <c r="E48" s="13" t="s">
        <v>281</v>
      </c>
      <c r="F48" s="36" t="s">
        <v>103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3">
        <v>0</v>
      </c>
      <c r="Y48" s="3">
        <v>0</v>
      </c>
      <c r="Z48" s="5">
        <v>0</v>
      </c>
      <c r="AA48" s="5">
        <v>0</v>
      </c>
      <c r="AB48" s="5">
        <v>0</v>
      </c>
      <c r="AC48" s="5">
        <v>0</v>
      </c>
      <c r="AD48" s="3">
        <v>0</v>
      </c>
      <c r="AE48" s="3">
        <v>0</v>
      </c>
      <c r="AF48" s="5">
        <v>0</v>
      </c>
      <c r="AG48" s="5">
        <v>0</v>
      </c>
      <c r="AH48" s="3">
        <v>0</v>
      </c>
      <c r="AI48" s="3">
        <v>0</v>
      </c>
      <c r="AJ48" s="3">
        <v>7.0000000000000001E-3</v>
      </c>
      <c r="AK48" s="3">
        <v>0</v>
      </c>
      <c r="AL48" s="9">
        <v>0</v>
      </c>
      <c r="AM48" s="9">
        <v>0</v>
      </c>
      <c r="AN48" s="5">
        <v>0</v>
      </c>
      <c r="AO48" s="5">
        <v>0</v>
      </c>
      <c r="AP48" s="9">
        <v>0</v>
      </c>
      <c r="AQ48" s="9">
        <v>0</v>
      </c>
      <c r="AR48" s="5">
        <v>0</v>
      </c>
      <c r="AS48" s="5">
        <v>0</v>
      </c>
      <c r="AT48" s="5">
        <v>0</v>
      </c>
      <c r="AU48" s="3">
        <v>4.0000000000000001E-3</v>
      </c>
      <c r="AV48" s="9">
        <v>8.0000000000000262E-3</v>
      </c>
      <c r="AW48" s="9">
        <v>0.22199999999999995</v>
      </c>
    </row>
    <row r="49" spans="1:49" x14ac:dyDescent="0.25">
      <c r="A49" s="36" t="s">
        <v>135</v>
      </c>
      <c r="B49" s="13" t="s">
        <v>100</v>
      </c>
      <c r="C49" s="13" t="s">
        <v>135</v>
      </c>
      <c r="D49" s="124" t="s">
        <v>362</v>
      </c>
      <c r="E49" s="13" t="s">
        <v>282</v>
      </c>
      <c r="F49" s="44" t="s">
        <v>103</v>
      </c>
      <c r="G49" s="3">
        <v>0</v>
      </c>
      <c r="H49" s="3">
        <v>0.17600000000000002</v>
      </c>
      <c r="I49" s="3">
        <v>0.05</v>
      </c>
      <c r="J49" s="3">
        <v>0.04</v>
      </c>
      <c r="K49" s="3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</row>
    <row r="50" spans="1:49" x14ac:dyDescent="0.25">
      <c r="A50" s="36" t="s">
        <v>135</v>
      </c>
      <c r="B50" s="13" t="s">
        <v>7</v>
      </c>
      <c r="C50" s="13" t="s">
        <v>135</v>
      </c>
      <c r="D50" s="124" t="s">
        <v>362</v>
      </c>
      <c r="E50" s="13" t="s">
        <v>283</v>
      </c>
      <c r="F50" s="36" t="s">
        <v>103</v>
      </c>
      <c r="G50" s="3">
        <v>0</v>
      </c>
      <c r="H50" s="3">
        <v>2.2200000000000001E-2</v>
      </c>
      <c r="I50" s="3">
        <v>4.2000000000000003E-2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0.496</v>
      </c>
      <c r="S50" s="3">
        <v>0.252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</row>
    <row r="51" spans="1:49" x14ac:dyDescent="0.25">
      <c r="A51" s="36" t="s">
        <v>135</v>
      </c>
      <c r="B51" s="13" t="s">
        <v>112</v>
      </c>
      <c r="C51" s="13" t="s">
        <v>135</v>
      </c>
      <c r="D51" s="124" t="s">
        <v>362</v>
      </c>
      <c r="E51" s="13" t="s">
        <v>284</v>
      </c>
      <c r="F51" s="36" t="s">
        <v>103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3">
        <v>0</v>
      </c>
      <c r="Y51" s="3">
        <v>0</v>
      </c>
      <c r="Z51" s="5">
        <v>0</v>
      </c>
      <c r="AA51" s="5">
        <v>0</v>
      </c>
      <c r="AB51" s="5">
        <v>0</v>
      </c>
      <c r="AC51" s="5">
        <v>0</v>
      </c>
      <c r="AD51" s="3">
        <v>0</v>
      </c>
      <c r="AE51" s="3">
        <v>0.03</v>
      </c>
      <c r="AF51" s="5">
        <v>0</v>
      </c>
      <c r="AG51" s="5">
        <v>0</v>
      </c>
      <c r="AH51" s="3">
        <v>0</v>
      </c>
      <c r="AI51" s="3">
        <v>0</v>
      </c>
      <c r="AJ51" s="3">
        <v>0</v>
      </c>
      <c r="AK51" s="3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3">
        <v>0</v>
      </c>
      <c r="AV51" s="5">
        <v>0</v>
      </c>
      <c r="AW51" s="5">
        <v>0</v>
      </c>
    </row>
    <row r="52" spans="1:49" x14ac:dyDescent="0.25">
      <c r="A52" s="36" t="s">
        <v>135</v>
      </c>
      <c r="B52" s="13" t="s">
        <v>108</v>
      </c>
      <c r="C52" s="13" t="s">
        <v>135</v>
      </c>
      <c r="D52" s="124" t="s">
        <v>419</v>
      </c>
      <c r="E52" s="13" t="s">
        <v>450</v>
      </c>
      <c r="F52" s="36" t="s">
        <v>103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9">
        <v>0</v>
      </c>
      <c r="AM52" s="9">
        <v>0</v>
      </c>
      <c r="AN52" s="5">
        <v>0</v>
      </c>
      <c r="AO52" s="5">
        <v>0</v>
      </c>
      <c r="AP52" s="9">
        <v>0</v>
      </c>
      <c r="AQ52" s="9">
        <v>0</v>
      </c>
      <c r="AR52" s="5">
        <v>0</v>
      </c>
      <c r="AS52" s="5">
        <v>0</v>
      </c>
      <c r="AT52" s="5">
        <v>0</v>
      </c>
      <c r="AU52" s="5">
        <v>0</v>
      </c>
      <c r="AV52" s="9">
        <v>2.2000000000000047E-2</v>
      </c>
      <c r="AW52" s="9">
        <v>8.0000000000000071E-3</v>
      </c>
    </row>
    <row r="53" spans="1:49" x14ac:dyDescent="0.25">
      <c r="A53" s="36" t="s">
        <v>135</v>
      </c>
      <c r="B53" s="13" t="s">
        <v>53</v>
      </c>
      <c r="C53" s="13" t="s">
        <v>135</v>
      </c>
      <c r="D53" s="124" t="s">
        <v>419</v>
      </c>
      <c r="E53" s="13" t="s">
        <v>363</v>
      </c>
      <c r="F53" s="36" t="s">
        <v>161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9">
        <v>8.0000000000000418E-3</v>
      </c>
      <c r="AM53" s="9">
        <v>7.8000000000000111E-2</v>
      </c>
      <c r="AN53" s="5">
        <v>0</v>
      </c>
      <c r="AO53" s="5">
        <v>0</v>
      </c>
      <c r="AP53" s="9">
        <v>0</v>
      </c>
      <c r="AQ53" s="9">
        <v>0</v>
      </c>
      <c r="AR53" s="5">
        <v>0</v>
      </c>
      <c r="AS53" s="5">
        <v>0</v>
      </c>
      <c r="AT53" s="5">
        <v>0</v>
      </c>
      <c r="AU53" s="5">
        <v>0</v>
      </c>
      <c r="AV53" s="9">
        <v>0</v>
      </c>
      <c r="AW53" s="9">
        <v>0</v>
      </c>
    </row>
    <row r="54" spans="1:49" x14ac:dyDescent="0.25">
      <c r="A54" s="36" t="s">
        <v>135</v>
      </c>
      <c r="B54" s="13" t="s">
        <v>229</v>
      </c>
      <c r="C54" s="13" t="s">
        <v>135</v>
      </c>
      <c r="D54" s="124" t="s">
        <v>419</v>
      </c>
      <c r="E54" s="13" t="s">
        <v>429</v>
      </c>
      <c r="F54" s="36" t="s">
        <v>103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9">
        <v>0</v>
      </c>
      <c r="AM54" s="9">
        <v>0</v>
      </c>
      <c r="AN54" s="5">
        <v>0</v>
      </c>
      <c r="AO54" s="5">
        <v>0</v>
      </c>
      <c r="AP54" s="9">
        <v>0</v>
      </c>
      <c r="AQ54" s="9">
        <v>7.9999999999999974E-2</v>
      </c>
      <c r="AR54" s="5">
        <v>0</v>
      </c>
      <c r="AS54" s="5">
        <v>0</v>
      </c>
      <c r="AT54" s="5">
        <v>0</v>
      </c>
      <c r="AU54" s="5">
        <v>0</v>
      </c>
      <c r="AV54" s="9">
        <v>0</v>
      </c>
      <c r="AW54" s="9">
        <v>0</v>
      </c>
    </row>
    <row r="55" spans="1:49" x14ac:dyDescent="0.25">
      <c r="A55" s="36" t="s">
        <v>135</v>
      </c>
      <c r="B55" s="13" t="s">
        <v>118</v>
      </c>
      <c r="C55" s="13" t="s">
        <v>135</v>
      </c>
      <c r="D55" s="124" t="s">
        <v>419</v>
      </c>
      <c r="E55" s="13" t="s">
        <v>430</v>
      </c>
      <c r="F55" s="36" t="s">
        <v>161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9">
        <v>0</v>
      </c>
      <c r="AM55" s="9">
        <v>4.4000000000000414E-2</v>
      </c>
      <c r="AN55" s="5">
        <v>0</v>
      </c>
      <c r="AO55" s="5">
        <v>0</v>
      </c>
      <c r="AP55" s="9">
        <v>0.10399999999999995</v>
      </c>
      <c r="AQ55" s="9">
        <v>0</v>
      </c>
      <c r="AR55" s="5">
        <v>0</v>
      </c>
      <c r="AS55" s="5">
        <v>0</v>
      </c>
      <c r="AT55" s="5">
        <v>0</v>
      </c>
      <c r="AU55" s="5">
        <v>0</v>
      </c>
      <c r="AV55" s="9">
        <v>0</v>
      </c>
      <c r="AW55" s="9">
        <v>0</v>
      </c>
    </row>
    <row r="56" spans="1:49" x14ac:dyDescent="0.25">
      <c r="A56" s="36" t="s">
        <v>127</v>
      </c>
      <c r="B56" s="13" t="s">
        <v>119</v>
      </c>
      <c r="C56" s="13" t="s">
        <v>127</v>
      </c>
      <c r="D56" s="124" t="s">
        <v>364</v>
      </c>
      <c r="E56" s="13" t="s">
        <v>431</v>
      </c>
      <c r="F56" s="36" t="s">
        <v>103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9">
        <v>0</v>
      </c>
      <c r="AM56" s="9">
        <v>1.9999999999999931E-3</v>
      </c>
      <c r="AN56" s="5">
        <v>0</v>
      </c>
      <c r="AO56" s="5">
        <v>0</v>
      </c>
      <c r="AP56" s="9">
        <v>0</v>
      </c>
      <c r="AQ56" s="9">
        <v>0</v>
      </c>
      <c r="AR56" s="5">
        <v>0</v>
      </c>
      <c r="AS56" s="5">
        <v>0</v>
      </c>
      <c r="AT56" s="5">
        <v>0</v>
      </c>
      <c r="AU56" s="5">
        <v>0</v>
      </c>
      <c r="AV56" s="9">
        <v>0</v>
      </c>
      <c r="AW56" s="9">
        <v>0</v>
      </c>
    </row>
    <row r="57" spans="1:49" x14ac:dyDescent="0.25">
      <c r="A57" s="38" t="s">
        <v>127</v>
      </c>
      <c r="B57" s="14" t="s">
        <v>230</v>
      </c>
      <c r="C57" s="14" t="s">
        <v>127</v>
      </c>
      <c r="D57" s="124" t="s">
        <v>364</v>
      </c>
      <c r="E57" s="14" t="s">
        <v>285</v>
      </c>
      <c r="F57" s="36" t="s">
        <v>103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6">
        <v>0</v>
      </c>
      <c r="U57" s="6">
        <v>0</v>
      </c>
      <c r="V57" s="7">
        <v>0</v>
      </c>
      <c r="W57" s="7">
        <v>0</v>
      </c>
      <c r="X57" s="5">
        <v>0</v>
      </c>
      <c r="Y57" s="5">
        <v>0</v>
      </c>
      <c r="Z57" s="6">
        <v>0</v>
      </c>
      <c r="AA57" s="6">
        <v>0</v>
      </c>
      <c r="AB57" s="7">
        <v>0</v>
      </c>
      <c r="AC57" s="8">
        <v>0</v>
      </c>
      <c r="AD57" s="5">
        <v>0</v>
      </c>
      <c r="AE57" s="5">
        <v>0</v>
      </c>
      <c r="AF57" s="6">
        <v>0</v>
      </c>
      <c r="AG57" s="6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6">
        <f>2.4/50</f>
        <v>4.8000000000000001E-2</v>
      </c>
      <c r="AO57" s="6">
        <f>0.9/50</f>
        <v>1.8000000000000002E-2</v>
      </c>
      <c r="AP57" s="5">
        <v>0</v>
      </c>
      <c r="AQ57" s="5">
        <v>0</v>
      </c>
      <c r="AR57" s="7">
        <v>0</v>
      </c>
      <c r="AS57" s="7">
        <v>0</v>
      </c>
      <c r="AT57" s="7">
        <v>0</v>
      </c>
      <c r="AU57" s="5">
        <v>0</v>
      </c>
      <c r="AV57" s="5">
        <v>0</v>
      </c>
      <c r="AW57" s="5">
        <v>0</v>
      </c>
    </row>
    <row r="58" spans="1:49" x14ac:dyDescent="0.25">
      <c r="A58" s="36" t="s">
        <v>160</v>
      </c>
      <c r="B58" s="12" t="s">
        <v>1</v>
      </c>
      <c r="C58" s="13" t="s">
        <v>443</v>
      </c>
      <c r="D58" s="124" t="s">
        <v>365</v>
      </c>
      <c r="E58" s="12" t="s">
        <v>286</v>
      </c>
      <c r="F58" s="44" t="s">
        <v>103</v>
      </c>
      <c r="G58" s="3">
        <v>7.6999999999999999E-2</v>
      </c>
      <c r="H58" s="3">
        <v>0</v>
      </c>
      <c r="I58" s="3">
        <v>0</v>
      </c>
      <c r="J58" s="3">
        <v>0</v>
      </c>
      <c r="K58" s="3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</row>
    <row r="59" spans="1:49" x14ac:dyDescent="0.25">
      <c r="A59" s="36" t="s">
        <v>143</v>
      </c>
      <c r="B59" s="13" t="s">
        <v>3</v>
      </c>
      <c r="C59" s="13" t="s">
        <v>143</v>
      </c>
      <c r="D59" s="124" t="s">
        <v>366</v>
      </c>
      <c r="E59" s="13" t="s">
        <v>287</v>
      </c>
      <c r="F59" s="44" t="s">
        <v>103</v>
      </c>
      <c r="G59" s="3">
        <v>3.6000000000000004E-2</v>
      </c>
      <c r="H59" s="3">
        <v>0</v>
      </c>
      <c r="I59" s="3">
        <v>0</v>
      </c>
      <c r="J59" s="3">
        <v>0</v>
      </c>
      <c r="K59" s="3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</row>
    <row r="60" spans="1:49" x14ac:dyDescent="0.25">
      <c r="A60" s="36" t="s">
        <v>127</v>
      </c>
      <c r="B60" s="13" t="s">
        <v>65</v>
      </c>
      <c r="C60" s="13" t="s">
        <v>127</v>
      </c>
      <c r="D60" s="124" t="s">
        <v>420</v>
      </c>
      <c r="E60" s="13" t="s">
        <v>367</v>
      </c>
      <c r="F60" s="44" t="s">
        <v>103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9">
        <v>0</v>
      </c>
      <c r="AM60" s="9">
        <v>0</v>
      </c>
      <c r="AN60" s="5">
        <v>0</v>
      </c>
      <c r="AO60" s="5">
        <v>0</v>
      </c>
      <c r="AP60" s="9">
        <v>0</v>
      </c>
      <c r="AQ60" s="9">
        <v>2.0000000000000282E-3</v>
      </c>
      <c r="AR60" s="5">
        <v>0</v>
      </c>
      <c r="AS60" s="5">
        <v>0</v>
      </c>
      <c r="AT60" s="5">
        <v>0</v>
      </c>
      <c r="AU60" s="5">
        <v>0</v>
      </c>
      <c r="AV60" s="9">
        <v>0</v>
      </c>
      <c r="AW60" s="9">
        <v>0</v>
      </c>
    </row>
    <row r="61" spans="1:49" x14ac:dyDescent="0.25">
      <c r="A61" s="36" t="s">
        <v>130</v>
      </c>
      <c r="B61" s="13" t="s">
        <v>54</v>
      </c>
      <c r="C61" s="13" t="s">
        <v>442</v>
      </c>
      <c r="D61" s="124" t="s">
        <v>369</v>
      </c>
      <c r="E61" s="13" t="s">
        <v>368</v>
      </c>
      <c r="F61" s="44" t="s">
        <v>161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9">
        <v>6.000000000000014E-3</v>
      </c>
      <c r="AM61" s="9">
        <v>0</v>
      </c>
      <c r="AN61" s="5">
        <v>0</v>
      </c>
      <c r="AO61" s="5">
        <v>0</v>
      </c>
      <c r="AP61" s="9">
        <v>0</v>
      </c>
      <c r="AQ61" s="9">
        <v>0.42</v>
      </c>
      <c r="AR61" s="5">
        <v>0</v>
      </c>
      <c r="AS61" s="5">
        <v>0</v>
      </c>
      <c r="AT61" s="5">
        <v>0</v>
      </c>
      <c r="AU61" s="5">
        <v>0</v>
      </c>
      <c r="AV61" s="9">
        <v>0</v>
      </c>
      <c r="AW61" s="9">
        <v>0</v>
      </c>
    </row>
    <row r="62" spans="1:49" x14ac:dyDescent="0.25">
      <c r="A62" s="36" t="s">
        <v>130</v>
      </c>
      <c r="B62" s="13" t="s">
        <v>98</v>
      </c>
      <c r="C62" s="13" t="s">
        <v>442</v>
      </c>
      <c r="D62" s="124" t="s">
        <v>369</v>
      </c>
      <c r="E62" s="13" t="s">
        <v>288</v>
      </c>
      <c r="F62" s="44" t="s">
        <v>103</v>
      </c>
      <c r="G62" s="3">
        <v>0.214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7.0000000000000007E-2</v>
      </c>
      <c r="Q62" s="3">
        <v>9.3999999999999986E-2</v>
      </c>
      <c r="R62" s="3">
        <v>0.126</v>
      </c>
      <c r="S62" s="3">
        <v>0.16200000000000001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</row>
    <row r="63" spans="1:49" x14ac:dyDescent="0.25">
      <c r="A63" s="36" t="s">
        <v>130</v>
      </c>
      <c r="B63" s="14" t="s">
        <v>35</v>
      </c>
      <c r="C63" s="13" t="s">
        <v>442</v>
      </c>
      <c r="D63" s="124" t="s">
        <v>369</v>
      </c>
      <c r="E63" s="14" t="s">
        <v>289</v>
      </c>
      <c r="F63" s="43" t="s">
        <v>103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6">
        <v>0</v>
      </c>
      <c r="U63" s="6">
        <f>3.8/50</f>
        <v>7.5999999999999998E-2</v>
      </c>
      <c r="V63" s="6">
        <f>1.7/50</f>
        <v>3.4000000000000002E-2</v>
      </c>
      <c r="W63" s="7">
        <v>0</v>
      </c>
      <c r="X63" s="3">
        <v>0.152</v>
      </c>
      <c r="Y63" s="3">
        <v>0.44929999999999998</v>
      </c>
      <c r="Z63" s="6">
        <f>11.85/50</f>
        <v>0.23699999999999999</v>
      </c>
      <c r="AA63" s="6">
        <f>17.7/50</f>
        <v>0.35399999999999998</v>
      </c>
      <c r="AB63" s="6">
        <f>22.2/50</f>
        <v>0.44400000000000001</v>
      </c>
      <c r="AC63" s="8">
        <f>17/50</f>
        <v>0.34</v>
      </c>
      <c r="AD63" s="3">
        <v>3.7999999999999999E-2</v>
      </c>
      <c r="AE63" s="3">
        <v>5.5500000000000001E-2</v>
      </c>
      <c r="AF63" s="6">
        <v>0</v>
      </c>
      <c r="AG63" s="6">
        <v>0</v>
      </c>
      <c r="AH63" s="3">
        <v>0</v>
      </c>
      <c r="AI63" s="3">
        <v>0</v>
      </c>
      <c r="AJ63" s="3">
        <v>0</v>
      </c>
      <c r="AK63" s="3">
        <v>0</v>
      </c>
      <c r="AL63" s="9">
        <v>0</v>
      </c>
      <c r="AM63" s="9">
        <v>0</v>
      </c>
      <c r="AN63" s="6">
        <v>0</v>
      </c>
      <c r="AO63" s="6">
        <v>0</v>
      </c>
      <c r="AP63" s="9">
        <v>0</v>
      </c>
      <c r="AQ63" s="9">
        <v>0</v>
      </c>
      <c r="AR63" s="7">
        <v>0</v>
      </c>
      <c r="AS63" s="7">
        <v>0</v>
      </c>
      <c r="AT63" s="7">
        <v>0</v>
      </c>
      <c r="AU63" s="3">
        <v>0</v>
      </c>
      <c r="AV63" s="9">
        <v>8.0000000000001112E-3</v>
      </c>
      <c r="AW63" s="9">
        <v>0</v>
      </c>
    </row>
    <row r="64" spans="1:49" x14ac:dyDescent="0.25">
      <c r="A64" s="36" t="s">
        <v>138</v>
      </c>
      <c r="B64" s="13" t="s">
        <v>69</v>
      </c>
      <c r="C64" s="13" t="s">
        <v>138</v>
      </c>
      <c r="D64" s="124" t="s">
        <v>421</v>
      </c>
      <c r="E64" s="13" t="s">
        <v>370</v>
      </c>
      <c r="F64" s="44" t="s">
        <v>103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9">
        <v>0</v>
      </c>
      <c r="AM64" s="9">
        <v>0</v>
      </c>
      <c r="AN64" s="5">
        <v>0</v>
      </c>
      <c r="AO64" s="5">
        <v>0</v>
      </c>
      <c r="AP64" s="9">
        <v>0</v>
      </c>
      <c r="AQ64" s="9">
        <v>0</v>
      </c>
      <c r="AR64" s="5">
        <v>0</v>
      </c>
      <c r="AS64" s="5">
        <v>0</v>
      </c>
      <c r="AT64" s="5">
        <v>0</v>
      </c>
      <c r="AU64" s="5">
        <v>0</v>
      </c>
      <c r="AV64" s="9">
        <v>2.0000000000000282E-3</v>
      </c>
      <c r="AW64" s="9">
        <v>2.0000000000000282E-3</v>
      </c>
    </row>
    <row r="65" spans="1:49" x14ac:dyDescent="0.25">
      <c r="A65" s="36" t="s">
        <v>125</v>
      </c>
      <c r="B65" s="13" t="s">
        <v>61</v>
      </c>
      <c r="C65" s="13" t="s">
        <v>125</v>
      </c>
      <c r="D65" s="124" t="s">
        <v>422</v>
      </c>
      <c r="E65" s="13" t="s">
        <v>371</v>
      </c>
      <c r="F65" s="44" t="s">
        <v>161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9">
        <v>0</v>
      </c>
      <c r="AM65" s="9">
        <v>0</v>
      </c>
      <c r="AN65" s="5">
        <v>0</v>
      </c>
      <c r="AO65" s="5">
        <v>0</v>
      </c>
      <c r="AP65" s="9">
        <v>0.8640000000000001</v>
      </c>
      <c r="AQ65" s="9">
        <v>0.31600000000000011</v>
      </c>
      <c r="AR65" s="5">
        <v>0</v>
      </c>
      <c r="AS65" s="5">
        <v>0</v>
      </c>
      <c r="AT65" s="5">
        <v>0</v>
      </c>
      <c r="AU65" s="5">
        <v>0</v>
      </c>
      <c r="AV65" s="9">
        <v>0</v>
      </c>
      <c r="AW65" s="9">
        <v>0</v>
      </c>
    </row>
    <row r="66" spans="1:49" x14ac:dyDescent="0.25">
      <c r="A66" s="36" t="s">
        <v>144</v>
      </c>
      <c r="B66" s="13" t="s">
        <v>66</v>
      </c>
      <c r="C66" s="13" t="s">
        <v>144</v>
      </c>
      <c r="D66" s="124" t="s">
        <v>372</v>
      </c>
      <c r="E66" s="13" t="s">
        <v>290</v>
      </c>
      <c r="F66" s="44" t="s">
        <v>103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9">
        <v>0</v>
      </c>
      <c r="AM66" s="9">
        <v>0</v>
      </c>
      <c r="AN66" s="5">
        <v>0</v>
      </c>
      <c r="AO66" s="5">
        <v>0</v>
      </c>
      <c r="AP66" s="9">
        <v>0</v>
      </c>
      <c r="AQ66" s="9">
        <v>9.9999999999999829E-3</v>
      </c>
      <c r="AR66" s="5">
        <v>0</v>
      </c>
      <c r="AS66" s="5">
        <v>0</v>
      </c>
      <c r="AT66" s="5">
        <v>0</v>
      </c>
      <c r="AU66" s="5">
        <v>0</v>
      </c>
      <c r="AV66" s="9">
        <v>0</v>
      </c>
      <c r="AW66" s="9">
        <v>0</v>
      </c>
    </row>
    <row r="67" spans="1:49" x14ac:dyDescent="0.25">
      <c r="A67" s="38" t="s">
        <v>130</v>
      </c>
      <c r="B67" s="14" t="s">
        <v>36</v>
      </c>
      <c r="C67" s="14" t="s">
        <v>442</v>
      </c>
      <c r="D67" s="124" t="s">
        <v>373</v>
      </c>
      <c r="E67" s="14" t="s">
        <v>291</v>
      </c>
      <c r="F67" s="43" t="s">
        <v>103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6">
        <v>0</v>
      </c>
      <c r="U67" s="6">
        <v>0</v>
      </c>
      <c r="V67" s="7">
        <v>0</v>
      </c>
      <c r="W67" s="7">
        <v>0</v>
      </c>
      <c r="X67" s="3">
        <v>0</v>
      </c>
      <c r="Y67" s="3">
        <v>0</v>
      </c>
      <c r="Z67" s="6">
        <v>0</v>
      </c>
      <c r="AA67" s="6">
        <v>0</v>
      </c>
      <c r="AB67" s="7">
        <v>0</v>
      </c>
      <c r="AC67" s="8">
        <v>0</v>
      </c>
      <c r="AD67" s="3">
        <v>0</v>
      </c>
      <c r="AE67" s="3">
        <v>0</v>
      </c>
      <c r="AF67" s="6">
        <v>0</v>
      </c>
      <c r="AG67" s="6">
        <f>0.1/50</f>
        <v>2E-3</v>
      </c>
      <c r="AH67" s="3">
        <v>2.3E-2</v>
      </c>
      <c r="AI67" s="3">
        <v>4.0000000000000001E-3</v>
      </c>
      <c r="AJ67" s="3">
        <v>7.0000000000000001E-3</v>
      </c>
      <c r="AK67" s="3">
        <v>0</v>
      </c>
      <c r="AL67" s="5">
        <v>0</v>
      </c>
      <c r="AM67" s="5">
        <v>0</v>
      </c>
      <c r="AN67" s="6">
        <v>0</v>
      </c>
      <c r="AO67" s="6">
        <v>0</v>
      </c>
      <c r="AP67" s="5">
        <v>0</v>
      </c>
      <c r="AQ67" s="5">
        <v>0</v>
      </c>
      <c r="AR67" s="7">
        <v>0</v>
      </c>
      <c r="AS67" s="7">
        <v>0</v>
      </c>
      <c r="AT67" s="7">
        <v>0</v>
      </c>
      <c r="AU67" s="3">
        <v>0</v>
      </c>
      <c r="AV67" s="5">
        <v>0</v>
      </c>
      <c r="AW67" s="5">
        <v>0</v>
      </c>
    </row>
    <row r="68" spans="1:49" x14ac:dyDescent="0.25">
      <c r="A68" s="36" t="s">
        <v>145</v>
      </c>
      <c r="B68" s="13" t="s">
        <v>14</v>
      </c>
      <c r="C68" s="13" t="s">
        <v>145</v>
      </c>
      <c r="D68" s="124" t="s">
        <v>374</v>
      </c>
      <c r="E68" s="13" t="s">
        <v>292</v>
      </c>
      <c r="F68" s="44" t="s">
        <v>103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3">
        <v>9.1999999999999998E-2</v>
      </c>
      <c r="M68" s="3">
        <v>2.7999999999999997E-2</v>
      </c>
      <c r="N68" s="3">
        <v>0</v>
      </c>
      <c r="O68" s="3">
        <v>0</v>
      </c>
      <c r="P68" s="3">
        <v>0.01</v>
      </c>
      <c r="Q68" s="3">
        <v>0.11599999999999999</v>
      </c>
      <c r="R68" s="3">
        <v>0</v>
      </c>
      <c r="S68" s="3">
        <v>0</v>
      </c>
      <c r="T68" s="7">
        <v>0</v>
      </c>
      <c r="U68" s="7">
        <v>0</v>
      </c>
      <c r="V68" s="6">
        <f>0.8/50</f>
        <v>1.6E-2</v>
      </c>
      <c r="W68" s="6">
        <f>8.2/50</f>
        <v>0.16399999999999998</v>
      </c>
      <c r="X68" s="3">
        <v>0</v>
      </c>
      <c r="Y68" s="3">
        <v>1.4E-2</v>
      </c>
      <c r="Z68" s="7">
        <v>0</v>
      </c>
      <c r="AA68" s="7">
        <v>0</v>
      </c>
      <c r="AB68" s="7">
        <v>0</v>
      </c>
      <c r="AC68" s="8">
        <f>1/50</f>
        <v>0.02</v>
      </c>
      <c r="AD68" s="3">
        <v>0.22900000000000001</v>
      </c>
      <c r="AE68" s="3">
        <v>0</v>
      </c>
      <c r="AF68" s="7">
        <v>0</v>
      </c>
      <c r="AG68" s="7">
        <v>0</v>
      </c>
      <c r="AH68" s="3">
        <v>0</v>
      </c>
      <c r="AI68" s="3">
        <v>0</v>
      </c>
      <c r="AJ68" s="3">
        <v>0</v>
      </c>
      <c r="AK68" s="3">
        <v>0</v>
      </c>
      <c r="AL68" s="5">
        <v>0</v>
      </c>
      <c r="AM68" s="5">
        <v>0</v>
      </c>
      <c r="AN68" s="7">
        <v>0</v>
      </c>
      <c r="AO68" s="7">
        <v>0</v>
      </c>
      <c r="AP68" s="5">
        <v>0</v>
      </c>
      <c r="AQ68" s="5">
        <v>0</v>
      </c>
      <c r="AR68" s="6">
        <f>SUM(0.4,0.4,1,0.1)/50</f>
        <v>3.8000000000000006E-2</v>
      </c>
      <c r="AS68" s="6">
        <f>1.7/50</f>
        <v>3.4000000000000002E-2</v>
      </c>
      <c r="AT68" s="6">
        <f>1/50</f>
        <v>0.02</v>
      </c>
      <c r="AU68" s="3">
        <v>0</v>
      </c>
      <c r="AV68" s="5">
        <v>0</v>
      </c>
      <c r="AW68" s="5">
        <v>0</v>
      </c>
    </row>
    <row r="69" spans="1:49" s="93" customFormat="1" x14ac:dyDescent="0.25">
      <c r="A69" s="18" t="s">
        <v>146</v>
      </c>
      <c r="B69" s="97" t="s">
        <v>13</v>
      </c>
      <c r="C69" s="97" t="s">
        <v>146</v>
      </c>
      <c r="D69" s="124" t="s">
        <v>375</v>
      </c>
      <c r="E69" s="97" t="s">
        <v>293</v>
      </c>
      <c r="F69" s="36" t="s">
        <v>103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91">
        <v>0.14599999999999999</v>
      </c>
      <c r="M69" s="91">
        <v>1.6E-2</v>
      </c>
      <c r="N69" s="91">
        <v>0</v>
      </c>
      <c r="O69" s="91">
        <v>0.19</v>
      </c>
      <c r="P69" s="91">
        <v>0.126</v>
      </c>
      <c r="Q69" s="91">
        <v>0.03</v>
      </c>
      <c r="R69" s="91">
        <v>0.02</v>
      </c>
      <c r="S69" s="91">
        <v>0</v>
      </c>
      <c r="T69" s="89">
        <v>0</v>
      </c>
      <c r="U69" s="89">
        <v>0</v>
      </c>
      <c r="V69" s="90">
        <v>0</v>
      </c>
      <c r="W69" s="90">
        <v>0</v>
      </c>
      <c r="X69" s="91">
        <v>0</v>
      </c>
      <c r="Y69" s="91">
        <v>0</v>
      </c>
      <c r="Z69" s="89">
        <v>0</v>
      </c>
      <c r="AA69" s="89">
        <v>0</v>
      </c>
      <c r="AB69" s="89">
        <f>0.7/50</f>
        <v>1.3999999999999999E-2</v>
      </c>
      <c r="AC69" s="92">
        <v>0</v>
      </c>
      <c r="AD69" s="91">
        <v>0</v>
      </c>
      <c r="AE69" s="91">
        <v>0</v>
      </c>
      <c r="AF69" s="89">
        <f>9.1/50</f>
        <v>0.182</v>
      </c>
      <c r="AG69" s="89">
        <f>7.5/50</f>
        <v>0.15</v>
      </c>
      <c r="AH69" s="91">
        <v>0.27610000000000001</v>
      </c>
      <c r="AI69" s="91">
        <v>9.5000000000000001E-2</v>
      </c>
      <c r="AJ69" s="91">
        <v>7.9000000000000001E-2</v>
      </c>
      <c r="AK69" s="91">
        <v>5.7000000000000002E-2</v>
      </c>
      <c r="AL69" s="5">
        <v>0</v>
      </c>
      <c r="AM69" s="5">
        <v>0</v>
      </c>
      <c r="AN69" s="89">
        <v>0</v>
      </c>
      <c r="AO69" s="89">
        <v>0</v>
      </c>
      <c r="AP69" s="5">
        <v>0</v>
      </c>
      <c r="AQ69" s="5">
        <v>0</v>
      </c>
      <c r="AR69" s="90">
        <v>0</v>
      </c>
      <c r="AS69" s="90">
        <v>0</v>
      </c>
      <c r="AT69" s="90">
        <v>0</v>
      </c>
      <c r="AU69" s="91">
        <v>0</v>
      </c>
      <c r="AV69" s="5">
        <v>0</v>
      </c>
      <c r="AW69" s="5">
        <v>0</v>
      </c>
    </row>
    <row r="70" spans="1:49" x14ac:dyDescent="0.25">
      <c r="A70" s="36" t="s">
        <v>126</v>
      </c>
      <c r="B70" s="13" t="s">
        <v>11</v>
      </c>
      <c r="C70" s="13" t="s">
        <v>126</v>
      </c>
      <c r="D70" s="124" t="s">
        <v>376</v>
      </c>
      <c r="E70" s="13" t="s">
        <v>294</v>
      </c>
      <c r="F70" s="36" t="s">
        <v>161</v>
      </c>
      <c r="G70" s="3">
        <v>0</v>
      </c>
      <c r="H70" s="3">
        <v>0</v>
      </c>
      <c r="I70" s="3">
        <v>0</v>
      </c>
      <c r="J70" s="3">
        <v>0</v>
      </c>
      <c r="K70" s="3">
        <v>8.199999999999999E-2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</row>
    <row r="71" spans="1:49" x14ac:dyDescent="0.25">
      <c r="A71" s="36" t="s">
        <v>147</v>
      </c>
      <c r="B71" s="13" t="s">
        <v>10</v>
      </c>
      <c r="C71" s="13" t="s">
        <v>147</v>
      </c>
      <c r="D71" s="124" t="s">
        <v>377</v>
      </c>
      <c r="E71" s="13" t="s">
        <v>295</v>
      </c>
      <c r="F71" s="36" t="s">
        <v>103</v>
      </c>
      <c r="G71" s="3">
        <v>0</v>
      </c>
      <c r="H71" s="3">
        <v>0</v>
      </c>
      <c r="I71" s="3">
        <v>0</v>
      </c>
      <c r="J71" s="3">
        <v>0</v>
      </c>
      <c r="K71" s="3">
        <v>6.9999999999999993E-3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</row>
    <row r="72" spans="1:49" x14ac:dyDescent="0.25">
      <c r="A72" s="36" t="s">
        <v>127</v>
      </c>
      <c r="B72" s="13" t="s">
        <v>113</v>
      </c>
      <c r="C72" s="13" t="s">
        <v>127</v>
      </c>
      <c r="D72" s="124" t="s">
        <v>378</v>
      </c>
      <c r="E72" s="13" t="s">
        <v>296</v>
      </c>
      <c r="F72" s="44" t="s">
        <v>103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3">
        <v>0</v>
      </c>
      <c r="Y72" s="3">
        <v>0</v>
      </c>
      <c r="Z72" s="5">
        <v>0</v>
      </c>
      <c r="AA72" s="5">
        <v>0</v>
      </c>
      <c r="AB72" s="5">
        <v>0</v>
      </c>
      <c r="AC72" s="5">
        <v>0</v>
      </c>
      <c r="AD72" s="3">
        <v>0</v>
      </c>
      <c r="AE72" s="3">
        <v>0</v>
      </c>
      <c r="AF72" s="5">
        <v>0</v>
      </c>
      <c r="AG72" s="5">
        <v>0</v>
      </c>
      <c r="AH72" s="3">
        <v>0</v>
      </c>
      <c r="AI72" s="3">
        <v>0</v>
      </c>
      <c r="AJ72" s="3">
        <v>0</v>
      </c>
      <c r="AK72" s="3">
        <v>3.1E-2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3">
        <v>8.8999999999999996E-2</v>
      </c>
      <c r="AV72" s="5">
        <v>0</v>
      </c>
      <c r="AW72" s="5">
        <v>0</v>
      </c>
    </row>
    <row r="73" spans="1:49" x14ac:dyDescent="0.25">
      <c r="A73" s="36" t="s">
        <v>146</v>
      </c>
      <c r="B73" s="13" t="s">
        <v>48</v>
      </c>
      <c r="C73" s="13" t="s">
        <v>146</v>
      </c>
      <c r="D73" s="124" t="s">
        <v>379</v>
      </c>
      <c r="E73" s="13" t="s">
        <v>297</v>
      </c>
      <c r="F73" s="36" t="s">
        <v>103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3">
        <v>0</v>
      </c>
      <c r="M73" s="3">
        <v>0</v>
      </c>
      <c r="N73" s="3">
        <v>0</v>
      </c>
      <c r="O73" s="3">
        <v>0</v>
      </c>
      <c r="P73" s="3">
        <v>4.8000000000000001E-2</v>
      </c>
      <c r="Q73" s="3">
        <v>7.2000000000000008E-2</v>
      </c>
      <c r="R73" s="3">
        <v>1.8000000000000002E-2</v>
      </c>
      <c r="S73" s="3">
        <v>1.8000000000000002E-2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9">
        <v>0</v>
      </c>
      <c r="AM73" s="9">
        <v>2.0000000000000104E-3</v>
      </c>
      <c r="AN73" s="5">
        <v>0</v>
      </c>
      <c r="AO73" s="5">
        <v>0</v>
      </c>
      <c r="AP73" s="9">
        <v>0</v>
      </c>
      <c r="AQ73" s="9">
        <v>0</v>
      </c>
      <c r="AR73" s="5">
        <v>0</v>
      </c>
      <c r="AS73" s="5">
        <v>0</v>
      </c>
      <c r="AT73" s="5">
        <v>0</v>
      </c>
      <c r="AU73" s="5">
        <v>0</v>
      </c>
      <c r="AV73" s="9">
        <v>0</v>
      </c>
      <c r="AW73" s="9">
        <v>0</v>
      </c>
    </row>
    <row r="74" spans="1:49" x14ac:dyDescent="0.25">
      <c r="A74" s="36" t="s">
        <v>146</v>
      </c>
      <c r="B74" s="15" t="s">
        <v>37</v>
      </c>
      <c r="C74" s="13" t="s">
        <v>146</v>
      </c>
      <c r="D74" s="124" t="s">
        <v>379</v>
      </c>
      <c r="E74" s="15" t="s">
        <v>298</v>
      </c>
      <c r="F74" s="37" t="s">
        <v>103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7">
        <v>0</v>
      </c>
      <c r="U74" s="7">
        <v>0</v>
      </c>
      <c r="V74" s="7">
        <v>0</v>
      </c>
      <c r="W74" s="7">
        <v>0</v>
      </c>
      <c r="X74" s="3">
        <v>0</v>
      </c>
      <c r="Y74" s="3">
        <v>0</v>
      </c>
      <c r="Z74" s="7">
        <v>0</v>
      </c>
      <c r="AA74" s="7">
        <v>0</v>
      </c>
      <c r="AB74" s="7">
        <v>0</v>
      </c>
      <c r="AC74" s="8">
        <v>0.4</v>
      </c>
      <c r="AD74" s="3">
        <v>0</v>
      </c>
      <c r="AE74" s="3">
        <v>0</v>
      </c>
      <c r="AF74" s="7">
        <v>0</v>
      </c>
      <c r="AG74" s="7">
        <v>0</v>
      </c>
      <c r="AH74" s="3">
        <v>0</v>
      </c>
      <c r="AI74" s="3">
        <v>0</v>
      </c>
      <c r="AJ74" s="3">
        <v>0</v>
      </c>
      <c r="AK74" s="3">
        <v>0</v>
      </c>
      <c r="AL74" s="5">
        <v>0</v>
      </c>
      <c r="AM74" s="5">
        <v>0</v>
      </c>
      <c r="AN74" s="7">
        <v>0</v>
      </c>
      <c r="AO74" s="7">
        <v>0</v>
      </c>
      <c r="AP74" s="5">
        <v>0</v>
      </c>
      <c r="AQ74" s="5">
        <v>0</v>
      </c>
      <c r="AR74" s="6">
        <f>4/50</f>
        <v>0.08</v>
      </c>
      <c r="AS74" s="7">
        <v>0</v>
      </c>
      <c r="AT74" s="7">
        <v>0</v>
      </c>
      <c r="AU74" s="3">
        <v>2E-3</v>
      </c>
      <c r="AV74" s="5">
        <v>0</v>
      </c>
      <c r="AW74" s="5">
        <v>0</v>
      </c>
    </row>
    <row r="75" spans="1:49" x14ac:dyDescent="0.25">
      <c r="A75" s="36" t="s">
        <v>130</v>
      </c>
      <c r="B75" s="13" t="s">
        <v>55</v>
      </c>
      <c r="C75" s="13" t="s">
        <v>442</v>
      </c>
      <c r="D75" s="124" t="s">
        <v>381</v>
      </c>
      <c r="E75" s="13" t="s">
        <v>380</v>
      </c>
      <c r="F75" s="36" t="s">
        <v>103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9">
        <v>3.8000000000000048E-2</v>
      </c>
      <c r="AM75" s="9">
        <v>1.9999999999999575E-3</v>
      </c>
      <c r="AN75" s="5">
        <v>0</v>
      </c>
      <c r="AO75" s="5">
        <v>0</v>
      </c>
      <c r="AP75" s="9">
        <v>0</v>
      </c>
      <c r="AQ75" s="9">
        <v>8.0000000000001129E-3</v>
      </c>
      <c r="AR75" s="5">
        <v>0</v>
      </c>
      <c r="AS75" s="5">
        <v>0</v>
      </c>
      <c r="AT75" s="5">
        <v>0</v>
      </c>
      <c r="AU75" s="5">
        <v>0</v>
      </c>
      <c r="AV75" s="9">
        <v>1.0000000000000142E-2</v>
      </c>
      <c r="AW75" s="9">
        <v>0</v>
      </c>
    </row>
    <row r="76" spans="1:49" x14ac:dyDescent="0.25">
      <c r="A76" s="38" t="s">
        <v>130</v>
      </c>
      <c r="B76" s="14" t="s">
        <v>38</v>
      </c>
      <c r="C76" s="13" t="s">
        <v>442</v>
      </c>
      <c r="D76" s="124" t="s">
        <v>381</v>
      </c>
      <c r="E76" s="14" t="s">
        <v>299</v>
      </c>
      <c r="F76" s="38" t="s">
        <v>161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6">
        <v>0</v>
      </c>
      <c r="U76" s="6">
        <v>0</v>
      </c>
      <c r="V76" s="7">
        <v>0</v>
      </c>
      <c r="W76" s="7">
        <v>0</v>
      </c>
      <c r="X76" s="3">
        <v>0</v>
      </c>
      <c r="Y76" s="3">
        <v>0</v>
      </c>
      <c r="Z76" s="6">
        <v>0</v>
      </c>
      <c r="AA76" s="6">
        <v>0</v>
      </c>
      <c r="AB76" s="7">
        <v>0</v>
      </c>
      <c r="AC76" s="8">
        <v>0</v>
      </c>
      <c r="AD76" s="3">
        <v>0</v>
      </c>
      <c r="AE76" s="3">
        <v>0</v>
      </c>
      <c r="AF76" s="6">
        <f>11.1/50</f>
        <v>0.222</v>
      </c>
      <c r="AG76" s="6">
        <f>10/50</f>
        <v>0.2</v>
      </c>
      <c r="AH76" s="3">
        <v>3.85E-2</v>
      </c>
      <c r="AI76" s="3">
        <v>0</v>
      </c>
      <c r="AJ76" s="3">
        <v>0</v>
      </c>
      <c r="AK76" s="3">
        <v>0.15409999999999999</v>
      </c>
      <c r="AL76" s="9">
        <v>5.2000000000000018E-2</v>
      </c>
      <c r="AM76" s="9">
        <v>2.0000000000000282E-3</v>
      </c>
      <c r="AN76" s="6">
        <v>0</v>
      </c>
      <c r="AO76" s="6">
        <v>0</v>
      </c>
      <c r="AP76" s="9">
        <v>0</v>
      </c>
      <c r="AQ76" s="9">
        <v>0</v>
      </c>
      <c r="AR76" s="7">
        <v>0</v>
      </c>
      <c r="AS76" s="6">
        <f>7.1/50</f>
        <v>0.14199999999999999</v>
      </c>
      <c r="AT76" s="7">
        <v>0</v>
      </c>
      <c r="AU76" s="3">
        <v>0</v>
      </c>
      <c r="AV76" s="9">
        <v>4.8000000000000112E-2</v>
      </c>
      <c r="AW76" s="9">
        <v>0</v>
      </c>
    </row>
    <row r="77" spans="1:49" x14ac:dyDescent="0.25">
      <c r="A77" s="36" t="s">
        <v>148</v>
      </c>
      <c r="B77" s="13" t="s">
        <v>101</v>
      </c>
      <c r="C77" s="13" t="s">
        <v>148</v>
      </c>
      <c r="D77" s="124" t="s">
        <v>382</v>
      </c>
      <c r="E77" s="13" t="s">
        <v>300</v>
      </c>
      <c r="F77" s="36" t="s">
        <v>103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9">
        <v>0</v>
      </c>
      <c r="AM77" s="9">
        <v>0</v>
      </c>
      <c r="AN77" s="5">
        <v>0</v>
      </c>
      <c r="AO77" s="5">
        <v>0</v>
      </c>
      <c r="AP77" s="9">
        <v>0</v>
      </c>
      <c r="AQ77" s="9">
        <v>0</v>
      </c>
      <c r="AR77" s="5">
        <v>0</v>
      </c>
      <c r="AS77" s="5">
        <v>0</v>
      </c>
      <c r="AT77" s="5">
        <v>0</v>
      </c>
      <c r="AU77" s="5">
        <v>0</v>
      </c>
      <c r="AV77" s="9">
        <v>1.8000000000000082E-2</v>
      </c>
      <c r="AW77" s="9">
        <v>3.4000000000000058E-2</v>
      </c>
    </row>
    <row r="78" spans="1:49" x14ac:dyDescent="0.25">
      <c r="A78" s="36" t="s">
        <v>148</v>
      </c>
      <c r="B78" s="13" t="s">
        <v>5</v>
      </c>
      <c r="C78" s="13" t="s">
        <v>148</v>
      </c>
      <c r="D78" s="124" t="s">
        <v>382</v>
      </c>
      <c r="E78" s="13" t="s">
        <v>301</v>
      </c>
      <c r="F78" s="36" t="s">
        <v>103</v>
      </c>
      <c r="G78" s="3">
        <v>0.18</v>
      </c>
      <c r="H78" s="3">
        <v>0.182</v>
      </c>
      <c r="I78" s="3">
        <v>0</v>
      </c>
      <c r="J78" s="3">
        <v>0.14000000000000001</v>
      </c>
      <c r="K78" s="3">
        <v>0</v>
      </c>
      <c r="L78" s="3">
        <v>0.35600000000000004</v>
      </c>
      <c r="M78" s="3">
        <v>0.11</v>
      </c>
      <c r="N78" s="3">
        <v>0.26</v>
      </c>
      <c r="O78" s="3">
        <v>0.11199999999999999</v>
      </c>
      <c r="P78" s="3">
        <v>0.47199999999999998</v>
      </c>
      <c r="Q78" s="3">
        <v>0.71</v>
      </c>
      <c r="R78" s="3">
        <v>0</v>
      </c>
      <c r="S78" s="3">
        <v>0.48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</row>
    <row r="79" spans="1:49" x14ac:dyDescent="0.25">
      <c r="A79" s="36" t="s">
        <v>149</v>
      </c>
      <c r="B79" s="13" t="s">
        <v>18</v>
      </c>
      <c r="C79" s="13" t="s">
        <v>149</v>
      </c>
      <c r="D79" s="124" t="s">
        <v>383</v>
      </c>
      <c r="E79" s="13" t="s">
        <v>302</v>
      </c>
      <c r="F79" s="36" t="s">
        <v>103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3">
        <v>0.02</v>
      </c>
      <c r="M79" s="3">
        <v>0</v>
      </c>
      <c r="N79" s="3">
        <v>0</v>
      </c>
      <c r="O79" s="3">
        <v>0.192</v>
      </c>
      <c r="P79" s="3">
        <v>0</v>
      </c>
      <c r="Q79" s="3">
        <v>0</v>
      </c>
      <c r="R79" s="3">
        <v>0</v>
      </c>
      <c r="S79" s="3">
        <v>0</v>
      </c>
      <c r="T79" s="7">
        <v>0</v>
      </c>
      <c r="U79" s="7">
        <v>0</v>
      </c>
      <c r="V79" s="7">
        <v>0</v>
      </c>
      <c r="W79" s="7">
        <v>0</v>
      </c>
      <c r="X79" s="3">
        <v>0</v>
      </c>
      <c r="Y79" s="3">
        <v>0</v>
      </c>
      <c r="Z79" s="7">
        <v>0</v>
      </c>
      <c r="AA79" s="7">
        <v>0</v>
      </c>
      <c r="AB79" s="7">
        <v>0</v>
      </c>
      <c r="AC79" s="8">
        <v>0</v>
      </c>
      <c r="AD79" s="3">
        <v>0</v>
      </c>
      <c r="AE79" s="3">
        <v>1E-3</v>
      </c>
      <c r="AF79" s="7">
        <v>0</v>
      </c>
      <c r="AG79" s="7">
        <v>0</v>
      </c>
      <c r="AH79" s="3">
        <v>0</v>
      </c>
      <c r="AI79" s="3">
        <v>0</v>
      </c>
      <c r="AJ79" s="3">
        <v>0.01</v>
      </c>
      <c r="AK79" s="3">
        <v>0</v>
      </c>
      <c r="AL79" s="5">
        <v>0</v>
      </c>
      <c r="AM79" s="5">
        <v>0</v>
      </c>
      <c r="AN79" s="7">
        <v>0</v>
      </c>
      <c r="AO79" s="7">
        <v>0</v>
      </c>
      <c r="AP79" s="5">
        <v>0</v>
      </c>
      <c r="AQ79" s="5">
        <v>0</v>
      </c>
      <c r="AR79" s="6">
        <v>0</v>
      </c>
      <c r="AS79" s="6">
        <f>5.2/50</f>
        <v>0.10400000000000001</v>
      </c>
      <c r="AT79" s="7">
        <v>0</v>
      </c>
      <c r="AU79" s="3">
        <v>0.15</v>
      </c>
      <c r="AV79" s="5">
        <v>0</v>
      </c>
      <c r="AW79" s="5">
        <v>0</v>
      </c>
    </row>
    <row r="80" spans="1:49" x14ac:dyDescent="0.25">
      <c r="A80" s="36" t="s">
        <v>150</v>
      </c>
      <c r="B80" s="13" t="s">
        <v>82</v>
      </c>
      <c r="C80" s="13" t="s">
        <v>150</v>
      </c>
      <c r="D80" s="124" t="s">
        <v>384</v>
      </c>
      <c r="E80" s="13" t="s">
        <v>303</v>
      </c>
      <c r="F80" s="36" t="s">
        <v>161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3">
        <v>0</v>
      </c>
      <c r="Y80" s="3">
        <v>0</v>
      </c>
      <c r="Z80" s="5">
        <v>0</v>
      </c>
      <c r="AA80" s="5">
        <v>0</v>
      </c>
      <c r="AB80" s="5">
        <v>0</v>
      </c>
      <c r="AC80" s="5">
        <v>0</v>
      </c>
      <c r="AD80" s="3">
        <v>0</v>
      </c>
      <c r="AE80" s="3">
        <v>4.0000000000000001E-3</v>
      </c>
      <c r="AF80" s="5">
        <v>0</v>
      </c>
      <c r="AG80" s="5">
        <v>0</v>
      </c>
      <c r="AH80" s="3">
        <v>0</v>
      </c>
      <c r="AI80" s="3">
        <v>0</v>
      </c>
      <c r="AJ80" s="3">
        <v>0</v>
      </c>
      <c r="AK80" s="3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3">
        <v>0</v>
      </c>
      <c r="AV80" s="5">
        <v>0</v>
      </c>
      <c r="AW80" s="5">
        <v>0</v>
      </c>
    </row>
    <row r="81" spans="1:49" x14ac:dyDescent="0.25">
      <c r="A81" s="36" t="s">
        <v>150</v>
      </c>
      <c r="B81" s="13" t="s">
        <v>67</v>
      </c>
      <c r="C81" s="13" t="s">
        <v>150</v>
      </c>
      <c r="D81" s="124" t="s">
        <v>384</v>
      </c>
      <c r="E81" s="13" t="s">
        <v>304</v>
      </c>
      <c r="F81" s="36" t="s">
        <v>103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9">
        <v>0</v>
      </c>
      <c r="AM81" s="9">
        <v>0</v>
      </c>
      <c r="AN81" s="5">
        <v>0</v>
      </c>
      <c r="AO81" s="5">
        <v>0</v>
      </c>
      <c r="AP81" s="9">
        <v>0</v>
      </c>
      <c r="AQ81" s="9">
        <v>6.0000000000000496E-3</v>
      </c>
      <c r="AR81" s="5">
        <v>0</v>
      </c>
      <c r="AS81" s="5">
        <v>0</v>
      </c>
      <c r="AT81" s="5">
        <v>0</v>
      </c>
      <c r="AU81" s="5">
        <v>0</v>
      </c>
      <c r="AV81" s="9">
        <v>0</v>
      </c>
      <c r="AW81" s="9">
        <v>0</v>
      </c>
    </row>
    <row r="82" spans="1:49" x14ac:dyDescent="0.25">
      <c r="A82" s="38" t="s">
        <v>127</v>
      </c>
      <c r="B82" s="14" t="s">
        <v>114</v>
      </c>
      <c r="C82" s="14" t="s">
        <v>127</v>
      </c>
      <c r="D82" s="124" t="s">
        <v>385</v>
      </c>
      <c r="E82" s="14" t="s">
        <v>305</v>
      </c>
      <c r="F82" s="38" t="s">
        <v>161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6">
        <v>0</v>
      </c>
      <c r="U82" s="6">
        <v>0</v>
      </c>
      <c r="V82" s="7">
        <v>0</v>
      </c>
      <c r="W82" s="7">
        <v>0</v>
      </c>
      <c r="X82" s="3">
        <v>0</v>
      </c>
      <c r="Y82" s="3">
        <v>0</v>
      </c>
      <c r="Z82" s="6">
        <v>0</v>
      </c>
      <c r="AA82" s="6">
        <v>0</v>
      </c>
      <c r="AB82" s="7">
        <v>0</v>
      </c>
      <c r="AC82" s="8">
        <v>0</v>
      </c>
      <c r="AD82" s="3">
        <v>0</v>
      </c>
      <c r="AE82" s="3">
        <v>0</v>
      </c>
      <c r="AF82" s="6">
        <f>0.7/50</f>
        <v>1.3999999999999999E-2</v>
      </c>
      <c r="AG82" s="6">
        <v>0</v>
      </c>
      <c r="AH82" s="3">
        <v>0</v>
      </c>
      <c r="AI82" s="3">
        <v>0</v>
      </c>
      <c r="AJ82" s="3">
        <v>1.7000000000000001E-2</v>
      </c>
      <c r="AK82" s="3">
        <v>0</v>
      </c>
      <c r="AL82" s="9">
        <v>0</v>
      </c>
      <c r="AM82" s="9">
        <v>0</v>
      </c>
      <c r="AN82" s="6">
        <v>0</v>
      </c>
      <c r="AO82" s="6">
        <f>1.9/50</f>
        <v>3.7999999999999999E-2</v>
      </c>
      <c r="AP82" s="9">
        <v>2.3999999999999969E-2</v>
      </c>
      <c r="AQ82" s="9">
        <v>3.3999999999999947E-2</v>
      </c>
      <c r="AR82" s="7">
        <v>0</v>
      </c>
      <c r="AS82" s="7">
        <v>0</v>
      </c>
      <c r="AT82" s="7">
        <v>0</v>
      </c>
      <c r="AU82" s="3">
        <v>0.23</v>
      </c>
      <c r="AV82" s="9">
        <v>0</v>
      </c>
      <c r="AW82" s="9">
        <v>0</v>
      </c>
    </row>
    <row r="83" spans="1:49" x14ac:dyDescent="0.25">
      <c r="A83" s="38" t="s">
        <v>132</v>
      </c>
      <c r="B83" s="14" t="s">
        <v>105</v>
      </c>
      <c r="C83" s="14" t="s">
        <v>132</v>
      </c>
      <c r="D83" s="124" t="s">
        <v>386</v>
      </c>
      <c r="E83" s="14" t="s">
        <v>306</v>
      </c>
      <c r="F83" s="38" t="s">
        <v>103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6">
        <v>0</v>
      </c>
      <c r="U83" s="6">
        <v>0</v>
      </c>
      <c r="V83" s="7">
        <v>0</v>
      </c>
      <c r="W83" s="7">
        <v>0</v>
      </c>
      <c r="X83" s="5">
        <v>0</v>
      </c>
      <c r="Y83" s="5">
        <v>0</v>
      </c>
      <c r="Z83" s="6">
        <v>0</v>
      </c>
      <c r="AA83" s="6">
        <v>0</v>
      </c>
      <c r="AB83" s="7">
        <v>0</v>
      </c>
      <c r="AC83" s="8">
        <v>0</v>
      </c>
      <c r="AD83" s="5">
        <v>0</v>
      </c>
      <c r="AE83" s="5">
        <v>0</v>
      </c>
      <c r="AF83" s="6">
        <v>0</v>
      </c>
      <c r="AG83" s="6">
        <v>0</v>
      </c>
      <c r="AH83" s="5">
        <v>0</v>
      </c>
      <c r="AI83" s="5">
        <v>0</v>
      </c>
      <c r="AJ83" s="5">
        <v>0</v>
      </c>
      <c r="AK83" s="5">
        <v>0</v>
      </c>
      <c r="AL83" s="9">
        <v>0</v>
      </c>
      <c r="AM83" s="9">
        <v>0</v>
      </c>
      <c r="AN83" s="6">
        <v>0</v>
      </c>
      <c r="AO83" s="6">
        <f>2.6/50</f>
        <v>5.2000000000000005E-2</v>
      </c>
      <c r="AP83" s="9">
        <v>0</v>
      </c>
      <c r="AQ83" s="9">
        <v>6.999999999999984E-2</v>
      </c>
      <c r="AR83" s="7">
        <v>0</v>
      </c>
      <c r="AS83" s="7">
        <v>0</v>
      </c>
      <c r="AT83" s="7">
        <v>0</v>
      </c>
      <c r="AU83" s="5">
        <v>0</v>
      </c>
      <c r="AV83" s="9">
        <v>0</v>
      </c>
      <c r="AW83" s="9">
        <v>0</v>
      </c>
    </row>
    <row r="84" spans="1:49" x14ac:dyDescent="0.25">
      <c r="A84" s="37" t="s">
        <v>151</v>
      </c>
      <c r="B84" s="15" t="s">
        <v>39</v>
      </c>
      <c r="C84" s="15" t="s">
        <v>151</v>
      </c>
      <c r="D84" s="124" t="s">
        <v>387</v>
      </c>
      <c r="E84" s="15" t="s">
        <v>307</v>
      </c>
      <c r="F84" s="37" t="s">
        <v>103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7">
        <v>0</v>
      </c>
      <c r="U84" s="7">
        <v>0</v>
      </c>
      <c r="V84" s="7">
        <v>0</v>
      </c>
      <c r="W84" s="6">
        <f>9.3/50</f>
        <v>0.18600000000000003</v>
      </c>
      <c r="X84" s="3">
        <v>0</v>
      </c>
      <c r="Y84" s="3">
        <v>0</v>
      </c>
      <c r="Z84" s="7">
        <v>0</v>
      </c>
      <c r="AA84" s="7">
        <v>0</v>
      </c>
      <c r="AB84" s="7">
        <v>0</v>
      </c>
      <c r="AC84" s="8">
        <v>0</v>
      </c>
      <c r="AD84" s="3">
        <v>0</v>
      </c>
      <c r="AE84" s="3">
        <v>0</v>
      </c>
      <c r="AF84" s="7">
        <v>0</v>
      </c>
      <c r="AG84" s="7">
        <v>0</v>
      </c>
      <c r="AH84" s="3">
        <v>0</v>
      </c>
      <c r="AI84" s="3">
        <v>0</v>
      </c>
      <c r="AJ84" s="3">
        <v>0</v>
      </c>
      <c r="AK84" s="3">
        <v>0</v>
      </c>
      <c r="AL84" s="5">
        <v>0</v>
      </c>
      <c r="AM84" s="5">
        <v>0</v>
      </c>
      <c r="AN84" s="7">
        <v>0</v>
      </c>
      <c r="AO84" s="7">
        <v>0</v>
      </c>
      <c r="AP84" s="5">
        <v>0</v>
      </c>
      <c r="AQ84" s="5">
        <v>0</v>
      </c>
      <c r="AR84" s="7">
        <f>35.5/50</f>
        <v>0.71</v>
      </c>
      <c r="AS84" s="6">
        <f>31/50</f>
        <v>0.62</v>
      </c>
      <c r="AT84" s="6">
        <f>21/50</f>
        <v>0.42</v>
      </c>
      <c r="AU84" s="3">
        <v>0.23799999999999999</v>
      </c>
      <c r="AV84" s="5">
        <v>0</v>
      </c>
      <c r="AW84" s="5">
        <v>0</v>
      </c>
    </row>
    <row r="85" spans="1:49" x14ac:dyDescent="0.25">
      <c r="A85" s="37" t="s">
        <v>151</v>
      </c>
      <c r="B85" s="13" t="s">
        <v>15</v>
      </c>
      <c r="C85" s="15" t="s">
        <v>151</v>
      </c>
      <c r="D85" s="124" t="s">
        <v>387</v>
      </c>
      <c r="E85" s="13" t="s">
        <v>308</v>
      </c>
      <c r="F85" s="36" t="s">
        <v>103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3">
        <v>3.7999999999999999E-2</v>
      </c>
      <c r="M85" s="3">
        <v>0.10800000000000001</v>
      </c>
      <c r="N85" s="3">
        <v>0.13200000000000001</v>
      </c>
      <c r="O85" s="3">
        <v>9.4E-2</v>
      </c>
      <c r="P85" s="3">
        <v>3.4000000000000002E-2</v>
      </c>
      <c r="Q85" s="3">
        <v>0</v>
      </c>
      <c r="R85" s="3">
        <v>0</v>
      </c>
      <c r="S85" s="3">
        <v>0</v>
      </c>
      <c r="T85" s="7">
        <v>0</v>
      </c>
      <c r="U85" s="7">
        <v>0</v>
      </c>
      <c r="V85" s="7">
        <v>0</v>
      </c>
      <c r="W85" s="7">
        <v>0</v>
      </c>
      <c r="X85" s="5">
        <v>0</v>
      </c>
      <c r="Y85" s="5">
        <v>0</v>
      </c>
      <c r="Z85" s="7">
        <v>0</v>
      </c>
      <c r="AA85" s="7">
        <v>0</v>
      </c>
      <c r="AB85" s="6">
        <f>0.1/50</f>
        <v>2E-3</v>
      </c>
      <c r="AC85" s="8">
        <v>0</v>
      </c>
      <c r="AD85" s="5">
        <v>0</v>
      </c>
      <c r="AE85" s="5">
        <v>0</v>
      </c>
      <c r="AF85" s="7">
        <v>0</v>
      </c>
      <c r="AG85" s="7">
        <v>0</v>
      </c>
      <c r="AH85" s="5">
        <v>0</v>
      </c>
      <c r="AI85" s="5">
        <v>0</v>
      </c>
      <c r="AJ85" s="5">
        <v>0</v>
      </c>
      <c r="AK85" s="5">
        <v>0</v>
      </c>
      <c r="AL85" s="9">
        <v>0</v>
      </c>
      <c r="AM85" s="9">
        <v>0.01</v>
      </c>
      <c r="AN85" s="7">
        <v>0</v>
      </c>
      <c r="AO85" s="7">
        <v>0</v>
      </c>
      <c r="AP85" s="9">
        <v>0</v>
      </c>
      <c r="AQ85" s="9">
        <v>0</v>
      </c>
      <c r="AR85" s="7">
        <v>0</v>
      </c>
      <c r="AS85" s="7">
        <v>0</v>
      </c>
      <c r="AT85" s="7">
        <v>0</v>
      </c>
      <c r="AU85" s="5">
        <v>0</v>
      </c>
      <c r="AV85" s="9">
        <v>0</v>
      </c>
      <c r="AW85" s="9">
        <v>0</v>
      </c>
    </row>
    <row r="86" spans="1:49" s="93" customFormat="1" x14ac:dyDescent="0.25">
      <c r="A86" s="37" t="s">
        <v>151</v>
      </c>
      <c r="B86" s="14" t="s">
        <v>106</v>
      </c>
      <c r="C86" s="15" t="s">
        <v>151</v>
      </c>
      <c r="D86" s="124" t="s">
        <v>387</v>
      </c>
      <c r="E86" s="14" t="s">
        <v>432</v>
      </c>
      <c r="F86" s="38" t="s">
        <v>103</v>
      </c>
      <c r="G86" s="88">
        <v>0</v>
      </c>
      <c r="H86" s="88">
        <v>0</v>
      </c>
      <c r="I86" s="88">
        <v>0</v>
      </c>
      <c r="J86" s="88">
        <v>0</v>
      </c>
      <c r="K86" s="88">
        <v>0</v>
      </c>
      <c r="L86" s="88">
        <v>0</v>
      </c>
      <c r="M86" s="88">
        <v>0</v>
      </c>
      <c r="N86" s="88">
        <v>0</v>
      </c>
      <c r="O86" s="88">
        <v>0</v>
      </c>
      <c r="P86" s="88">
        <v>0</v>
      </c>
      <c r="Q86" s="88">
        <v>0</v>
      </c>
      <c r="R86" s="88">
        <v>0</v>
      </c>
      <c r="S86" s="88">
        <v>0</v>
      </c>
      <c r="T86" s="89">
        <v>0</v>
      </c>
      <c r="U86" s="89">
        <v>0</v>
      </c>
      <c r="V86" s="90">
        <v>0</v>
      </c>
      <c r="W86" s="90">
        <v>0</v>
      </c>
      <c r="X86" s="91">
        <v>0</v>
      </c>
      <c r="Y86" s="91">
        <v>5.0000000000000001E-3</v>
      </c>
      <c r="Z86" s="89">
        <v>0</v>
      </c>
      <c r="AA86" s="89">
        <v>0</v>
      </c>
      <c r="AB86" s="90">
        <v>0</v>
      </c>
      <c r="AC86" s="92">
        <v>0</v>
      </c>
      <c r="AD86" s="91">
        <v>0</v>
      </c>
      <c r="AE86" s="91">
        <v>0.47</v>
      </c>
      <c r="AF86" s="89">
        <v>0</v>
      </c>
      <c r="AG86" s="89">
        <v>0</v>
      </c>
      <c r="AH86" s="91">
        <v>1.2999999999999999E-2</v>
      </c>
      <c r="AI86" s="91">
        <v>1.2999999999999999E-2</v>
      </c>
      <c r="AJ86" s="91">
        <v>3.0000000000000001E-3</v>
      </c>
      <c r="AK86" s="91">
        <v>0</v>
      </c>
      <c r="AL86" s="10">
        <v>0</v>
      </c>
      <c r="AM86" s="10">
        <v>0.122</v>
      </c>
      <c r="AN86" s="89">
        <v>0</v>
      </c>
      <c r="AO86" s="89">
        <f>1.3/50</f>
        <v>2.6000000000000002E-2</v>
      </c>
      <c r="AP86" s="10">
        <v>0</v>
      </c>
      <c r="AQ86" s="10">
        <v>0</v>
      </c>
      <c r="AR86" s="90">
        <v>0</v>
      </c>
      <c r="AS86" s="90">
        <v>0</v>
      </c>
      <c r="AT86" s="90">
        <v>0</v>
      </c>
      <c r="AU86" s="91">
        <v>0</v>
      </c>
      <c r="AV86" s="10">
        <v>0</v>
      </c>
      <c r="AW86" s="10">
        <v>0</v>
      </c>
    </row>
    <row r="87" spans="1:49" x14ac:dyDescent="0.25">
      <c r="A87" s="37" t="s">
        <v>151</v>
      </c>
      <c r="B87" s="13" t="s">
        <v>83</v>
      </c>
      <c r="C87" s="15" t="s">
        <v>151</v>
      </c>
      <c r="D87" s="124" t="s">
        <v>387</v>
      </c>
      <c r="E87" s="13" t="s">
        <v>309</v>
      </c>
      <c r="F87" s="36" t="s">
        <v>161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3">
        <v>0.184</v>
      </c>
      <c r="Y87" s="3">
        <v>0</v>
      </c>
      <c r="Z87" s="5">
        <v>0</v>
      </c>
      <c r="AA87" s="5">
        <v>0</v>
      </c>
      <c r="AB87" s="5">
        <v>0</v>
      </c>
      <c r="AC87" s="5">
        <v>0</v>
      </c>
      <c r="AD87" s="3">
        <v>0.5</v>
      </c>
      <c r="AE87" s="3">
        <v>0.48449999999999999</v>
      </c>
      <c r="AF87" s="5">
        <v>0</v>
      </c>
      <c r="AG87" s="5">
        <v>0</v>
      </c>
      <c r="AH87" s="3">
        <v>0</v>
      </c>
      <c r="AI87" s="3">
        <v>0</v>
      </c>
      <c r="AJ87" s="3">
        <v>0</v>
      </c>
      <c r="AK87" s="3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3">
        <v>0</v>
      </c>
      <c r="AV87" s="5">
        <v>0</v>
      </c>
      <c r="AW87" s="5">
        <v>0</v>
      </c>
    </row>
    <row r="88" spans="1:49" s="93" customFormat="1" x14ac:dyDescent="0.25">
      <c r="A88" s="37" t="s">
        <v>151</v>
      </c>
      <c r="B88" s="14" t="s">
        <v>40</v>
      </c>
      <c r="C88" s="15" t="s">
        <v>151</v>
      </c>
      <c r="D88" s="124" t="s">
        <v>387</v>
      </c>
      <c r="E88" s="14" t="s">
        <v>310</v>
      </c>
      <c r="F88" s="38" t="s">
        <v>103</v>
      </c>
      <c r="G88" s="88">
        <v>0</v>
      </c>
      <c r="H88" s="88">
        <v>0</v>
      </c>
      <c r="I88" s="88">
        <v>0</v>
      </c>
      <c r="J88" s="88">
        <v>0</v>
      </c>
      <c r="K88" s="88">
        <v>0</v>
      </c>
      <c r="L88" s="88">
        <v>0</v>
      </c>
      <c r="M88" s="88">
        <v>0</v>
      </c>
      <c r="N88" s="88">
        <v>0</v>
      </c>
      <c r="O88" s="88">
        <v>0</v>
      </c>
      <c r="P88" s="88">
        <v>0</v>
      </c>
      <c r="Q88" s="88">
        <v>0</v>
      </c>
      <c r="R88" s="88">
        <v>0</v>
      </c>
      <c r="S88" s="88">
        <v>0</v>
      </c>
      <c r="T88" s="89">
        <f>24.6/50</f>
        <v>0.49200000000000005</v>
      </c>
      <c r="U88" s="89">
        <f>35.9/50</f>
        <v>0.71799999999999997</v>
      </c>
      <c r="V88" s="89">
        <f>45/50</f>
        <v>0.9</v>
      </c>
      <c r="W88" s="89">
        <f>25.7/50</f>
        <v>0.51400000000000001</v>
      </c>
      <c r="X88" s="91">
        <v>2.0799999999999998E-3</v>
      </c>
      <c r="Y88" s="91">
        <v>0</v>
      </c>
      <c r="Z88" s="89">
        <f>0.4/50</f>
        <v>8.0000000000000002E-3</v>
      </c>
      <c r="AA88" s="89">
        <v>0</v>
      </c>
      <c r="AB88" s="89">
        <f>2.5/50</f>
        <v>0.05</v>
      </c>
      <c r="AC88" s="92">
        <v>0.3</v>
      </c>
      <c r="AD88" s="91">
        <v>5.0000000000000001E-3</v>
      </c>
      <c r="AE88" s="91">
        <v>0.06</v>
      </c>
      <c r="AF88" s="89">
        <v>0</v>
      </c>
      <c r="AG88" s="89">
        <v>0</v>
      </c>
      <c r="AH88" s="91">
        <v>0</v>
      </c>
      <c r="AI88" s="91">
        <v>0</v>
      </c>
      <c r="AJ88" s="91">
        <v>1.8499999999999999E-2</v>
      </c>
      <c r="AK88" s="91">
        <v>0</v>
      </c>
      <c r="AL88" s="88">
        <v>0</v>
      </c>
      <c r="AM88" s="88">
        <v>0</v>
      </c>
      <c r="AN88" s="89">
        <v>0</v>
      </c>
      <c r="AO88" s="89">
        <v>0</v>
      </c>
      <c r="AP88" s="88">
        <v>0</v>
      </c>
      <c r="AQ88" s="88">
        <v>0</v>
      </c>
      <c r="AR88" s="90">
        <f>13.8/50</f>
        <v>0.27600000000000002</v>
      </c>
      <c r="AS88" s="90">
        <f>12/50</f>
        <v>0.24</v>
      </c>
      <c r="AT88" s="89">
        <f>25/50</f>
        <v>0.5</v>
      </c>
      <c r="AU88" s="91">
        <v>0.40100000000000002</v>
      </c>
      <c r="AV88" s="88">
        <v>0</v>
      </c>
      <c r="AW88" s="88">
        <v>0</v>
      </c>
    </row>
    <row r="89" spans="1:49" x14ac:dyDescent="0.25">
      <c r="A89" s="38" t="s">
        <v>126</v>
      </c>
      <c r="B89" s="14" t="s">
        <v>41</v>
      </c>
      <c r="C89" s="14" t="s">
        <v>126</v>
      </c>
      <c r="D89" s="124" t="s">
        <v>388</v>
      </c>
      <c r="E89" s="14" t="s">
        <v>311</v>
      </c>
      <c r="F89" s="38" t="s">
        <v>161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6">
        <v>0</v>
      </c>
      <c r="U89" s="6">
        <v>0</v>
      </c>
      <c r="V89" s="7">
        <v>0</v>
      </c>
      <c r="W89" s="7">
        <v>0</v>
      </c>
      <c r="X89" s="3">
        <v>0</v>
      </c>
      <c r="Y89" s="3">
        <v>0</v>
      </c>
      <c r="Z89" s="6">
        <v>0</v>
      </c>
      <c r="AA89" s="6">
        <v>0</v>
      </c>
      <c r="AB89" s="7">
        <v>0</v>
      </c>
      <c r="AC89" s="8">
        <v>0</v>
      </c>
      <c r="AD89" s="3">
        <v>0</v>
      </c>
      <c r="AE89" s="3">
        <v>0</v>
      </c>
      <c r="AF89" s="6">
        <f>13.2/50</f>
        <v>0.26400000000000001</v>
      </c>
      <c r="AG89" s="6">
        <f>0.9/50</f>
        <v>1.8000000000000002E-2</v>
      </c>
      <c r="AH89" s="3">
        <v>1.4E-2</v>
      </c>
      <c r="AI89" s="3">
        <v>2.9000000000000001E-2</v>
      </c>
      <c r="AJ89" s="3">
        <v>8.5000000000000006E-2</v>
      </c>
      <c r="AK89" s="3">
        <v>0</v>
      </c>
      <c r="AL89" s="5">
        <v>0</v>
      </c>
      <c r="AM89" s="5">
        <v>0</v>
      </c>
      <c r="AN89" s="6">
        <f>7.1/50</f>
        <v>0.14199999999999999</v>
      </c>
      <c r="AO89" s="6">
        <f>3.1/50</f>
        <v>6.2E-2</v>
      </c>
      <c r="AP89" s="5">
        <v>0</v>
      </c>
      <c r="AQ89" s="5">
        <v>0</v>
      </c>
      <c r="AR89" s="7">
        <v>0</v>
      </c>
      <c r="AS89" s="7">
        <v>0</v>
      </c>
      <c r="AT89" s="7">
        <v>0</v>
      </c>
      <c r="AU89" s="3">
        <v>0</v>
      </c>
      <c r="AV89" s="5">
        <v>0</v>
      </c>
      <c r="AW89" s="5">
        <v>0</v>
      </c>
    </row>
    <row r="90" spans="1:49" x14ac:dyDescent="0.25">
      <c r="A90" s="38" t="s">
        <v>144</v>
      </c>
      <c r="B90" s="14" t="s">
        <v>93</v>
      </c>
      <c r="C90" s="14" t="s">
        <v>144</v>
      </c>
      <c r="D90" s="124" t="s">
        <v>389</v>
      </c>
      <c r="E90" s="14" t="s">
        <v>312</v>
      </c>
      <c r="F90" s="38" t="s">
        <v>103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6">
        <v>0</v>
      </c>
      <c r="U90" s="6">
        <v>0</v>
      </c>
      <c r="V90" s="7">
        <v>0</v>
      </c>
      <c r="W90" s="7">
        <v>0</v>
      </c>
      <c r="X90" s="5">
        <v>0</v>
      </c>
      <c r="Y90" s="5">
        <v>0</v>
      </c>
      <c r="Z90" s="6">
        <v>0</v>
      </c>
      <c r="AA90" s="6">
        <v>0</v>
      </c>
      <c r="AB90" s="7">
        <v>0</v>
      </c>
      <c r="AC90" s="8">
        <v>0</v>
      </c>
      <c r="AD90" s="5">
        <v>0</v>
      </c>
      <c r="AE90" s="5">
        <v>0</v>
      </c>
      <c r="AF90" s="6">
        <v>0</v>
      </c>
      <c r="AG90" s="6">
        <f>3/50</f>
        <v>0.06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6">
        <v>0</v>
      </c>
      <c r="AO90" s="6">
        <v>0</v>
      </c>
      <c r="AP90" s="5">
        <v>0</v>
      </c>
      <c r="AQ90" s="5">
        <v>0</v>
      </c>
      <c r="AR90" s="7">
        <v>0</v>
      </c>
      <c r="AS90" s="7">
        <v>0</v>
      </c>
      <c r="AT90" s="7">
        <v>0</v>
      </c>
      <c r="AU90" s="5">
        <v>0</v>
      </c>
      <c r="AV90" s="5">
        <v>0</v>
      </c>
      <c r="AW90" s="5">
        <v>0</v>
      </c>
    </row>
    <row r="91" spans="1:49" x14ac:dyDescent="0.25">
      <c r="A91" s="38" t="s">
        <v>144</v>
      </c>
      <c r="B91" s="13" t="s">
        <v>68</v>
      </c>
      <c r="C91" s="14" t="s">
        <v>144</v>
      </c>
      <c r="D91" s="124" t="s">
        <v>389</v>
      </c>
      <c r="E91" s="13" t="s">
        <v>390</v>
      </c>
      <c r="F91" s="36" t="s">
        <v>103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9">
        <v>0</v>
      </c>
      <c r="AM91" s="9">
        <v>0</v>
      </c>
      <c r="AN91" s="5">
        <v>0</v>
      </c>
      <c r="AO91" s="5">
        <v>0</v>
      </c>
      <c r="AP91" s="9">
        <v>0</v>
      </c>
      <c r="AQ91" s="9">
        <v>4.0000000000000565E-3</v>
      </c>
      <c r="AR91" s="5">
        <v>0</v>
      </c>
      <c r="AS91" s="5">
        <v>0</v>
      </c>
      <c r="AT91" s="5">
        <v>0</v>
      </c>
      <c r="AU91" s="5">
        <v>0</v>
      </c>
      <c r="AV91" s="9">
        <v>0</v>
      </c>
      <c r="AW91" s="9">
        <v>0</v>
      </c>
    </row>
    <row r="92" spans="1:49" s="93" customFormat="1" x14ac:dyDescent="0.25">
      <c r="A92" s="38" t="s">
        <v>144</v>
      </c>
      <c r="B92" s="13" t="s">
        <v>84</v>
      </c>
      <c r="C92" s="14" t="s">
        <v>144</v>
      </c>
      <c r="D92" s="124" t="s">
        <v>389</v>
      </c>
      <c r="E92" s="13" t="s">
        <v>313</v>
      </c>
      <c r="F92" s="36" t="s">
        <v>103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89">
        <v>0</v>
      </c>
      <c r="U92" s="89">
        <v>0</v>
      </c>
      <c r="V92" s="90">
        <v>0</v>
      </c>
      <c r="W92" s="90">
        <v>0</v>
      </c>
      <c r="X92" s="91">
        <v>0</v>
      </c>
      <c r="Y92" s="91">
        <v>0</v>
      </c>
      <c r="Z92" s="89">
        <v>0</v>
      </c>
      <c r="AA92" s="89">
        <v>0</v>
      </c>
      <c r="AB92" s="90">
        <v>0</v>
      </c>
      <c r="AC92" s="92">
        <v>0</v>
      </c>
      <c r="AD92" s="91">
        <v>0</v>
      </c>
      <c r="AE92" s="91">
        <v>0</v>
      </c>
      <c r="AF92" s="89">
        <v>0</v>
      </c>
      <c r="AG92" s="89">
        <v>0</v>
      </c>
      <c r="AH92" s="91">
        <v>0</v>
      </c>
      <c r="AI92" s="91">
        <v>0</v>
      </c>
      <c r="AJ92" s="91">
        <v>7.4999999999999997E-3</v>
      </c>
      <c r="AK92" s="91">
        <v>0</v>
      </c>
      <c r="AL92" s="5">
        <v>0</v>
      </c>
      <c r="AM92" s="5">
        <v>0</v>
      </c>
      <c r="AN92" s="89">
        <v>0</v>
      </c>
      <c r="AO92" s="89">
        <f>2/50</f>
        <v>0.04</v>
      </c>
      <c r="AP92" s="5">
        <v>0</v>
      </c>
      <c r="AQ92" s="5">
        <v>0</v>
      </c>
      <c r="AR92" s="90">
        <v>0</v>
      </c>
      <c r="AS92" s="90">
        <v>0</v>
      </c>
      <c r="AT92" s="90">
        <v>0</v>
      </c>
      <c r="AU92" s="91">
        <v>0</v>
      </c>
      <c r="AV92" s="88">
        <v>0</v>
      </c>
      <c r="AW92" s="88">
        <v>0</v>
      </c>
    </row>
    <row r="93" spans="1:49" x14ac:dyDescent="0.25">
      <c r="A93" s="36" t="s">
        <v>137</v>
      </c>
      <c r="B93" s="13" t="s">
        <v>56</v>
      </c>
      <c r="C93" s="13" t="s">
        <v>137</v>
      </c>
      <c r="D93" s="124" t="s">
        <v>392</v>
      </c>
      <c r="E93" s="13" t="s">
        <v>391</v>
      </c>
      <c r="F93" s="36" t="s">
        <v>103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9">
        <v>0</v>
      </c>
      <c r="AM93" s="9">
        <v>4.0000000000000565E-3</v>
      </c>
      <c r="AN93" s="5">
        <v>0</v>
      </c>
      <c r="AO93" s="5">
        <v>0</v>
      </c>
      <c r="AP93" s="9">
        <v>0</v>
      </c>
      <c r="AQ93" s="9">
        <v>0</v>
      </c>
      <c r="AR93" s="5">
        <v>0</v>
      </c>
      <c r="AS93" s="5">
        <v>0</v>
      </c>
      <c r="AT93" s="5">
        <v>0</v>
      </c>
      <c r="AU93" s="5">
        <v>0</v>
      </c>
      <c r="AV93" s="9">
        <v>0</v>
      </c>
      <c r="AW93" s="9">
        <v>0</v>
      </c>
    </row>
    <row r="94" spans="1:49" x14ac:dyDescent="0.25">
      <c r="A94" s="36" t="s">
        <v>137</v>
      </c>
      <c r="B94" s="13" t="s">
        <v>85</v>
      </c>
      <c r="C94" s="13" t="s">
        <v>137</v>
      </c>
      <c r="D94" s="124" t="s">
        <v>392</v>
      </c>
      <c r="E94" s="13" t="s">
        <v>314</v>
      </c>
      <c r="F94" s="36" t="s">
        <v>103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3">
        <v>0</v>
      </c>
      <c r="Y94" s="3">
        <v>0</v>
      </c>
      <c r="Z94" s="5">
        <v>0</v>
      </c>
      <c r="AA94" s="5">
        <v>0</v>
      </c>
      <c r="AB94" s="5">
        <v>0</v>
      </c>
      <c r="AC94" s="5">
        <v>0</v>
      </c>
      <c r="AD94" s="3">
        <v>0</v>
      </c>
      <c r="AE94" s="3">
        <v>0</v>
      </c>
      <c r="AF94" s="5">
        <v>0</v>
      </c>
      <c r="AG94" s="5">
        <v>0</v>
      </c>
      <c r="AH94" s="3">
        <v>0</v>
      </c>
      <c r="AI94" s="3">
        <v>0</v>
      </c>
      <c r="AJ94" s="3">
        <v>0</v>
      </c>
      <c r="AK94" s="3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3">
        <v>4.4999999999999998E-2</v>
      </c>
      <c r="AV94" s="5">
        <v>0</v>
      </c>
      <c r="AW94" s="5">
        <v>0</v>
      </c>
    </row>
    <row r="95" spans="1:49" x14ac:dyDescent="0.25">
      <c r="A95" s="36" t="s">
        <v>130</v>
      </c>
      <c r="B95" s="13" t="s">
        <v>2</v>
      </c>
      <c r="C95" s="13" t="s">
        <v>442</v>
      </c>
      <c r="D95" s="124" t="s">
        <v>393</v>
      </c>
      <c r="E95" s="13" t="s">
        <v>315</v>
      </c>
      <c r="F95" s="36" t="s">
        <v>103</v>
      </c>
      <c r="G95" s="3">
        <v>0.17100000000000001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0.01</v>
      </c>
      <c r="P95" s="3">
        <v>0</v>
      </c>
      <c r="Q95" s="3">
        <v>0</v>
      </c>
      <c r="R95" s="3">
        <v>0.04</v>
      </c>
      <c r="S95" s="3">
        <v>2.2000000000000002E-2</v>
      </c>
      <c r="T95" s="5">
        <v>0</v>
      </c>
      <c r="U95" s="5">
        <v>0</v>
      </c>
      <c r="V95" s="5">
        <v>0</v>
      </c>
      <c r="W95" s="5">
        <v>0</v>
      </c>
      <c r="X95" s="3">
        <v>0</v>
      </c>
      <c r="Y95" s="3">
        <v>0</v>
      </c>
      <c r="Z95" s="5">
        <v>0</v>
      </c>
      <c r="AA95" s="5">
        <v>0</v>
      </c>
      <c r="AB95" s="5">
        <v>0</v>
      </c>
      <c r="AC95" s="5">
        <v>0</v>
      </c>
      <c r="AD95" s="3">
        <v>1E-3</v>
      </c>
      <c r="AE95" s="3">
        <v>0</v>
      </c>
      <c r="AF95" s="5">
        <v>0</v>
      </c>
      <c r="AG95" s="5">
        <v>0</v>
      </c>
      <c r="AH95" s="3">
        <v>0</v>
      </c>
      <c r="AI95" s="3">
        <v>0</v>
      </c>
      <c r="AJ95" s="3">
        <v>4.87E-2</v>
      </c>
      <c r="AK95" s="3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3">
        <v>8.6999999999999994E-2</v>
      </c>
      <c r="AV95" s="5">
        <v>0</v>
      </c>
      <c r="AW95" s="5">
        <v>0</v>
      </c>
    </row>
    <row r="96" spans="1:49" x14ac:dyDescent="0.25">
      <c r="A96" s="36" t="s">
        <v>132</v>
      </c>
      <c r="B96" s="13" t="s">
        <v>86</v>
      </c>
      <c r="C96" s="13" t="s">
        <v>132</v>
      </c>
      <c r="D96" s="124" t="s">
        <v>394</v>
      </c>
      <c r="E96" s="13" t="s">
        <v>316</v>
      </c>
      <c r="F96" s="36" t="s">
        <v>103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3">
        <v>0</v>
      </c>
      <c r="Y96" s="3">
        <v>0</v>
      </c>
      <c r="Z96" s="5">
        <v>0</v>
      </c>
      <c r="AA96" s="5">
        <v>0</v>
      </c>
      <c r="AB96" s="5">
        <v>0</v>
      </c>
      <c r="AC96" s="5">
        <v>0</v>
      </c>
      <c r="AD96" s="3">
        <v>1.2E-2</v>
      </c>
      <c r="AE96" s="3">
        <v>0</v>
      </c>
      <c r="AF96" s="5">
        <v>0</v>
      </c>
      <c r="AG96" s="5">
        <v>0</v>
      </c>
      <c r="AH96" s="3">
        <v>0</v>
      </c>
      <c r="AI96" s="3">
        <v>0</v>
      </c>
      <c r="AJ96" s="3">
        <v>0</v>
      </c>
      <c r="AK96" s="3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3">
        <v>0.157</v>
      </c>
      <c r="AV96" s="5">
        <v>0</v>
      </c>
      <c r="AW96" s="5">
        <v>0</v>
      </c>
    </row>
    <row r="97" spans="1:49" x14ac:dyDescent="0.25">
      <c r="A97" s="38" t="s">
        <v>137</v>
      </c>
      <c r="B97" s="14" t="s">
        <v>42</v>
      </c>
      <c r="C97" s="14" t="s">
        <v>137</v>
      </c>
      <c r="D97" s="124" t="s">
        <v>395</v>
      </c>
      <c r="E97" s="14" t="s">
        <v>317</v>
      </c>
      <c r="F97" s="38" t="s">
        <v>103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6">
        <f>3.5/50</f>
        <v>7.0000000000000007E-2</v>
      </c>
      <c r="U97" s="6">
        <f>0.2/50</f>
        <v>4.0000000000000001E-3</v>
      </c>
      <c r="V97" s="7">
        <v>0</v>
      </c>
      <c r="W97" s="6">
        <f>0.7/50</f>
        <v>1.3999999999999999E-2</v>
      </c>
      <c r="X97" s="3">
        <v>0</v>
      </c>
      <c r="Y97" s="3">
        <v>1E-3</v>
      </c>
      <c r="Z97" s="6">
        <v>0</v>
      </c>
      <c r="AA97" s="6">
        <v>0</v>
      </c>
      <c r="AB97" s="7">
        <v>0</v>
      </c>
      <c r="AC97" s="8">
        <v>0</v>
      </c>
      <c r="AD97" s="3">
        <v>5.3499999999999999E-2</v>
      </c>
      <c r="AE97" s="3">
        <v>0</v>
      </c>
      <c r="AF97" s="6">
        <v>0</v>
      </c>
      <c r="AG97" s="6">
        <v>0</v>
      </c>
      <c r="AH97" s="3">
        <v>0</v>
      </c>
      <c r="AI97" s="3">
        <v>0</v>
      </c>
      <c r="AJ97" s="3">
        <v>0</v>
      </c>
      <c r="AK97" s="3">
        <v>0</v>
      </c>
      <c r="AL97" s="5">
        <v>0</v>
      </c>
      <c r="AM97" s="5">
        <v>0</v>
      </c>
      <c r="AN97" s="6">
        <v>0</v>
      </c>
      <c r="AO97" s="6">
        <v>0</v>
      </c>
      <c r="AP97" s="5">
        <v>0</v>
      </c>
      <c r="AQ97" s="5">
        <v>0</v>
      </c>
      <c r="AR97" s="7">
        <v>0</v>
      </c>
      <c r="AS97" s="6">
        <f>16.2/50</f>
        <v>0.32400000000000001</v>
      </c>
      <c r="AT97" s="6">
        <f>0.2/50</f>
        <v>4.0000000000000001E-3</v>
      </c>
      <c r="AU97" s="3">
        <v>0</v>
      </c>
      <c r="AV97" s="5">
        <v>0</v>
      </c>
      <c r="AW97" s="5">
        <v>0</v>
      </c>
    </row>
    <row r="98" spans="1:49" x14ac:dyDescent="0.25">
      <c r="A98" s="37" t="s">
        <v>153</v>
      </c>
      <c r="B98" s="15" t="s">
        <v>43</v>
      </c>
      <c r="C98" s="15" t="s">
        <v>153</v>
      </c>
      <c r="D98" s="124" t="s">
        <v>396</v>
      </c>
      <c r="E98" s="15" t="s">
        <v>318</v>
      </c>
      <c r="F98" s="45" t="s">
        <v>103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7">
        <v>0</v>
      </c>
      <c r="U98" s="7">
        <v>0</v>
      </c>
      <c r="V98" s="7">
        <v>0</v>
      </c>
      <c r="W98" s="7">
        <v>0</v>
      </c>
      <c r="X98" s="5">
        <v>0</v>
      </c>
      <c r="Y98" s="5">
        <v>0</v>
      </c>
      <c r="Z98" s="6">
        <v>0</v>
      </c>
      <c r="AA98" s="6">
        <v>0</v>
      </c>
      <c r="AB98" s="7">
        <v>0</v>
      </c>
      <c r="AC98" s="8">
        <v>0</v>
      </c>
      <c r="AD98" s="5">
        <v>0</v>
      </c>
      <c r="AE98" s="5">
        <v>0</v>
      </c>
      <c r="AF98" s="6">
        <v>0</v>
      </c>
      <c r="AG98" s="6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6">
        <v>0</v>
      </c>
      <c r="AO98" s="6">
        <v>0</v>
      </c>
      <c r="AP98" s="5">
        <v>0</v>
      </c>
      <c r="AQ98" s="5">
        <v>0</v>
      </c>
      <c r="AR98" s="6">
        <f>SUM(0.4,0.5,0.5,0.2)/50</f>
        <v>3.2000000000000001E-2</v>
      </c>
      <c r="AS98" s="7">
        <v>0</v>
      </c>
      <c r="AT98" s="7">
        <v>0</v>
      </c>
      <c r="AU98" s="5">
        <v>0</v>
      </c>
      <c r="AV98" s="5">
        <v>0</v>
      </c>
      <c r="AW98" s="5">
        <v>0</v>
      </c>
    </row>
    <row r="99" spans="1:49" x14ac:dyDescent="0.25">
      <c r="A99" s="36" t="s">
        <v>152</v>
      </c>
      <c r="B99" s="13" t="s">
        <v>231</v>
      </c>
      <c r="C99" s="13" t="s">
        <v>152</v>
      </c>
      <c r="D99" s="124" t="s">
        <v>397</v>
      </c>
      <c r="E99" s="13" t="s">
        <v>319</v>
      </c>
      <c r="F99" s="45" t="s">
        <v>103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3">
        <v>2.5000000000000001E-3</v>
      </c>
      <c r="Y99" s="3">
        <v>0</v>
      </c>
      <c r="Z99" s="5">
        <v>0</v>
      </c>
      <c r="AA99" s="5">
        <v>0</v>
      </c>
      <c r="AB99" s="5">
        <v>0</v>
      </c>
      <c r="AC99" s="5">
        <v>0</v>
      </c>
      <c r="AD99" s="3">
        <v>0</v>
      </c>
      <c r="AE99" s="3">
        <v>0</v>
      </c>
      <c r="AF99" s="5">
        <v>0</v>
      </c>
      <c r="AG99" s="5">
        <v>0</v>
      </c>
      <c r="AH99" s="3">
        <v>8.8300000000000003E-2</v>
      </c>
      <c r="AI99" s="3">
        <v>0</v>
      </c>
      <c r="AJ99" s="3">
        <v>0</v>
      </c>
      <c r="AK99" s="3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3">
        <v>5.2999999999999999E-2</v>
      </c>
      <c r="AV99" s="5">
        <v>0</v>
      </c>
      <c r="AW99" s="5">
        <v>0</v>
      </c>
    </row>
    <row r="100" spans="1:49" x14ac:dyDescent="0.25">
      <c r="A100" s="38" t="s">
        <v>154</v>
      </c>
      <c r="B100" s="14" t="s">
        <v>232</v>
      </c>
      <c r="C100" s="14" t="s">
        <v>154</v>
      </c>
      <c r="D100" s="124" t="s">
        <v>423</v>
      </c>
      <c r="E100" s="14" t="s">
        <v>449</v>
      </c>
      <c r="F100" s="45" t="s">
        <v>103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6">
        <v>0</v>
      </c>
      <c r="U100" s="6">
        <v>0</v>
      </c>
      <c r="V100" s="7">
        <v>0</v>
      </c>
      <c r="W100" s="7">
        <v>0</v>
      </c>
      <c r="X100" s="5">
        <v>0</v>
      </c>
      <c r="Y100" s="5">
        <v>0</v>
      </c>
      <c r="Z100" s="6">
        <v>0</v>
      </c>
      <c r="AA100" s="6">
        <v>0</v>
      </c>
      <c r="AB100" s="7">
        <v>0</v>
      </c>
      <c r="AC100" s="8">
        <v>0</v>
      </c>
      <c r="AD100" s="5">
        <v>0</v>
      </c>
      <c r="AE100" s="5">
        <v>0</v>
      </c>
      <c r="AF100" s="6">
        <v>0</v>
      </c>
      <c r="AG100" s="6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6">
        <f>5.85/50</f>
        <v>0.11699999999999999</v>
      </c>
      <c r="AO100" s="6">
        <f>1.2/50</f>
        <v>2.4E-2</v>
      </c>
      <c r="AP100" s="5">
        <v>0</v>
      </c>
      <c r="AQ100" s="5">
        <v>0</v>
      </c>
      <c r="AR100" s="7">
        <v>0</v>
      </c>
      <c r="AS100" s="7">
        <v>0</v>
      </c>
      <c r="AT100" s="7">
        <v>0</v>
      </c>
      <c r="AU100" s="5">
        <v>0</v>
      </c>
      <c r="AV100" s="5">
        <v>0</v>
      </c>
      <c r="AW100" s="5">
        <v>0</v>
      </c>
    </row>
    <row r="101" spans="1:49" x14ac:dyDescent="0.25">
      <c r="A101" s="38" t="s">
        <v>155</v>
      </c>
      <c r="B101" s="14" t="s">
        <v>233</v>
      </c>
      <c r="C101" s="14" t="s">
        <v>155</v>
      </c>
      <c r="D101" s="124" t="s">
        <v>398</v>
      </c>
      <c r="E101" s="14" t="s">
        <v>320</v>
      </c>
      <c r="F101" s="45" t="s">
        <v>103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6">
        <v>0</v>
      </c>
      <c r="U101" s="6">
        <v>0</v>
      </c>
      <c r="V101" s="7">
        <v>0</v>
      </c>
      <c r="W101" s="7">
        <v>0</v>
      </c>
      <c r="X101" s="5">
        <v>0</v>
      </c>
      <c r="Y101" s="5">
        <v>0</v>
      </c>
      <c r="Z101" s="6">
        <v>0</v>
      </c>
      <c r="AA101" s="6">
        <v>0</v>
      </c>
      <c r="AB101" s="7">
        <v>0</v>
      </c>
      <c r="AC101" s="8">
        <f>0.3/50</f>
        <v>6.0000000000000001E-3</v>
      </c>
      <c r="AD101" s="5">
        <v>0</v>
      </c>
      <c r="AE101" s="5">
        <v>0</v>
      </c>
      <c r="AF101" s="6">
        <v>0</v>
      </c>
      <c r="AG101" s="6">
        <f>0.8/50</f>
        <v>1.6E-2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6">
        <f>0.7/50</f>
        <v>1.3999999999999999E-2</v>
      </c>
      <c r="AO101" s="6">
        <v>0</v>
      </c>
      <c r="AP101" s="5">
        <v>0</v>
      </c>
      <c r="AQ101" s="5">
        <v>0</v>
      </c>
      <c r="AR101" s="7">
        <v>0</v>
      </c>
      <c r="AS101" s="7">
        <v>0</v>
      </c>
      <c r="AT101" s="7">
        <v>0</v>
      </c>
      <c r="AU101" s="5">
        <v>0</v>
      </c>
      <c r="AV101" s="5">
        <v>0</v>
      </c>
      <c r="AW101" s="5">
        <v>0</v>
      </c>
    </row>
    <row r="102" spans="1:49" x14ac:dyDescent="0.25">
      <c r="A102" s="37" t="s">
        <v>156</v>
      </c>
      <c r="B102" s="15" t="s">
        <v>44</v>
      </c>
      <c r="C102" s="15" t="s">
        <v>156</v>
      </c>
      <c r="D102" s="124" t="s">
        <v>399</v>
      </c>
      <c r="E102" s="15" t="s">
        <v>321</v>
      </c>
      <c r="F102" s="45" t="s">
        <v>103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7">
        <v>0</v>
      </c>
      <c r="U102" s="7">
        <v>0</v>
      </c>
      <c r="V102" s="7">
        <v>0</v>
      </c>
      <c r="W102" s="7">
        <v>0</v>
      </c>
      <c r="X102" s="3">
        <v>8.5000000000000006E-3</v>
      </c>
      <c r="Y102" s="3">
        <v>0</v>
      </c>
      <c r="Z102" s="7">
        <v>0</v>
      </c>
      <c r="AA102" s="7">
        <v>0</v>
      </c>
      <c r="AB102" s="7">
        <v>0</v>
      </c>
      <c r="AC102" s="8">
        <v>0</v>
      </c>
      <c r="AD102" s="3">
        <v>0</v>
      </c>
      <c r="AE102" s="3">
        <v>0</v>
      </c>
      <c r="AF102" s="7">
        <v>0</v>
      </c>
      <c r="AG102" s="7">
        <v>0</v>
      </c>
      <c r="AH102" s="3">
        <v>0</v>
      </c>
      <c r="AI102" s="3">
        <v>0</v>
      </c>
      <c r="AJ102" s="3">
        <v>2.5000000000000001E-2</v>
      </c>
      <c r="AK102" s="3">
        <v>0</v>
      </c>
      <c r="AL102" s="5">
        <v>0</v>
      </c>
      <c r="AM102" s="5">
        <v>0</v>
      </c>
      <c r="AN102" s="7">
        <v>0</v>
      </c>
      <c r="AO102" s="7">
        <v>0</v>
      </c>
      <c r="AP102" s="5">
        <v>0</v>
      </c>
      <c r="AQ102" s="5">
        <v>0</v>
      </c>
      <c r="AR102" s="6">
        <f>SUM(0.3,0.1,0.2,0.1,0.2,0.2,0.2)/50</f>
        <v>2.6000000000000002E-2</v>
      </c>
      <c r="AS102" s="7">
        <f>5.2/50</f>
        <v>0.10400000000000001</v>
      </c>
      <c r="AT102" s="6">
        <f>1.1/50</f>
        <v>2.2000000000000002E-2</v>
      </c>
      <c r="AU102" s="3">
        <v>6.6000000000000003E-2</v>
      </c>
      <c r="AV102" s="5">
        <v>0</v>
      </c>
      <c r="AW102" s="5">
        <v>0</v>
      </c>
    </row>
    <row r="103" spans="1:49" x14ac:dyDescent="0.25">
      <c r="A103" s="36" t="s">
        <v>127</v>
      </c>
      <c r="B103" s="13" t="s">
        <v>57</v>
      </c>
      <c r="C103" s="13" t="s">
        <v>127</v>
      </c>
      <c r="D103" s="124" t="s">
        <v>424</v>
      </c>
      <c r="E103" s="13" t="s">
        <v>400</v>
      </c>
      <c r="F103" s="44" t="s">
        <v>103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9">
        <v>0</v>
      </c>
      <c r="AM103" s="9">
        <v>1.3999999999999948E-2</v>
      </c>
      <c r="AN103" s="5">
        <v>0</v>
      </c>
      <c r="AO103" s="5">
        <v>0</v>
      </c>
      <c r="AP103" s="9">
        <v>0</v>
      </c>
      <c r="AQ103" s="9">
        <v>0</v>
      </c>
      <c r="AR103" s="5">
        <v>0</v>
      </c>
      <c r="AS103" s="5">
        <v>0</v>
      </c>
      <c r="AT103" s="5">
        <v>0</v>
      </c>
      <c r="AU103" s="5">
        <v>0</v>
      </c>
      <c r="AV103" s="9">
        <v>0</v>
      </c>
      <c r="AW103" s="9">
        <v>0</v>
      </c>
    </row>
    <row r="104" spans="1:49" s="93" customFormat="1" x14ac:dyDescent="0.25">
      <c r="A104" s="38" t="s">
        <v>126</v>
      </c>
      <c r="B104" s="14" t="s">
        <v>87</v>
      </c>
      <c r="C104" s="14" t="s">
        <v>126</v>
      </c>
      <c r="D104" s="131" t="s">
        <v>409</v>
      </c>
      <c r="E104" s="132" t="s">
        <v>439</v>
      </c>
      <c r="F104" s="36" t="s">
        <v>161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89">
        <f>0.7/50</f>
        <v>1.3999999999999999E-2</v>
      </c>
      <c r="U104" s="89">
        <f>21.2/50</f>
        <v>0.42399999999999999</v>
      </c>
      <c r="V104" s="89">
        <f>13.1/50</f>
        <v>0.26200000000000001</v>
      </c>
      <c r="W104" s="89">
        <f>1.5/50</f>
        <v>0.03</v>
      </c>
      <c r="X104" s="91">
        <v>0.34350000000000003</v>
      </c>
      <c r="Y104" s="91">
        <v>0.19</v>
      </c>
      <c r="Z104" s="89">
        <f>29.2/50</f>
        <v>0.58399999999999996</v>
      </c>
      <c r="AA104" s="89">
        <f>37.57/50</f>
        <v>0.75139999999999996</v>
      </c>
      <c r="AB104" s="89">
        <f>29.1/50</f>
        <v>0.58200000000000007</v>
      </c>
      <c r="AC104" s="92">
        <f>18.8/50</f>
        <v>0.376</v>
      </c>
      <c r="AD104" s="91">
        <v>1.9E-2</v>
      </c>
      <c r="AE104" s="91">
        <v>0.18959999999999999</v>
      </c>
      <c r="AF104" s="89">
        <v>0</v>
      </c>
      <c r="AG104" s="89">
        <v>0</v>
      </c>
      <c r="AH104" s="91">
        <v>0</v>
      </c>
      <c r="AI104" s="91">
        <v>0</v>
      </c>
      <c r="AJ104" s="91">
        <v>0</v>
      </c>
      <c r="AK104" s="91">
        <v>0</v>
      </c>
      <c r="AL104" s="5">
        <v>0</v>
      </c>
      <c r="AM104" s="5">
        <v>0</v>
      </c>
      <c r="AN104" s="89">
        <v>0</v>
      </c>
      <c r="AO104" s="89">
        <v>0</v>
      </c>
      <c r="AP104" s="5">
        <v>0</v>
      </c>
      <c r="AQ104" s="5">
        <v>0</v>
      </c>
      <c r="AR104" s="90">
        <v>0</v>
      </c>
      <c r="AS104" s="90">
        <v>0</v>
      </c>
      <c r="AT104" s="90">
        <v>0</v>
      </c>
      <c r="AU104" s="91">
        <v>5.0000000000000001E-3</v>
      </c>
      <c r="AV104" s="5">
        <v>0</v>
      </c>
      <c r="AW104" s="5">
        <v>0</v>
      </c>
    </row>
    <row r="105" spans="1:49" x14ac:dyDescent="0.25">
      <c r="A105" s="38" t="s">
        <v>126</v>
      </c>
      <c r="B105" s="13" t="s">
        <v>0</v>
      </c>
      <c r="C105" s="14" t="s">
        <v>126</v>
      </c>
      <c r="D105" s="124" t="s">
        <v>401</v>
      </c>
      <c r="E105" s="13" t="s">
        <v>322</v>
      </c>
      <c r="F105" s="44" t="s">
        <v>161</v>
      </c>
      <c r="G105" s="3">
        <v>0.20499999999999999</v>
      </c>
      <c r="H105" s="3">
        <v>8.5000000000000006E-2</v>
      </c>
      <c r="I105" s="3">
        <v>0.27600000000000002</v>
      </c>
      <c r="J105" s="3">
        <v>0.187</v>
      </c>
      <c r="K105" s="3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</row>
    <row r="106" spans="1:49" s="96" customFormat="1" x14ac:dyDescent="0.25">
      <c r="A106" s="37" t="s">
        <v>140</v>
      </c>
      <c r="B106" s="15" t="s">
        <v>45</v>
      </c>
      <c r="C106" s="15" t="s">
        <v>140</v>
      </c>
      <c r="D106" s="124" t="s">
        <v>402</v>
      </c>
      <c r="E106" s="15" t="s">
        <v>323</v>
      </c>
      <c r="F106" s="37" t="s">
        <v>103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90">
        <v>0</v>
      </c>
      <c r="U106" s="90">
        <v>0</v>
      </c>
      <c r="V106" s="90">
        <v>0</v>
      </c>
      <c r="W106" s="90">
        <v>0</v>
      </c>
      <c r="X106" s="16">
        <v>0</v>
      </c>
      <c r="Y106" s="16">
        <v>0</v>
      </c>
      <c r="Z106" s="90">
        <v>0</v>
      </c>
      <c r="AA106" s="90">
        <v>0</v>
      </c>
      <c r="AB106" s="90">
        <v>0</v>
      </c>
      <c r="AC106" s="90">
        <v>0</v>
      </c>
      <c r="AD106" s="16">
        <v>0</v>
      </c>
      <c r="AE106" s="16">
        <v>0</v>
      </c>
      <c r="AF106" s="90">
        <v>0</v>
      </c>
      <c r="AG106" s="90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90">
        <v>0</v>
      </c>
      <c r="AO106" s="90">
        <v>0</v>
      </c>
      <c r="AP106" s="16">
        <v>0</v>
      </c>
      <c r="AQ106" s="16">
        <v>0</v>
      </c>
      <c r="AR106" s="90">
        <v>0.14399999999999999</v>
      </c>
      <c r="AS106" s="90">
        <v>0</v>
      </c>
      <c r="AT106" s="95">
        <f>0.1/50</f>
        <v>2E-3</v>
      </c>
      <c r="AU106" s="16">
        <v>0</v>
      </c>
      <c r="AV106" s="16">
        <v>0</v>
      </c>
      <c r="AW106" s="16">
        <v>0</v>
      </c>
    </row>
    <row r="107" spans="1:49" x14ac:dyDescent="0.25">
      <c r="A107" s="36" t="s">
        <v>130</v>
      </c>
      <c r="B107" s="13" t="s">
        <v>88</v>
      </c>
      <c r="C107" s="13" t="s">
        <v>442</v>
      </c>
      <c r="D107" s="124" t="s">
        <v>403</v>
      </c>
      <c r="E107" s="13" t="s">
        <v>324</v>
      </c>
      <c r="F107" s="44" t="s">
        <v>103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3">
        <v>0</v>
      </c>
      <c r="Y107" s="3">
        <v>0</v>
      </c>
      <c r="Z107" s="5">
        <v>0</v>
      </c>
      <c r="AA107" s="5">
        <v>0</v>
      </c>
      <c r="AB107" s="5">
        <v>0</v>
      </c>
      <c r="AC107" s="5">
        <v>0</v>
      </c>
      <c r="AD107" s="3">
        <v>0</v>
      </c>
      <c r="AE107" s="3">
        <v>0</v>
      </c>
      <c r="AF107" s="5">
        <v>0</v>
      </c>
      <c r="AG107" s="5">
        <v>0</v>
      </c>
      <c r="AH107" s="3">
        <v>0</v>
      </c>
      <c r="AI107" s="3">
        <v>0</v>
      </c>
      <c r="AJ107" s="3">
        <v>5.0000000000000001E-3</v>
      </c>
      <c r="AK107" s="3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3">
        <v>0</v>
      </c>
      <c r="AV107" s="5">
        <v>0</v>
      </c>
      <c r="AW107" s="5">
        <v>0</v>
      </c>
    </row>
    <row r="108" spans="1:49" x14ac:dyDescent="0.25">
      <c r="A108" s="36" t="s">
        <v>130</v>
      </c>
      <c r="B108" s="13" t="s">
        <v>120</v>
      </c>
      <c r="C108" s="13" t="s">
        <v>442</v>
      </c>
      <c r="D108" s="124" t="s">
        <v>403</v>
      </c>
      <c r="E108" s="13" t="s">
        <v>433</v>
      </c>
      <c r="F108" s="44" t="s">
        <v>161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9">
        <v>4.0000000000000565E-3</v>
      </c>
      <c r="AM108" s="9">
        <v>0</v>
      </c>
      <c r="AN108" s="5">
        <v>0</v>
      </c>
      <c r="AO108" s="5">
        <v>0</v>
      </c>
      <c r="AP108" s="9">
        <v>0.42999999999999966</v>
      </c>
      <c r="AQ108" s="9">
        <v>3.599999999999997E-2</v>
      </c>
      <c r="AR108" s="5">
        <v>0</v>
      </c>
      <c r="AS108" s="5">
        <v>0</v>
      </c>
      <c r="AT108" s="5">
        <v>0</v>
      </c>
      <c r="AU108" s="5">
        <v>0</v>
      </c>
      <c r="AV108" s="9">
        <v>1.7999999999999971E-2</v>
      </c>
      <c r="AW108" s="9">
        <v>4.0000000000000565E-3</v>
      </c>
    </row>
    <row r="109" spans="1:49" s="93" customFormat="1" x14ac:dyDescent="0.25">
      <c r="A109" s="36" t="s">
        <v>130</v>
      </c>
      <c r="B109" s="13" t="s">
        <v>89</v>
      </c>
      <c r="C109" s="13" t="s">
        <v>442</v>
      </c>
      <c r="D109" s="124" t="s">
        <v>403</v>
      </c>
      <c r="E109" s="13" t="s">
        <v>325</v>
      </c>
      <c r="F109" s="36" t="s">
        <v>103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89">
        <v>0</v>
      </c>
      <c r="U109" s="89">
        <f>0.4/50</f>
        <v>8.0000000000000002E-3</v>
      </c>
      <c r="V109" s="89">
        <f>2/50</f>
        <v>0.04</v>
      </c>
      <c r="W109" s="89">
        <f>0.6/50</f>
        <v>1.2E-2</v>
      </c>
      <c r="X109" s="91">
        <v>0.01</v>
      </c>
      <c r="Y109" s="91">
        <v>0</v>
      </c>
      <c r="Z109" s="89">
        <v>0</v>
      </c>
      <c r="AA109" s="89">
        <v>0</v>
      </c>
      <c r="AB109" s="90">
        <v>0</v>
      </c>
      <c r="AC109" s="92">
        <v>0</v>
      </c>
      <c r="AD109" s="91">
        <v>0</v>
      </c>
      <c r="AE109" s="91">
        <v>0</v>
      </c>
      <c r="AF109" s="89">
        <v>0</v>
      </c>
      <c r="AG109" s="89">
        <v>0</v>
      </c>
      <c r="AH109" s="91">
        <v>0</v>
      </c>
      <c r="AI109" s="91">
        <v>0</v>
      </c>
      <c r="AJ109" s="91">
        <v>0</v>
      </c>
      <c r="AK109" s="91">
        <v>0</v>
      </c>
      <c r="AL109" s="5">
        <v>0</v>
      </c>
      <c r="AM109" s="5">
        <v>0</v>
      </c>
      <c r="AN109" s="89">
        <v>0</v>
      </c>
      <c r="AO109" s="89">
        <v>0</v>
      </c>
      <c r="AP109" s="5">
        <v>0</v>
      </c>
      <c r="AQ109" s="5">
        <v>0</v>
      </c>
      <c r="AR109" s="89">
        <f>SUM(0.2,0.2)</f>
        <v>0.4</v>
      </c>
      <c r="AS109" s="90">
        <v>0</v>
      </c>
      <c r="AT109" s="89">
        <f>0.5/50</f>
        <v>0.01</v>
      </c>
      <c r="AU109" s="91">
        <v>0</v>
      </c>
      <c r="AV109" s="5">
        <v>0</v>
      </c>
      <c r="AW109" s="5">
        <v>0</v>
      </c>
    </row>
    <row r="110" spans="1:49" x14ac:dyDescent="0.25">
      <c r="A110" s="36" t="s">
        <v>130</v>
      </c>
      <c r="B110" s="13" t="s">
        <v>72</v>
      </c>
      <c r="C110" s="13" t="s">
        <v>442</v>
      </c>
      <c r="D110" s="124" t="s">
        <v>403</v>
      </c>
      <c r="E110" s="13" t="s">
        <v>404</v>
      </c>
      <c r="F110" s="44" t="s">
        <v>161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9">
        <v>0</v>
      </c>
      <c r="AM110" s="9">
        <v>0</v>
      </c>
      <c r="AN110" s="5">
        <v>0</v>
      </c>
      <c r="AO110" s="5">
        <v>0</v>
      </c>
      <c r="AP110" s="9">
        <v>0</v>
      </c>
      <c r="AQ110" s="9">
        <v>0.1</v>
      </c>
      <c r="AR110" s="5">
        <v>0</v>
      </c>
      <c r="AS110" s="5">
        <v>0</v>
      </c>
      <c r="AT110" s="5">
        <v>0</v>
      </c>
      <c r="AU110" s="5">
        <v>0</v>
      </c>
      <c r="AV110" s="9">
        <v>0</v>
      </c>
      <c r="AW110" s="9">
        <v>0</v>
      </c>
    </row>
    <row r="111" spans="1:49" x14ac:dyDescent="0.25">
      <c r="A111" s="36" t="s">
        <v>157</v>
      </c>
      <c r="B111" s="13" t="s">
        <v>62</v>
      </c>
      <c r="C111" s="13" t="s">
        <v>157</v>
      </c>
      <c r="D111" s="124" t="s">
        <v>425</v>
      </c>
      <c r="E111" s="13" t="s">
        <v>405</v>
      </c>
      <c r="F111" s="44" t="s">
        <v>103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9">
        <v>0</v>
      </c>
      <c r="AM111" s="9">
        <v>0</v>
      </c>
      <c r="AN111" s="5">
        <v>0</v>
      </c>
      <c r="AO111" s="5">
        <v>0</v>
      </c>
      <c r="AP111" s="9">
        <v>9.0000000000000108E-2</v>
      </c>
      <c r="AQ111" s="9">
        <v>0</v>
      </c>
      <c r="AR111" s="5">
        <v>0</v>
      </c>
      <c r="AS111" s="5">
        <v>0</v>
      </c>
      <c r="AT111" s="5">
        <v>0</v>
      </c>
      <c r="AU111" s="5">
        <v>0</v>
      </c>
      <c r="AV111" s="9">
        <v>0</v>
      </c>
      <c r="AW111" s="9">
        <v>0</v>
      </c>
    </row>
    <row r="112" spans="1:49" x14ac:dyDescent="0.25">
      <c r="A112" s="39" t="s">
        <v>139</v>
      </c>
      <c r="B112" s="13" t="s">
        <v>90</v>
      </c>
      <c r="C112" s="128" t="s">
        <v>139</v>
      </c>
      <c r="D112" s="124" t="s">
        <v>406</v>
      </c>
      <c r="E112" s="13" t="s">
        <v>326</v>
      </c>
      <c r="F112" s="44" t="s">
        <v>161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3">
        <v>0</v>
      </c>
      <c r="Y112" s="3">
        <v>1.6E-2</v>
      </c>
      <c r="Z112" s="5">
        <v>0</v>
      </c>
      <c r="AA112" s="5">
        <v>0</v>
      </c>
      <c r="AB112" s="5">
        <v>0</v>
      </c>
      <c r="AC112" s="5">
        <v>0</v>
      </c>
      <c r="AD112" s="3">
        <v>0</v>
      </c>
      <c r="AE112" s="3">
        <v>1.2999999999999999E-3</v>
      </c>
      <c r="AF112" s="5">
        <v>0</v>
      </c>
      <c r="AG112" s="5">
        <v>0</v>
      </c>
      <c r="AH112" s="3">
        <v>0</v>
      </c>
      <c r="AI112" s="3">
        <v>0</v>
      </c>
      <c r="AJ112" s="3">
        <v>0</v>
      </c>
      <c r="AK112" s="3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3">
        <v>0</v>
      </c>
      <c r="AV112" s="5">
        <v>0</v>
      </c>
      <c r="AW112" s="5">
        <v>0</v>
      </c>
    </row>
    <row r="113" spans="1:49" x14ac:dyDescent="0.25">
      <c r="A113" s="36" t="s">
        <v>130</v>
      </c>
      <c r="B113" s="13" t="s">
        <v>70</v>
      </c>
      <c r="C113" s="13" t="s">
        <v>442</v>
      </c>
      <c r="D113" s="124" t="s">
        <v>408</v>
      </c>
      <c r="E113" s="13" t="s">
        <v>407</v>
      </c>
      <c r="F113" s="44" t="s">
        <v>161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9">
        <v>0</v>
      </c>
      <c r="AM113" s="9">
        <v>0</v>
      </c>
      <c r="AN113" s="5">
        <v>0</v>
      </c>
      <c r="AO113" s="5">
        <v>0</v>
      </c>
      <c r="AP113" s="9">
        <v>0</v>
      </c>
      <c r="AQ113" s="9">
        <v>0</v>
      </c>
      <c r="AR113" s="5">
        <v>0</v>
      </c>
      <c r="AS113" s="5">
        <v>0</v>
      </c>
      <c r="AT113" s="5">
        <v>0</v>
      </c>
      <c r="AU113" s="5">
        <v>0</v>
      </c>
      <c r="AV113" s="9">
        <v>0.11799999999999988</v>
      </c>
      <c r="AW113" s="9">
        <v>4.1999999999999919E-2</v>
      </c>
    </row>
    <row r="114" spans="1:49" x14ac:dyDescent="0.25">
      <c r="A114" s="36" t="s">
        <v>130</v>
      </c>
      <c r="B114" s="13" t="s">
        <v>121</v>
      </c>
      <c r="C114" s="13" t="s">
        <v>442</v>
      </c>
      <c r="D114" s="124" t="s">
        <v>408</v>
      </c>
      <c r="E114" s="13" t="s">
        <v>434</v>
      </c>
      <c r="F114" s="44" t="s">
        <v>161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9">
        <v>0</v>
      </c>
      <c r="AM114" s="9">
        <v>0</v>
      </c>
      <c r="AN114" s="5">
        <v>0</v>
      </c>
      <c r="AO114" s="5">
        <v>0</v>
      </c>
      <c r="AP114" s="9">
        <v>0.55399999999999994</v>
      </c>
      <c r="AQ114" s="9">
        <v>0.25600000000000006</v>
      </c>
      <c r="AR114" s="5">
        <v>0</v>
      </c>
      <c r="AS114" s="5">
        <v>0</v>
      </c>
      <c r="AT114" s="5">
        <v>0</v>
      </c>
      <c r="AU114" s="5">
        <v>0</v>
      </c>
      <c r="AV114" s="9">
        <v>0</v>
      </c>
      <c r="AW114" s="9">
        <v>0</v>
      </c>
    </row>
    <row r="115" spans="1:49" x14ac:dyDescent="0.25">
      <c r="A115" s="36" t="s">
        <v>130</v>
      </c>
      <c r="B115" s="13" t="s">
        <v>4</v>
      </c>
      <c r="C115" s="13" t="s">
        <v>442</v>
      </c>
      <c r="D115" s="124" t="s">
        <v>408</v>
      </c>
      <c r="E115" s="13" t="s">
        <v>327</v>
      </c>
      <c r="F115" s="44" t="s">
        <v>103</v>
      </c>
      <c r="G115" s="3">
        <v>6.9999999999999993E-3</v>
      </c>
      <c r="H115" s="3">
        <v>0</v>
      </c>
      <c r="I115" s="3">
        <v>0</v>
      </c>
      <c r="J115" s="3">
        <v>0</v>
      </c>
      <c r="K115" s="3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6">
        <v>0</v>
      </c>
      <c r="U115" s="6">
        <v>0</v>
      </c>
      <c r="V115" s="7">
        <v>0</v>
      </c>
      <c r="W115" s="7">
        <v>0</v>
      </c>
      <c r="X115" s="3">
        <v>0</v>
      </c>
      <c r="Y115" s="3">
        <v>0</v>
      </c>
      <c r="Z115" s="6">
        <v>0</v>
      </c>
      <c r="AA115" s="6">
        <v>0</v>
      </c>
      <c r="AB115" s="7">
        <v>0</v>
      </c>
      <c r="AC115" s="8">
        <v>0</v>
      </c>
      <c r="AD115" s="3">
        <v>0</v>
      </c>
      <c r="AE115" s="3">
        <v>0</v>
      </c>
      <c r="AF115" s="6">
        <f>1.7/50</f>
        <v>3.4000000000000002E-2</v>
      </c>
      <c r="AG115" s="6">
        <f>2.6/50</f>
        <v>5.2000000000000005E-2</v>
      </c>
      <c r="AH115" s="3">
        <v>2.4500000000000001E-2</v>
      </c>
      <c r="AI115" s="3">
        <v>5.0000000000000001E-3</v>
      </c>
      <c r="AJ115" s="3">
        <v>0</v>
      </c>
      <c r="AK115" s="3">
        <v>2.9000000000000001E-2</v>
      </c>
      <c r="AL115" s="9">
        <v>9.2000000000000096E-2</v>
      </c>
      <c r="AM115" s="9">
        <v>0.18799999999999989</v>
      </c>
      <c r="AN115" s="6">
        <f>8.15/50</f>
        <v>0.16300000000000001</v>
      </c>
      <c r="AO115" s="6">
        <f>2.4/50</f>
        <v>4.8000000000000001E-2</v>
      </c>
      <c r="AP115" s="9">
        <v>0</v>
      </c>
      <c r="AQ115" s="9">
        <v>8.0000000000000262E-3</v>
      </c>
      <c r="AR115" s="7">
        <v>0</v>
      </c>
      <c r="AS115" s="7">
        <v>0</v>
      </c>
      <c r="AT115" s="7">
        <v>0</v>
      </c>
      <c r="AU115" s="3">
        <v>0</v>
      </c>
      <c r="AV115" s="9">
        <v>0</v>
      </c>
      <c r="AW115" s="9">
        <v>0</v>
      </c>
    </row>
    <row r="116" spans="1:49" x14ac:dyDescent="0.25">
      <c r="A116" s="36" t="s">
        <v>126</v>
      </c>
      <c r="B116" s="13" t="s">
        <v>71</v>
      </c>
      <c r="C116" s="13" t="s">
        <v>126</v>
      </c>
      <c r="D116" s="124" t="s">
        <v>409</v>
      </c>
      <c r="E116" s="133" t="s">
        <v>440</v>
      </c>
      <c r="F116" s="44" t="s">
        <v>161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3">
        <v>0</v>
      </c>
      <c r="Y116" s="3">
        <v>0</v>
      </c>
      <c r="Z116" s="5">
        <v>0</v>
      </c>
      <c r="AA116" s="5">
        <v>0</v>
      </c>
      <c r="AB116" s="5">
        <v>0</v>
      </c>
      <c r="AC116" s="5">
        <v>0</v>
      </c>
      <c r="AD116" s="3">
        <v>0</v>
      </c>
      <c r="AE116" s="3">
        <v>0</v>
      </c>
      <c r="AF116" s="5">
        <v>0</v>
      </c>
      <c r="AG116" s="5">
        <v>0</v>
      </c>
      <c r="AH116" s="3">
        <v>0</v>
      </c>
      <c r="AI116" s="3">
        <v>0</v>
      </c>
      <c r="AJ116" s="3">
        <v>0.48199999999999998</v>
      </c>
      <c r="AK116" s="3">
        <v>0</v>
      </c>
      <c r="AL116" s="9">
        <v>0</v>
      </c>
      <c r="AM116" s="9">
        <v>0</v>
      </c>
      <c r="AN116" s="5">
        <v>0</v>
      </c>
      <c r="AO116" s="5">
        <v>0</v>
      </c>
      <c r="AP116" s="9">
        <v>0</v>
      </c>
      <c r="AQ116" s="9">
        <v>0</v>
      </c>
      <c r="AR116" s="5">
        <v>0</v>
      </c>
      <c r="AS116" s="5">
        <v>0</v>
      </c>
      <c r="AT116" s="5">
        <v>0</v>
      </c>
      <c r="AU116" s="3">
        <v>3.8999999999999998E-3</v>
      </c>
      <c r="AV116" s="9">
        <v>0.15600000000000006</v>
      </c>
      <c r="AW116" s="9">
        <v>0.34400000000000014</v>
      </c>
    </row>
    <row r="117" spans="1:49" x14ac:dyDescent="0.25">
      <c r="A117" s="36" t="s">
        <v>126</v>
      </c>
      <c r="B117" s="13" t="s">
        <v>19</v>
      </c>
      <c r="C117" s="13" t="s">
        <v>126</v>
      </c>
      <c r="D117" s="124" t="s">
        <v>409</v>
      </c>
      <c r="E117" s="133" t="s">
        <v>441</v>
      </c>
      <c r="F117" s="44" t="s">
        <v>161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0.14800000000000002</v>
      </c>
      <c r="S117" s="3">
        <v>4.5999999999999999E-2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</row>
    <row r="118" spans="1:49" x14ac:dyDescent="0.25">
      <c r="A118" s="36" t="s">
        <v>126</v>
      </c>
      <c r="B118" s="13" t="s">
        <v>115</v>
      </c>
      <c r="C118" s="13" t="s">
        <v>126</v>
      </c>
      <c r="D118" s="124" t="s">
        <v>409</v>
      </c>
      <c r="E118" s="13" t="s">
        <v>435</v>
      </c>
      <c r="F118" s="44" t="s">
        <v>161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9">
        <v>0.26</v>
      </c>
      <c r="AM118" s="9">
        <v>3.4000000000000002E-2</v>
      </c>
      <c r="AN118" s="5">
        <v>0</v>
      </c>
      <c r="AO118" s="5">
        <v>0</v>
      </c>
      <c r="AP118" s="9">
        <v>0.26400000000000001</v>
      </c>
      <c r="AQ118" s="9">
        <v>0.23200000000000012</v>
      </c>
      <c r="AR118" s="5">
        <v>0</v>
      </c>
      <c r="AS118" s="5">
        <v>0</v>
      </c>
      <c r="AT118" s="5">
        <v>0</v>
      </c>
      <c r="AU118" s="5">
        <v>0</v>
      </c>
      <c r="AV118" s="9">
        <v>0</v>
      </c>
      <c r="AW118" s="9">
        <v>0</v>
      </c>
    </row>
    <row r="119" spans="1:49" x14ac:dyDescent="0.25">
      <c r="A119" s="36" t="s">
        <v>126</v>
      </c>
      <c r="B119" s="14" t="s">
        <v>248</v>
      </c>
      <c r="C119" s="13" t="s">
        <v>126</v>
      </c>
      <c r="D119" s="124" t="s">
        <v>409</v>
      </c>
      <c r="E119" s="14" t="s">
        <v>328</v>
      </c>
      <c r="F119" s="44" t="s">
        <v>161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6">
        <f>12/50</f>
        <v>0.24</v>
      </c>
      <c r="U119" s="6">
        <v>0</v>
      </c>
      <c r="V119" s="6">
        <f>0.6/50</f>
        <v>1.2E-2</v>
      </c>
      <c r="W119" s="7">
        <v>0</v>
      </c>
      <c r="X119" s="5">
        <v>0</v>
      </c>
      <c r="Y119" s="5">
        <v>0</v>
      </c>
      <c r="Z119" s="6">
        <f>0.7/50</f>
        <v>1.3999999999999999E-2</v>
      </c>
      <c r="AA119" s="6">
        <f>6.6/50</f>
        <v>0.13200000000000001</v>
      </c>
      <c r="AB119" s="7">
        <v>0</v>
      </c>
      <c r="AC119" s="8">
        <v>0</v>
      </c>
      <c r="AD119" s="5">
        <v>0</v>
      </c>
      <c r="AE119" s="5">
        <v>0</v>
      </c>
      <c r="AF119" s="6">
        <v>0</v>
      </c>
      <c r="AG119" s="6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6">
        <f>4.65/50</f>
        <v>9.3000000000000013E-2</v>
      </c>
      <c r="AO119" s="6">
        <f>8/50</f>
        <v>0.16</v>
      </c>
      <c r="AP119" s="5">
        <v>0</v>
      </c>
      <c r="AQ119" s="5">
        <v>0</v>
      </c>
      <c r="AR119" s="7">
        <v>0</v>
      </c>
      <c r="AS119" s="7">
        <v>0</v>
      </c>
      <c r="AT119" s="7">
        <v>0</v>
      </c>
      <c r="AU119" s="5">
        <v>0</v>
      </c>
      <c r="AV119" s="5">
        <v>0</v>
      </c>
      <c r="AW119" s="5">
        <v>0</v>
      </c>
    </row>
    <row r="120" spans="1:49" x14ac:dyDescent="0.25">
      <c r="A120" s="36" t="s">
        <v>158</v>
      </c>
      <c r="B120" s="13" t="s">
        <v>91</v>
      </c>
      <c r="C120" s="13" t="s">
        <v>158</v>
      </c>
      <c r="D120" s="124" t="s">
        <v>410</v>
      </c>
      <c r="E120" s="13" t="s">
        <v>329</v>
      </c>
      <c r="F120" s="44" t="s">
        <v>103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3">
        <v>0</v>
      </c>
      <c r="Y120" s="3">
        <v>0</v>
      </c>
      <c r="Z120" s="5">
        <v>0</v>
      </c>
      <c r="AA120" s="5">
        <v>0</v>
      </c>
      <c r="AB120" s="5">
        <v>0</v>
      </c>
      <c r="AC120" s="5">
        <v>0</v>
      </c>
      <c r="AD120" s="3">
        <v>0</v>
      </c>
      <c r="AE120" s="3">
        <v>0</v>
      </c>
      <c r="AF120" s="5">
        <v>0</v>
      </c>
      <c r="AG120" s="5">
        <v>0</v>
      </c>
      <c r="AH120" s="3">
        <v>0</v>
      </c>
      <c r="AI120" s="3">
        <v>0</v>
      </c>
      <c r="AJ120" s="3">
        <v>0</v>
      </c>
      <c r="AK120" s="3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3">
        <v>8.0000000000000002E-3</v>
      </c>
      <c r="AV120" s="5">
        <v>0</v>
      </c>
      <c r="AW120" s="5">
        <v>0</v>
      </c>
    </row>
    <row r="121" spans="1:49" s="100" customFormat="1" x14ac:dyDescent="0.25">
      <c r="A121" s="98" t="s">
        <v>159</v>
      </c>
      <c r="B121" s="87" t="s">
        <v>92</v>
      </c>
      <c r="C121" s="87" t="s">
        <v>159</v>
      </c>
      <c r="D121" s="129" t="s">
        <v>411</v>
      </c>
      <c r="E121" s="87" t="s">
        <v>330</v>
      </c>
      <c r="F121" s="98" t="s">
        <v>103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6">
        <v>0</v>
      </c>
      <c r="U121" s="6">
        <v>0</v>
      </c>
      <c r="V121" s="7">
        <v>0</v>
      </c>
      <c r="W121" s="7">
        <v>0</v>
      </c>
      <c r="X121" s="94">
        <v>0</v>
      </c>
      <c r="Y121" s="94">
        <v>0</v>
      </c>
      <c r="Z121" s="6">
        <v>0</v>
      </c>
      <c r="AA121" s="6">
        <v>0</v>
      </c>
      <c r="AB121" s="7">
        <v>0</v>
      </c>
      <c r="AC121" s="8">
        <v>0</v>
      </c>
      <c r="AD121" s="94">
        <v>0</v>
      </c>
      <c r="AE121" s="94">
        <v>0</v>
      </c>
      <c r="AF121" s="6">
        <f>10.5/50</f>
        <v>0.21</v>
      </c>
      <c r="AG121" s="6">
        <v>0</v>
      </c>
      <c r="AH121" s="94">
        <v>2.5000000000000001E-3</v>
      </c>
      <c r="AI121" s="94">
        <v>1.0500000000000001E-2</v>
      </c>
      <c r="AJ121" s="94">
        <v>0</v>
      </c>
      <c r="AK121" s="94">
        <v>0.03</v>
      </c>
      <c r="AL121" s="16">
        <v>0</v>
      </c>
      <c r="AM121" s="16">
        <v>0</v>
      </c>
      <c r="AN121" s="6">
        <v>0</v>
      </c>
      <c r="AO121" s="6">
        <v>0</v>
      </c>
      <c r="AP121" s="16">
        <v>0</v>
      </c>
      <c r="AQ121" s="16">
        <v>0</v>
      </c>
      <c r="AR121" s="7">
        <v>0</v>
      </c>
      <c r="AS121" s="7">
        <v>0</v>
      </c>
      <c r="AT121" s="7">
        <v>0</v>
      </c>
      <c r="AU121" s="94">
        <v>0</v>
      </c>
      <c r="AV121" s="16">
        <v>0</v>
      </c>
      <c r="AW121" s="16">
        <v>0</v>
      </c>
    </row>
    <row r="125" spans="1:49" x14ac:dyDescent="0.25">
      <c r="A125" s="32"/>
      <c r="C125" s="32"/>
      <c r="D125" s="32"/>
      <c r="F125" s="33"/>
    </row>
  </sheetData>
  <sortState ref="E2:BN142">
    <sortCondition ref="E1"/>
  </sortState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zoomScaleNormal="100" zoomScalePageLayoutView="125" workbookViewId="0"/>
  </sheetViews>
  <sheetFormatPr baseColWidth="10" defaultRowHeight="15" x14ac:dyDescent="0.25"/>
  <cols>
    <col min="1" max="1" width="16.28515625" style="40" bestFit="1" customWidth="1"/>
    <col min="2" max="2" width="43.28515625" style="1" bestFit="1" customWidth="1"/>
    <col min="3" max="3" width="16.7109375" style="40" bestFit="1" customWidth="1"/>
    <col min="4" max="4" width="14.42578125" style="40" bestFit="1" customWidth="1"/>
    <col min="5" max="5" width="52.42578125" style="1" bestFit="1" customWidth="1"/>
    <col min="6" max="6" width="11.42578125" style="1" bestFit="1" customWidth="1"/>
    <col min="7" max="7" width="13.7109375" bestFit="1" customWidth="1"/>
    <col min="8" max="8" width="17" bestFit="1" customWidth="1"/>
    <col min="9" max="9" width="13" bestFit="1" customWidth="1"/>
    <col min="10" max="10" width="16.85546875" bestFit="1" customWidth="1"/>
    <col min="11" max="12" width="15" bestFit="1" customWidth="1"/>
    <col min="13" max="13" width="17.42578125" bestFit="1" customWidth="1"/>
  </cols>
  <sheetData>
    <row r="1" spans="1:13" x14ac:dyDescent="0.25">
      <c r="A1" s="105"/>
      <c r="B1" s="104"/>
      <c r="C1" s="105"/>
      <c r="D1" s="105"/>
      <c r="E1" s="104"/>
      <c r="F1" s="4" t="s">
        <v>242</v>
      </c>
      <c r="G1" s="102">
        <v>2017</v>
      </c>
      <c r="H1" s="102" t="s">
        <v>237</v>
      </c>
      <c r="I1" s="102" t="s">
        <v>237</v>
      </c>
      <c r="J1" s="102" t="s">
        <v>239</v>
      </c>
      <c r="K1" s="102" t="s">
        <v>241</v>
      </c>
      <c r="L1" s="102" t="s">
        <v>237</v>
      </c>
      <c r="M1" s="102">
        <v>2016</v>
      </c>
    </row>
    <row r="2" spans="1:13" x14ac:dyDescent="0.25">
      <c r="A2" s="105"/>
      <c r="B2" s="104"/>
      <c r="C2" s="105"/>
      <c r="D2" s="105"/>
      <c r="E2" s="104"/>
      <c r="F2" s="4" t="s">
        <v>234</v>
      </c>
      <c r="G2" s="102" t="s">
        <v>238</v>
      </c>
      <c r="H2" s="102" t="s">
        <v>47</v>
      </c>
      <c r="I2" s="102" t="s">
        <v>47</v>
      </c>
      <c r="J2" s="102" t="s">
        <v>240</v>
      </c>
      <c r="K2" s="102" t="s">
        <v>240</v>
      </c>
      <c r="L2" s="102" t="s">
        <v>47</v>
      </c>
      <c r="M2" s="102" t="s">
        <v>22</v>
      </c>
    </row>
    <row r="3" spans="1:13" x14ac:dyDescent="0.25">
      <c r="A3" s="30" t="s">
        <v>124</v>
      </c>
      <c r="B3" s="4" t="s">
        <v>250</v>
      </c>
      <c r="C3" s="30" t="s">
        <v>444</v>
      </c>
      <c r="D3" s="30" t="s">
        <v>445</v>
      </c>
      <c r="E3" s="4" t="s">
        <v>446</v>
      </c>
      <c r="F3" s="46" t="s">
        <v>97</v>
      </c>
      <c r="G3" s="122" t="s">
        <v>219</v>
      </c>
      <c r="H3" s="122" t="s">
        <v>220</v>
      </c>
      <c r="I3" s="122" t="s">
        <v>221</v>
      </c>
      <c r="J3" s="122" t="s">
        <v>222</v>
      </c>
      <c r="K3" s="122" t="s">
        <v>223</v>
      </c>
      <c r="L3" s="122" t="s">
        <v>224</v>
      </c>
      <c r="M3" s="122" t="s">
        <v>225</v>
      </c>
    </row>
    <row r="4" spans="1:13" x14ac:dyDescent="0.25">
      <c r="A4" s="34" t="s">
        <v>126</v>
      </c>
      <c r="B4" s="86" t="s">
        <v>73</v>
      </c>
      <c r="C4" s="124" t="s">
        <v>126</v>
      </c>
      <c r="D4" s="124" t="s">
        <v>331</v>
      </c>
      <c r="E4" s="130" t="s">
        <v>436</v>
      </c>
      <c r="F4" s="36" t="s">
        <v>103</v>
      </c>
      <c r="G4" s="5">
        <v>0</v>
      </c>
      <c r="H4" s="3">
        <v>4.333333333333334E-3</v>
      </c>
      <c r="I4" s="3">
        <v>1.4999999999999998E-3</v>
      </c>
      <c r="J4" s="5">
        <v>0</v>
      </c>
      <c r="K4" s="5">
        <v>0</v>
      </c>
      <c r="L4" s="5">
        <v>0</v>
      </c>
      <c r="M4" s="5">
        <v>0</v>
      </c>
    </row>
    <row r="5" spans="1:13" x14ac:dyDescent="0.25">
      <c r="A5" s="35" t="s">
        <v>160</v>
      </c>
      <c r="B5" s="12" t="s">
        <v>107</v>
      </c>
      <c r="C5" s="125" t="s">
        <v>443</v>
      </c>
      <c r="D5" s="124" t="s">
        <v>412</v>
      </c>
      <c r="E5" s="12" t="s">
        <v>332</v>
      </c>
      <c r="F5" s="36" t="s">
        <v>161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91">
        <v>1.4000000000000077E-2</v>
      </c>
    </row>
    <row r="6" spans="1:13" x14ac:dyDescent="0.25">
      <c r="A6" s="36" t="s">
        <v>125</v>
      </c>
      <c r="B6" s="13" t="s">
        <v>8</v>
      </c>
      <c r="C6" s="13" t="s">
        <v>125</v>
      </c>
      <c r="D6" s="124" t="s">
        <v>333</v>
      </c>
      <c r="E6" s="13" t="s">
        <v>251</v>
      </c>
      <c r="F6" s="36" t="s">
        <v>103</v>
      </c>
      <c r="G6" s="91">
        <v>5.2230769230769233E-2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x14ac:dyDescent="0.25">
      <c r="A7" s="34" t="s">
        <v>126</v>
      </c>
      <c r="B7" s="14" t="s">
        <v>109</v>
      </c>
      <c r="C7" s="124" t="s">
        <v>126</v>
      </c>
      <c r="D7" s="124" t="s">
        <v>334</v>
      </c>
      <c r="E7" s="14" t="s">
        <v>252</v>
      </c>
      <c r="F7" s="38" t="s">
        <v>103</v>
      </c>
      <c r="G7" s="5">
        <v>0</v>
      </c>
      <c r="H7" s="5">
        <v>0</v>
      </c>
      <c r="I7" s="5">
        <v>0</v>
      </c>
      <c r="J7" s="91">
        <v>6.4662499999999998E-2</v>
      </c>
      <c r="K7" s="5">
        <v>0</v>
      </c>
      <c r="L7" s="5">
        <v>0</v>
      </c>
      <c r="M7" s="5">
        <v>0</v>
      </c>
    </row>
    <row r="8" spans="1:13" x14ac:dyDescent="0.25">
      <c r="A8" s="36" t="s">
        <v>127</v>
      </c>
      <c r="B8" s="13" t="s">
        <v>63</v>
      </c>
      <c r="C8" s="13" t="s">
        <v>127</v>
      </c>
      <c r="D8" s="124" t="s">
        <v>413</v>
      </c>
      <c r="E8" s="13" t="s">
        <v>335</v>
      </c>
      <c r="F8" s="36" t="s">
        <v>103</v>
      </c>
      <c r="G8" s="5">
        <v>0</v>
      </c>
      <c r="H8" s="5">
        <v>0</v>
      </c>
      <c r="I8" s="5">
        <v>0</v>
      </c>
      <c r="J8" s="5">
        <v>0</v>
      </c>
      <c r="K8" s="91">
        <v>6.0000000000000097E-3</v>
      </c>
      <c r="L8" s="5">
        <v>0</v>
      </c>
      <c r="M8" s="5">
        <v>0</v>
      </c>
    </row>
    <row r="9" spans="1:13" x14ac:dyDescent="0.25">
      <c r="A9" s="36" t="s">
        <v>128</v>
      </c>
      <c r="B9" s="13" t="s">
        <v>74</v>
      </c>
      <c r="C9" s="13" t="s">
        <v>128</v>
      </c>
      <c r="D9" s="124" t="s">
        <v>336</v>
      </c>
      <c r="E9" s="13" t="s">
        <v>253</v>
      </c>
      <c r="F9" s="36" t="s">
        <v>103</v>
      </c>
      <c r="G9" s="5">
        <v>0</v>
      </c>
      <c r="H9" s="5">
        <v>0</v>
      </c>
      <c r="I9" s="5">
        <v>0</v>
      </c>
      <c r="J9" s="91">
        <v>7.5000000000000002E-4</v>
      </c>
      <c r="K9" s="5">
        <v>0</v>
      </c>
      <c r="L9" s="5">
        <v>0</v>
      </c>
      <c r="M9" s="5">
        <v>0</v>
      </c>
    </row>
    <row r="10" spans="1:13" x14ac:dyDescent="0.25">
      <c r="A10" s="37" t="s">
        <v>129</v>
      </c>
      <c r="B10" s="15" t="s">
        <v>25</v>
      </c>
      <c r="C10" s="15" t="s">
        <v>129</v>
      </c>
      <c r="D10" s="124" t="s">
        <v>337</v>
      </c>
      <c r="E10" s="15" t="s">
        <v>254</v>
      </c>
      <c r="F10" s="37" t="s">
        <v>103</v>
      </c>
      <c r="G10" s="5">
        <v>0</v>
      </c>
      <c r="H10" s="3">
        <v>1.1666666666666668E-3</v>
      </c>
      <c r="I10" s="3">
        <v>1.3916666666666667E-2</v>
      </c>
      <c r="J10" s="5">
        <v>0</v>
      </c>
      <c r="K10" s="5">
        <v>0</v>
      </c>
      <c r="L10" s="91">
        <v>0.27675</v>
      </c>
      <c r="M10" s="5">
        <v>0</v>
      </c>
    </row>
    <row r="11" spans="1:13" x14ac:dyDescent="0.25">
      <c r="A11" s="37" t="s">
        <v>130</v>
      </c>
      <c r="B11" s="15" t="s">
        <v>102</v>
      </c>
      <c r="C11" s="15" t="s">
        <v>442</v>
      </c>
      <c r="D11" s="131" t="s">
        <v>438</v>
      </c>
      <c r="E11" s="130" t="s">
        <v>437</v>
      </c>
      <c r="F11" s="37" t="s">
        <v>161</v>
      </c>
      <c r="G11" s="5">
        <v>0</v>
      </c>
      <c r="H11" s="5">
        <v>0</v>
      </c>
      <c r="I11" s="3">
        <v>0.01</v>
      </c>
      <c r="J11" s="5">
        <v>0</v>
      </c>
      <c r="K11" s="5">
        <v>0</v>
      </c>
      <c r="L11" s="5">
        <v>0</v>
      </c>
      <c r="M11" s="5">
        <v>0</v>
      </c>
    </row>
    <row r="12" spans="1:13" x14ac:dyDescent="0.25">
      <c r="A12" s="18" t="s">
        <v>131</v>
      </c>
      <c r="B12" s="87" t="s">
        <v>226</v>
      </c>
      <c r="C12" s="97" t="s">
        <v>131</v>
      </c>
      <c r="D12" s="124" t="s">
        <v>338</v>
      </c>
      <c r="E12" s="87" t="s">
        <v>255</v>
      </c>
      <c r="F12" s="37" t="s">
        <v>103</v>
      </c>
      <c r="G12" s="91">
        <v>1.5384615384615385E-3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x14ac:dyDescent="0.25">
      <c r="A13" s="38" t="s">
        <v>128</v>
      </c>
      <c r="B13" s="14" t="s">
        <v>26</v>
      </c>
      <c r="C13" s="14" t="s">
        <v>128</v>
      </c>
      <c r="D13" s="124" t="s">
        <v>339</v>
      </c>
      <c r="E13" s="14" t="s">
        <v>256</v>
      </c>
      <c r="F13" s="38" t="s">
        <v>103</v>
      </c>
      <c r="G13" s="5">
        <v>0</v>
      </c>
      <c r="H13" s="5">
        <v>0</v>
      </c>
      <c r="I13" s="5">
        <v>0</v>
      </c>
      <c r="J13" s="91">
        <v>4.4187500000000005E-2</v>
      </c>
      <c r="K13" s="5">
        <v>0</v>
      </c>
      <c r="L13" s="5">
        <v>0</v>
      </c>
      <c r="M13" s="5">
        <v>0</v>
      </c>
    </row>
    <row r="14" spans="1:13" x14ac:dyDescent="0.25">
      <c r="A14" s="36" t="s">
        <v>132</v>
      </c>
      <c r="B14" s="13" t="s">
        <v>51</v>
      </c>
      <c r="C14" s="13" t="s">
        <v>132</v>
      </c>
      <c r="D14" s="124" t="s">
        <v>414</v>
      </c>
      <c r="E14" s="13" t="s">
        <v>340</v>
      </c>
      <c r="F14" s="44" t="s">
        <v>161</v>
      </c>
      <c r="G14" s="5">
        <v>0</v>
      </c>
      <c r="H14" s="5">
        <v>0</v>
      </c>
      <c r="I14" s="5">
        <v>0</v>
      </c>
      <c r="J14" s="91">
        <v>9.2624999999999999E-2</v>
      </c>
      <c r="K14" s="91">
        <v>5.0000000000000706E-4</v>
      </c>
      <c r="L14" s="5">
        <v>0</v>
      </c>
      <c r="M14" s="5">
        <v>0</v>
      </c>
    </row>
    <row r="15" spans="1:13" x14ac:dyDescent="0.25">
      <c r="A15" s="37" t="s">
        <v>130</v>
      </c>
      <c r="B15" s="13" t="s">
        <v>75</v>
      </c>
      <c r="C15" s="15" t="s">
        <v>442</v>
      </c>
      <c r="D15" s="124" t="s">
        <v>341</v>
      </c>
      <c r="E15" s="13" t="s">
        <v>257</v>
      </c>
      <c r="F15" s="36" t="s">
        <v>103</v>
      </c>
      <c r="G15" s="5">
        <v>0</v>
      </c>
      <c r="H15" s="5">
        <v>0</v>
      </c>
      <c r="I15" s="5">
        <v>0</v>
      </c>
      <c r="J15" s="91">
        <v>4.1562500000000002E-2</v>
      </c>
      <c r="K15" s="5">
        <v>0</v>
      </c>
      <c r="L15" s="5">
        <v>0</v>
      </c>
      <c r="M15" s="5">
        <v>0</v>
      </c>
    </row>
    <row r="16" spans="1:13" x14ac:dyDescent="0.25">
      <c r="A16" s="36" t="s">
        <v>125</v>
      </c>
      <c r="B16" s="13" t="s">
        <v>76</v>
      </c>
      <c r="C16" s="13" t="s">
        <v>125</v>
      </c>
      <c r="D16" s="124" t="s">
        <v>342</v>
      </c>
      <c r="E16" s="13" t="s">
        <v>258</v>
      </c>
      <c r="F16" s="36" t="s">
        <v>103</v>
      </c>
      <c r="G16" s="5">
        <v>0</v>
      </c>
      <c r="H16" s="5">
        <v>0</v>
      </c>
      <c r="I16" s="5">
        <v>0</v>
      </c>
      <c r="J16" s="91">
        <v>8.2500000000000004E-2</v>
      </c>
      <c r="K16" s="5">
        <v>0</v>
      </c>
      <c r="L16" s="5">
        <v>0</v>
      </c>
      <c r="M16" s="91">
        <v>0.24299999999999999</v>
      </c>
    </row>
    <row r="17" spans="1:13" x14ac:dyDescent="0.25">
      <c r="A17" s="37" t="s">
        <v>130</v>
      </c>
      <c r="B17" s="15" t="s">
        <v>227</v>
      </c>
      <c r="C17" s="15" t="s">
        <v>442</v>
      </c>
      <c r="D17" s="124" t="s">
        <v>415</v>
      </c>
      <c r="E17" s="15" t="s">
        <v>448</v>
      </c>
      <c r="F17" s="36" t="s">
        <v>103</v>
      </c>
      <c r="G17" s="5">
        <v>0</v>
      </c>
      <c r="H17" s="3">
        <v>1E-3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s="93" customFormat="1" x14ac:dyDescent="0.25">
      <c r="A18" s="38" t="s">
        <v>126</v>
      </c>
      <c r="B18" s="14" t="s">
        <v>77</v>
      </c>
      <c r="C18" s="14" t="s">
        <v>126</v>
      </c>
      <c r="D18" s="124" t="s">
        <v>343</v>
      </c>
      <c r="E18" s="14" t="s">
        <v>259</v>
      </c>
      <c r="F18" s="36" t="s">
        <v>103</v>
      </c>
      <c r="G18" s="5">
        <v>0</v>
      </c>
      <c r="H18" s="5">
        <v>0</v>
      </c>
      <c r="I18" s="3">
        <v>0.13541666666666666</v>
      </c>
      <c r="J18" s="91">
        <v>0.1055625</v>
      </c>
      <c r="K18" s="91">
        <v>3.5250000000000004E-2</v>
      </c>
      <c r="L18" s="91">
        <v>1.125E-2</v>
      </c>
      <c r="M18" s="5">
        <v>0</v>
      </c>
    </row>
    <row r="19" spans="1:13" x14ac:dyDescent="0.25">
      <c r="A19" s="38" t="s">
        <v>129</v>
      </c>
      <c r="B19" s="14" t="s">
        <v>27</v>
      </c>
      <c r="C19" s="14" t="s">
        <v>129</v>
      </c>
      <c r="D19" s="124" t="s">
        <v>344</v>
      </c>
      <c r="E19" s="14" t="s">
        <v>260</v>
      </c>
      <c r="F19" s="38" t="s">
        <v>103</v>
      </c>
      <c r="G19" s="5">
        <v>0</v>
      </c>
      <c r="H19" s="3">
        <v>1.8166666666666668E-2</v>
      </c>
      <c r="I19" s="3">
        <v>3.0500000000000003E-2</v>
      </c>
      <c r="J19" s="5">
        <v>0</v>
      </c>
      <c r="K19" s="5">
        <v>0</v>
      </c>
      <c r="L19" s="5">
        <v>0</v>
      </c>
      <c r="M19" s="5">
        <v>0</v>
      </c>
    </row>
    <row r="20" spans="1:13" x14ac:dyDescent="0.25">
      <c r="A20" s="36" t="s">
        <v>133</v>
      </c>
      <c r="B20" s="13" t="s">
        <v>110</v>
      </c>
      <c r="C20" s="13" t="s">
        <v>133</v>
      </c>
      <c r="D20" s="124" t="s">
        <v>345</v>
      </c>
      <c r="E20" s="13" t="s">
        <v>261</v>
      </c>
      <c r="F20" s="44" t="s">
        <v>103</v>
      </c>
      <c r="G20" s="5">
        <v>0</v>
      </c>
      <c r="H20" s="5">
        <v>0</v>
      </c>
      <c r="I20" s="5">
        <v>0</v>
      </c>
      <c r="J20" s="91">
        <v>2.5625000000000001E-3</v>
      </c>
      <c r="K20" s="5">
        <v>0</v>
      </c>
      <c r="L20" s="5">
        <v>0</v>
      </c>
      <c r="M20" s="5">
        <v>0</v>
      </c>
    </row>
    <row r="21" spans="1:13" x14ac:dyDescent="0.25">
      <c r="A21" s="31" t="s">
        <v>134</v>
      </c>
      <c r="B21" s="13" t="s">
        <v>78</v>
      </c>
      <c r="C21" s="126" t="s">
        <v>134</v>
      </c>
      <c r="D21" s="127" t="s">
        <v>346</v>
      </c>
      <c r="E21" s="13" t="s">
        <v>262</v>
      </c>
      <c r="F21" s="36" t="s">
        <v>103</v>
      </c>
      <c r="G21" s="5">
        <v>0</v>
      </c>
      <c r="H21" s="5">
        <v>0</v>
      </c>
      <c r="I21" s="5">
        <v>0</v>
      </c>
      <c r="J21" s="91">
        <v>2.75625E-2</v>
      </c>
      <c r="K21" s="5">
        <v>0</v>
      </c>
      <c r="L21" s="5">
        <v>0</v>
      </c>
      <c r="M21" s="5">
        <v>0</v>
      </c>
    </row>
    <row r="22" spans="1:13" x14ac:dyDescent="0.25">
      <c r="A22" s="38" t="s">
        <v>135</v>
      </c>
      <c r="B22" s="14" t="s">
        <v>28</v>
      </c>
      <c r="C22" s="14" t="s">
        <v>135</v>
      </c>
      <c r="D22" s="124" t="s">
        <v>347</v>
      </c>
      <c r="E22" s="14" t="s">
        <v>263</v>
      </c>
      <c r="F22" s="38" t="s">
        <v>103</v>
      </c>
      <c r="G22" s="5">
        <v>0</v>
      </c>
      <c r="H22" s="5">
        <v>0</v>
      </c>
      <c r="I22" s="5">
        <v>0</v>
      </c>
      <c r="J22" s="91">
        <v>6.6000000000000031E-2</v>
      </c>
      <c r="K22" s="91">
        <v>0.21775</v>
      </c>
      <c r="L22" s="5">
        <v>0</v>
      </c>
      <c r="M22" s="91">
        <v>4.300000000000001E-2</v>
      </c>
    </row>
    <row r="23" spans="1:13" x14ac:dyDescent="0.25">
      <c r="A23" s="38" t="s">
        <v>135</v>
      </c>
      <c r="B23" s="13" t="s">
        <v>17</v>
      </c>
      <c r="C23" s="14" t="s">
        <v>135</v>
      </c>
      <c r="D23" s="124" t="s">
        <v>347</v>
      </c>
      <c r="E23" s="13" t="s">
        <v>264</v>
      </c>
      <c r="F23" s="44" t="s">
        <v>103</v>
      </c>
      <c r="G23" s="91">
        <v>6.1538461538461538E-3</v>
      </c>
      <c r="H23" s="3">
        <v>6.6816666666666677E-2</v>
      </c>
      <c r="I23" s="3">
        <v>0.10533333333333335</v>
      </c>
      <c r="J23" s="91">
        <v>1.2750000000000004E-2</v>
      </c>
      <c r="K23" s="5">
        <v>0</v>
      </c>
      <c r="L23" s="91">
        <v>0.02</v>
      </c>
      <c r="M23" s="5">
        <v>0</v>
      </c>
    </row>
    <row r="24" spans="1:13" x14ac:dyDescent="0.25">
      <c r="A24" s="38" t="s">
        <v>135</v>
      </c>
      <c r="B24" s="13" t="s">
        <v>16</v>
      </c>
      <c r="C24" s="14" t="s">
        <v>135</v>
      </c>
      <c r="D24" s="124" t="s">
        <v>347</v>
      </c>
      <c r="E24" s="13" t="s">
        <v>265</v>
      </c>
      <c r="F24" s="36" t="s">
        <v>103</v>
      </c>
      <c r="G24" s="91">
        <v>2.8923076923076926E-2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91">
        <v>0.11099999999999997</v>
      </c>
    </row>
    <row r="25" spans="1:13" x14ac:dyDescent="0.25">
      <c r="A25" s="38" t="s">
        <v>135</v>
      </c>
      <c r="B25" s="13" t="s">
        <v>58</v>
      </c>
      <c r="C25" s="14" t="s">
        <v>135</v>
      </c>
      <c r="D25" s="124" t="s">
        <v>347</v>
      </c>
      <c r="E25" s="13" t="s">
        <v>348</v>
      </c>
      <c r="F25" s="36" t="s">
        <v>103</v>
      </c>
      <c r="G25" s="5">
        <v>0</v>
      </c>
      <c r="H25" s="5">
        <v>0</v>
      </c>
      <c r="I25" s="5">
        <v>0</v>
      </c>
      <c r="J25" s="91">
        <v>2.5000000000000001E-4</v>
      </c>
      <c r="K25" s="5">
        <v>0</v>
      </c>
      <c r="L25" s="5">
        <v>0</v>
      </c>
      <c r="M25" s="5">
        <v>0</v>
      </c>
    </row>
    <row r="26" spans="1:13" x14ac:dyDescent="0.25">
      <c r="A26" s="38" t="s">
        <v>135</v>
      </c>
      <c r="B26" s="13" t="s">
        <v>52</v>
      </c>
      <c r="C26" s="14" t="s">
        <v>135</v>
      </c>
      <c r="D26" s="124" t="s">
        <v>347</v>
      </c>
      <c r="E26" s="13" t="s">
        <v>266</v>
      </c>
      <c r="F26" s="36" t="s">
        <v>103</v>
      </c>
      <c r="G26" s="5">
        <v>0</v>
      </c>
      <c r="H26" s="5">
        <v>0</v>
      </c>
      <c r="I26" s="3">
        <v>1.4999999999999998E-3</v>
      </c>
      <c r="J26" s="91">
        <v>2.2500000000000007E-3</v>
      </c>
      <c r="K26" s="91">
        <v>1.5499999999999963E-2</v>
      </c>
      <c r="L26" s="5">
        <v>0</v>
      </c>
      <c r="M26" s="5">
        <v>0</v>
      </c>
    </row>
    <row r="27" spans="1:13" x14ac:dyDescent="0.25">
      <c r="A27" s="38" t="s">
        <v>135</v>
      </c>
      <c r="B27" s="13" t="s">
        <v>79</v>
      </c>
      <c r="C27" s="14" t="s">
        <v>135</v>
      </c>
      <c r="D27" s="124" t="s">
        <v>347</v>
      </c>
      <c r="E27" s="13" t="s">
        <v>267</v>
      </c>
      <c r="F27" s="36" t="s">
        <v>103</v>
      </c>
      <c r="G27" s="91">
        <v>0.18570769230769232</v>
      </c>
      <c r="H27" s="3">
        <v>0.27216666666666667</v>
      </c>
      <c r="I27" s="3">
        <v>0.19940000000000002</v>
      </c>
      <c r="J27" s="91">
        <v>3.3750000000000002E-2</v>
      </c>
      <c r="K27" s="91">
        <v>5.0000000000000001E-3</v>
      </c>
      <c r="L27" s="91">
        <v>0.14500000000000002</v>
      </c>
      <c r="M27" s="91">
        <v>5.6000000000000084E-2</v>
      </c>
    </row>
    <row r="28" spans="1:13" x14ac:dyDescent="0.25">
      <c r="A28" s="36" t="s">
        <v>136</v>
      </c>
      <c r="B28" s="13" t="s">
        <v>59</v>
      </c>
      <c r="C28" s="13" t="s">
        <v>136</v>
      </c>
      <c r="D28" s="124" t="s">
        <v>416</v>
      </c>
      <c r="E28" s="13" t="s">
        <v>349</v>
      </c>
      <c r="F28" s="36" t="s">
        <v>103</v>
      </c>
      <c r="G28" s="5">
        <v>0</v>
      </c>
      <c r="H28" s="5">
        <v>0</v>
      </c>
      <c r="I28" s="5">
        <v>0</v>
      </c>
      <c r="J28" s="91">
        <v>1E-3</v>
      </c>
      <c r="K28" s="5">
        <v>0</v>
      </c>
      <c r="L28" s="5">
        <v>0</v>
      </c>
      <c r="M28" s="5">
        <v>0</v>
      </c>
    </row>
    <row r="29" spans="1:13" x14ac:dyDescent="0.25">
      <c r="A29" s="36" t="s">
        <v>129</v>
      </c>
      <c r="B29" s="13" t="s">
        <v>6</v>
      </c>
      <c r="C29" s="13" t="s">
        <v>129</v>
      </c>
      <c r="D29" s="124" t="s">
        <v>350</v>
      </c>
      <c r="E29" s="13" t="s">
        <v>268</v>
      </c>
      <c r="F29" s="36" t="s">
        <v>103</v>
      </c>
      <c r="G29" s="91">
        <v>4.7846153846153844E-2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x14ac:dyDescent="0.25">
      <c r="A30" s="38" t="s">
        <v>137</v>
      </c>
      <c r="B30" s="14" t="s">
        <v>46</v>
      </c>
      <c r="C30" s="14" t="s">
        <v>137</v>
      </c>
      <c r="D30" s="124" t="s">
        <v>351</v>
      </c>
      <c r="E30" s="14" t="s">
        <v>269</v>
      </c>
      <c r="F30" s="38" t="s">
        <v>103</v>
      </c>
      <c r="G30" s="5">
        <v>0</v>
      </c>
      <c r="H30" s="3">
        <v>2.4333333333333335E-2</v>
      </c>
      <c r="I30" s="3">
        <v>0</v>
      </c>
      <c r="J30" s="91">
        <v>1.0812500000000011E-2</v>
      </c>
      <c r="K30" s="5">
        <v>0</v>
      </c>
      <c r="L30" s="91">
        <v>6.5000000000000006E-3</v>
      </c>
      <c r="M30" s="5">
        <v>0</v>
      </c>
    </row>
    <row r="31" spans="1:13" x14ac:dyDescent="0.25">
      <c r="A31" s="36" t="s">
        <v>126</v>
      </c>
      <c r="B31" s="13" t="s">
        <v>116</v>
      </c>
      <c r="C31" s="13" t="s">
        <v>126</v>
      </c>
      <c r="D31" s="124" t="s">
        <v>417</v>
      </c>
      <c r="E31" s="13" t="s">
        <v>426</v>
      </c>
      <c r="F31" s="36" t="s">
        <v>161</v>
      </c>
      <c r="G31" s="5">
        <v>0</v>
      </c>
      <c r="H31" s="5">
        <v>0</v>
      </c>
      <c r="I31" s="5">
        <v>0</v>
      </c>
      <c r="J31" s="91">
        <v>2.7500000000000037E-3</v>
      </c>
      <c r="K31" s="5">
        <v>0</v>
      </c>
      <c r="L31" s="5">
        <v>0</v>
      </c>
      <c r="M31" s="5">
        <v>0</v>
      </c>
    </row>
    <row r="32" spans="1:13" x14ac:dyDescent="0.25">
      <c r="A32" s="36" t="s">
        <v>126</v>
      </c>
      <c r="B32" s="13" t="s">
        <v>99</v>
      </c>
      <c r="C32" s="13" t="s">
        <v>126</v>
      </c>
      <c r="D32" s="124" t="s">
        <v>417</v>
      </c>
      <c r="E32" s="13" t="s">
        <v>352</v>
      </c>
      <c r="F32" s="36" t="s">
        <v>161</v>
      </c>
      <c r="G32" s="91">
        <v>1.6153846153846154E-2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x14ac:dyDescent="0.25">
      <c r="A33" s="31" t="s">
        <v>139</v>
      </c>
      <c r="B33" s="14" t="s">
        <v>29</v>
      </c>
      <c r="C33" s="126" t="s">
        <v>139</v>
      </c>
      <c r="D33" s="127" t="s">
        <v>353</v>
      </c>
      <c r="E33" s="14" t="s">
        <v>270</v>
      </c>
      <c r="F33" s="38" t="s">
        <v>103</v>
      </c>
      <c r="G33" s="5">
        <v>0</v>
      </c>
      <c r="H33" s="3">
        <v>1.7999999999999999E-2</v>
      </c>
      <c r="I33" s="3">
        <v>3.8333333333333331E-3</v>
      </c>
      <c r="J33" s="91">
        <v>1.1124999999999986E-2</v>
      </c>
      <c r="K33" s="91">
        <v>7.9999999999999828E-3</v>
      </c>
      <c r="L33" s="5">
        <v>0</v>
      </c>
      <c r="M33" s="5">
        <v>0</v>
      </c>
    </row>
    <row r="34" spans="1:13" x14ac:dyDescent="0.25">
      <c r="A34" s="36" t="s">
        <v>141</v>
      </c>
      <c r="B34" s="13" t="s">
        <v>80</v>
      </c>
      <c r="C34" s="13" t="s">
        <v>141</v>
      </c>
      <c r="D34" s="124" t="s">
        <v>354</v>
      </c>
      <c r="E34" s="13" t="s">
        <v>271</v>
      </c>
      <c r="F34" s="36" t="s">
        <v>103</v>
      </c>
      <c r="G34" s="5">
        <v>0</v>
      </c>
      <c r="H34" s="3">
        <v>2.9166666666666668E-3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25">
      <c r="A35" s="38" t="s">
        <v>138</v>
      </c>
      <c r="B35" s="14" t="s">
        <v>30</v>
      </c>
      <c r="C35" s="14" t="s">
        <v>138</v>
      </c>
      <c r="D35" s="124" t="s">
        <v>355</v>
      </c>
      <c r="E35" s="14" t="s">
        <v>272</v>
      </c>
      <c r="F35" s="38" t="s">
        <v>161</v>
      </c>
      <c r="G35" s="5">
        <v>0</v>
      </c>
      <c r="H35" s="5">
        <v>0</v>
      </c>
      <c r="I35" s="5">
        <v>0</v>
      </c>
      <c r="J35" s="5">
        <v>0</v>
      </c>
      <c r="K35" s="91">
        <v>7.5000000000000002E-4</v>
      </c>
      <c r="L35" s="5">
        <v>0</v>
      </c>
      <c r="M35" s="5">
        <v>0</v>
      </c>
    </row>
    <row r="36" spans="1:13" x14ac:dyDescent="0.25">
      <c r="A36" s="38" t="s">
        <v>138</v>
      </c>
      <c r="B36" s="13" t="s">
        <v>9</v>
      </c>
      <c r="C36" s="14" t="s">
        <v>138</v>
      </c>
      <c r="D36" s="124" t="s">
        <v>355</v>
      </c>
      <c r="E36" s="13" t="s">
        <v>273</v>
      </c>
      <c r="F36" s="36" t="s">
        <v>161</v>
      </c>
      <c r="G36" s="91">
        <v>2.6153846153846158E-3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x14ac:dyDescent="0.25">
      <c r="A37" s="36" t="s">
        <v>142</v>
      </c>
      <c r="B37" s="13" t="s">
        <v>12</v>
      </c>
      <c r="C37" s="13" t="s">
        <v>142</v>
      </c>
      <c r="D37" s="124" t="s">
        <v>356</v>
      </c>
      <c r="E37" s="13" t="s">
        <v>274</v>
      </c>
      <c r="F37" s="36" t="s">
        <v>103</v>
      </c>
      <c r="G37" s="91">
        <v>4.3076923076923075E-3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1:13" x14ac:dyDescent="0.25">
      <c r="A38" s="37" t="s">
        <v>129</v>
      </c>
      <c r="B38" s="15" t="s">
        <v>31</v>
      </c>
      <c r="C38" s="15" t="s">
        <v>129</v>
      </c>
      <c r="D38" s="124" t="s">
        <v>357</v>
      </c>
      <c r="E38" s="15" t="s">
        <v>275</v>
      </c>
      <c r="F38" s="37" t="s">
        <v>162</v>
      </c>
      <c r="G38" s="5">
        <v>0</v>
      </c>
      <c r="H38" s="3">
        <v>2.6666666666666666E-3</v>
      </c>
      <c r="I38" s="3">
        <v>2E-3</v>
      </c>
      <c r="J38" s="5">
        <v>0</v>
      </c>
      <c r="K38" s="5">
        <v>0</v>
      </c>
      <c r="L38" s="91">
        <v>0.22499999999999998</v>
      </c>
      <c r="M38" s="5">
        <v>0</v>
      </c>
    </row>
    <row r="39" spans="1:13" x14ac:dyDescent="0.25">
      <c r="A39" s="37" t="s">
        <v>129</v>
      </c>
      <c r="B39" s="13" t="s">
        <v>81</v>
      </c>
      <c r="C39" s="15" t="s">
        <v>129</v>
      </c>
      <c r="D39" s="124" t="s">
        <v>357</v>
      </c>
      <c r="E39" s="13" t="s">
        <v>276</v>
      </c>
      <c r="F39" s="36" t="s">
        <v>103</v>
      </c>
      <c r="G39" s="5">
        <v>0</v>
      </c>
      <c r="H39" s="5">
        <v>0</v>
      </c>
      <c r="I39" s="3">
        <v>1.2749999999999999E-2</v>
      </c>
      <c r="J39" s="5">
        <v>0</v>
      </c>
      <c r="K39" s="5">
        <v>0</v>
      </c>
      <c r="L39" s="5">
        <v>0</v>
      </c>
      <c r="M39" s="5">
        <v>0</v>
      </c>
    </row>
    <row r="40" spans="1:13" x14ac:dyDescent="0.25">
      <c r="A40" s="37" t="s">
        <v>129</v>
      </c>
      <c r="B40" s="14" t="s">
        <v>32</v>
      </c>
      <c r="C40" s="15" t="s">
        <v>129</v>
      </c>
      <c r="D40" s="124" t="s">
        <v>357</v>
      </c>
      <c r="E40" s="14" t="s">
        <v>277</v>
      </c>
      <c r="F40" s="38" t="s">
        <v>103</v>
      </c>
      <c r="G40" s="5">
        <v>0</v>
      </c>
      <c r="H40" s="3">
        <v>0.25441666666666668</v>
      </c>
      <c r="I40" s="3">
        <v>0.19008333333333335</v>
      </c>
      <c r="J40" s="5">
        <v>0</v>
      </c>
      <c r="K40" s="5">
        <v>0</v>
      </c>
      <c r="L40" s="91">
        <v>2E-3</v>
      </c>
      <c r="M40" s="5">
        <v>0</v>
      </c>
    </row>
    <row r="41" spans="1:13" x14ac:dyDescent="0.25">
      <c r="A41" s="37" t="s">
        <v>129</v>
      </c>
      <c r="B41" s="14" t="s">
        <v>33</v>
      </c>
      <c r="C41" s="15" t="s">
        <v>129</v>
      </c>
      <c r="D41" s="124" t="s">
        <v>357</v>
      </c>
      <c r="E41" s="14" t="s">
        <v>278</v>
      </c>
      <c r="F41" s="38" t="s">
        <v>103</v>
      </c>
      <c r="G41" s="5">
        <v>0</v>
      </c>
      <c r="H41" s="3">
        <v>9.2499999999999995E-3</v>
      </c>
      <c r="I41" s="3">
        <v>4.7750000000000008E-2</v>
      </c>
      <c r="J41" s="5">
        <v>0</v>
      </c>
      <c r="K41" s="5">
        <v>0</v>
      </c>
      <c r="L41" s="5">
        <v>0</v>
      </c>
      <c r="M41" s="5">
        <v>0</v>
      </c>
    </row>
    <row r="42" spans="1:13" x14ac:dyDescent="0.25">
      <c r="A42" s="36" t="s">
        <v>135</v>
      </c>
      <c r="B42" s="13" t="s">
        <v>60</v>
      </c>
      <c r="C42" s="13" t="s">
        <v>135</v>
      </c>
      <c r="D42" s="124" t="s">
        <v>418</v>
      </c>
      <c r="E42" s="13" t="s">
        <v>358</v>
      </c>
      <c r="F42" s="36" t="s">
        <v>103</v>
      </c>
      <c r="G42" s="5">
        <v>0</v>
      </c>
      <c r="H42" s="5">
        <v>0</v>
      </c>
      <c r="I42" s="5">
        <v>0</v>
      </c>
      <c r="J42" s="5">
        <v>0</v>
      </c>
      <c r="K42" s="91">
        <v>1.6500000000000011E-2</v>
      </c>
      <c r="L42" s="5">
        <v>0</v>
      </c>
      <c r="M42" s="5">
        <v>0</v>
      </c>
    </row>
    <row r="43" spans="1:13" x14ac:dyDescent="0.25">
      <c r="A43" s="36" t="s">
        <v>135</v>
      </c>
      <c r="B43" s="13" t="s">
        <v>64</v>
      </c>
      <c r="C43" s="13" t="s">
        <v>135</v>
      </c>
      <c r="D43" s="124" t="s">
        <v>418</v>
      </c>
      <c r="E43" s="13" t="s">
        <v>359</v>
      </c>
      <c r="F43" s="36" t="s">
        <v>103</v>
      </c>
      <c r="G43" s="5">
        <v>0</v>
      </c>
      <c r="H43" s="5">
        <v>0</v>
      </c>
      <c r="I43" s="5">
        <v>0</v>
      </c>
      <c r="J43" s="5">
        <v>0</v>
      </c>
      <c r="K43" s="91">
        <v>5.0000000000000706E-4</v>
      </c>
      <c r="L43" s="5">
        <v>0</v>
      </c>
      <c r="M43" s="91">
        <v>3.4000000000000037E-2</v>
      </c>
    </row>
    <row r="44" spans="1:13" x14ac:dyDescent="0.25">
      <c r="A44" s="36" t="s">
        <v>126</v>
      </c>
      <c r="B44" s="13" t="s">
        <v>228</v>
      </c>
      <c r="C44" s="13" t="s">
        <v>126</v>
      </c>
      <c r="D44" s="124" t="s">
        <v>360</v>
      </c>
      <c r="E44" s="13" t="s">
        <v>428</v>
      </c>
      <c r="F44" s="36" t="s">
        <v>161</v>
      </c>
      <c r="G44" s="91">
        <v>2.7769230769230768E-2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</row>
    <row r="45" spans="1:13" x14ac:dyDescent="0.25">
      <c r="A45" s="36" t="s">
        <v>126</v>
      </c>
      <c r="B45" s="13" t="s">
        <v>117</v>
      </c>
      <c r="C45" s="13" t="s">
        <v>126</v>
      </c>
      <c r="D45" s="124" t="s">
        <v>360</v>
      </c>
      <c r="E45" s="13" t="s">
        <v>427</v>
      </c>
      <c r="F45" s="36" t="s">
        <v>161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91">
        <v>0.34099999999999997</v>
      </c>
    </row>
    <row r="46" spans="1:13" x14ac:dyDescent="0.25">
      <c r="A46" s="36" t="s">
        <v>126</v>
      </c>
      <c r="B46" s="14" t="s">
        <v>104</v>
      </c>
      <c r="C46" s="13" t="s">
        <v>126</v>
      </c>
      <c r="D46" s="124" t="s">
        <v>360</v>
      </c>
      <c r="E46" s="14" t="s">
        <v>279</v>
      </c>
      <c r="F46" s="43" t="s">
        <v>103</v>
      </c>
      <c r="G46" s="5">
        <v>0</v>
      </c>
      <c r="H46" s="3">
        <v>4.1333333333333333E-2</v>
      </c>
      <c r="I46" s="3">
        <v>3.8249999999999999E-2</v>
      </c>
      <c r="J46" s="5">
        <v>0</v>
      </c>
      <c r="K46" s="5">
        <v>0</v>
      </c>
      <c r="L46" s="91">
        <v>3.7499999999999999E-3</v>
      </c>
      <c r="M46" s="5">
        <v>0</v>
      </c>
    </row>
    <row r="47" spans="1:13" x14ac:dyDescent="0.25">
      <c r="A47" s="38" t="s">
        <v>138</v>
      </c>
      <c r="B47" s="14" t="s">
        <v>34</v>
      </c>
      <c r="C47" s="14" t="s">
        <v>138</v>
      </c>
      <c r="D47" s="124" t="s">
        <v>361</v>
      </c>
      <c r="E47" s="14" t="s">
        <v>280</v>
      </c>
      <c r="F47" s="38" t="s">
        <v>103</v>
      </c>
      <c r="G47" s="5">
        <v>0</v>
      </c>
      <c r="H47" s="3">
        <v>2E-3</v>
      </c>
      <c r="I47" s="3">
        <v>1E-3</v>
      </c>
      <c r="J47" s="5">
        <v>0</v>
      </c>
      <c r="K47" s="5">
        <v>0</v>
      </c>
      <c r="L47" s="5">
        <v>0</v>
      </c>
      <c r="M47" s="5">
        <v>0</v>
      </c>
    </row>
    <row r="48" spans="1:13" x14ac:dyDescent="0.25">
      <c r="A48" s="36" t="s">
        <v>135</v>
      </c>
      <c r="B48" s="13" t="s">
        <v>111</v>
      </c>
      <c r="C48" s="13" t="s">
        <v>135</v>
      </c>
      <c r="D48" s="124" t="s">
        <v>362</v>
      </c>
      <c r="E48" s="13" t="s">
        <v>281</v>
      </c>
      <c r="F48" s="36" t="s">
        <v>103</v>
      </c>
      <c r="G48" s="5">
        <v>0</v>
      </c>
      <c r="H48" s="5">
        <v>0</v>
      </c>
      <c r="I48" s="5">
        <v>0</v>
      </c>
      <c r="J48" s="91">
        <v>8.7500000000000002E-4</v>
      </c>
      <c r="K48" s="5">
        <v>0</v>
      </c>
      <c r="L48" s="91">
        <v>1E-3</v>
      </c>
      <c r="M48" s="91">
        <v>0.11499999999999999</v>
      </c>
    </row>
    <row r="49" spans="1:13" x14ac:dyDescent="0.25">
      <c r="A49" s="36" t="s">
        <v>135</v>
      </c>
      <c r="B49" s="13" t="s">
        <v>100</v>
      </c>
      <c r="C49" s="13" t="s">
        <v>135</v>
      </c>
      <c r="D49" s="124" t="s">
        <v>362</v>
      </c>
      <c r="E49" s="13" t="s">
        <v>282</v>
      </c>
      <c r="F49" s="44" t="s">
        <v>103</v>
      </c>
      <c r="G49" s="91">
        <v>2.0461538461538462E-2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</row>
    <row r="50" spans="1:13" x14ac:dyDescent="0.25">
      <c r="A50" s="36" t="s">
        <v>135</v>
      </c>
      <c r="B50" s="13" t="s">
        <v>7</v>
      </c>
      <c r="C50" s="13" t="s">
        <v>135</v>
      </c>
      <c r="D50" s="124" t="s">
        <v>362</v>
      </c>
      <c r="E50" s="13" t="s">
        <v>283</v>
      </c>
      <c r="F50" s="36" t="s">
        <v>103</v>
      </c>
      <c r="G50" s="91">
        <v>6.2476923076923083E-2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</row>
    <row r="51" spans="1:13" x14ac:dyDescent="0.25">
      <c r="A51" s="36" t="s">
        <v>135</v>
      </c>
      <c r="B51" s="13" t="s">
        <v>112</v>
      </c>
      <c r="C51" s="13" t="s">
        <v>135</v>
      </c>
      <c r="D51" s="124" t="s">
        <v>362</v>
      </c>
      <c r="E51" s="13" t="s">
        <v>284</v>
      </c>
      <c r="F51" s="36" t="s">
        <v>103</v>
      </c>
      <c r="G51" s="5">
        <v>0</v>
      </c>
      <c r="H51" s="5">
        <v>0</v>
      </c>
      <c r="I51" s="3">
        <v>5.0000000000000001E-3</v>
      </c>
      <c r="J51" s="5">
        <v>0</v>
      </c>
      <c r="K51" s="5">
        <v>0</v>
      </c>
      <c r="L51" s="5">
        <v>0</v>
      </c>
      <c r="M51" s="5">
        <v>0</v>
      </c>
    </row>
    <row r="52" spans="1:13" x14ac:dyDescent="0.25">
      <c r="A52" s="36" t="s">
        <v>135</v>
      </c>
      <c r="B52" s="13" t="s">
        <v>108</v>
      </c>
      <c r="C52" s="13" t="s">
        <v>135</v>
      </c>
      <c r="D52" s="124" t="s">
        <v>419</v>
      </c>
      <c r="E52" s="13" t="s">
        <v>450</v>
      </c>
      <c r="F52" s="36" t="s">
        <v>103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91">
        <v>1.5000000000000027E-2</v>
      </c>
    </row>
    <row r="53" spans="1:13" x14ac:dyDescent="0.25">
      <c r="A53" s="36" t="s">
        <v>135</v>
      </c>
      <c r="B53" s="13" t="s">
        <v>53</v>
      </c>
      <c r="C53" s="13" t="s">
        <v>135</v>
      </c>
      <c r="D53" s="124" t="s">
        <v>419</v>
      </c>
      <c r="E53" s="13" t="s">
        <v>363</v>
      </c>
      <c r="F53" s="36" t="s">
        <v>161</v>
      </c>
      <c r="G53" s="5">
        <v>0</v>
      </c>
      <c r="H53" s="5">
        <v>0</v>
      </c>
      <c r="I53" s="5">
        <v>0</v>
      </c>
      <c r="J53" s="91">
        <v>1.075000000000002E-2</v>
      </c>
      <c r="K53" s="5">
        <v>0</v>
      </c>
      <c r="L53" s="5">
        <v>0</v>
      </c>
      <c r="M53" s="5">
        <v>0</v>
      </c>
    </row>
    <row r="54" spans="1:13" x14ac:dyDescent="0.25">
      <c r="A54" s="36" t="s">
        <v>135</v>
      </c>
      <c r="B54" s="13" t="s">
        <v>229</v>
      </c>
      <c r="C54" s="13" t="s">
        <v>135</v>
      </c>
      <c r="D54" s="124" t="s">
        <v>419</v>
      </c>
      <c r="E54" s="13" t="s">
        <v>429</v>
      </c>
      <c r="F54" s="36" t="s">
        <v>103</v>
      </c>
      <c r="G54" s="5">
        <v>0</v>
      </c>
      <c r="H54" s="5">
        <v>0</v>
      </c>
      <c r="I54" s="5">
        <v>0</v>
      </c>
      <c r="J54" s="5">
        <v>0</v>
      </c>
      <c r="K54" s="91">
        <v>1.9999999999999993E-2</v>
      </c>
      <c r="L54" s="5">
        <v>0</v>
      </c>
      <c r="M54" s="5">
        <v>0</v>
      </c>
    </row>
    <row r="55" spans="1:13" x14ac:dyDescent="0.25">
      <c r="A55" s="36" t="s">
        <v>135</v>
      </c>
      <c r="B55" s="13" t="s">
        <v>118</v>
      </c>
      <c r="C55" s="13" t="s">
        <v>135</v>
      </c>
      <c r="D55" s="124" t="s">
        <v>419</v>
      </c>
      <c r="E55" s="13" t="s">
        <v>430</v>
      </c>
      <c r="F55" s="36" t="s">
        <v>161</v>
      </c>
      <c r="G55" s="5">
        <v>0</v>
      </c>
      <c r="H55" s="5">
        <v>0</v>
      </c>
      <c r="I55" s="5">
        <v>0</v>
      </c>
      <c r="J55" s="91">
        <v>5.5000000000000517E-3</v>
      </c>
      <c r="K55" s="91">
        <v>2.5999999999999988E-2</v>
      </c>
      <c r="L55" s="5">
        <v>0</v>
      </c>
      <c r="M55" s="5">
        <v>0</v>
      </c>
    </row>
    <row r="56" spans="1:13" x14ac:dyDescent="0.25">
      <c r="A56" s="36" t="s">
        <v>127</v>
      </c>
      <c r="B56" s="13" t="s">
        <v>119</v>
      </c>
      <c r="C56" s="13" t="s">
        <v>127</v>
      </c>
      <c r="D56" s="124" t="s">
        <v>364</v>
      </c>
      <c r="E56" s="13" t="s">
        <v>431</v>
      </c>
      <c r="F56" s="36" t="s">
        <v>103</v>
      </c>
      <c r="G56" s="5">
        <v>0</v>
      </c>
      <c r="H56" s="5">
        <v>0</v>
      </c>
      <c r="I56" s="5">
        <v>0</v>
      </c>
      <c r="J56" s="91">
        <v>2.4999999999999914E-4</v>
      </c>
      <c r="K56" s="5">
        <v>0</v>
      </c>
      <c r="L56" s="5">
        <v>0</v>
      </c>
      <c r="M56" s="5">
        <v>0</v>
      </c>
    </row>
    <row r="57" spans="1:13" x14ac:dyDescent="0.25">
      <c r="A57" s="38" t="s">
        <v>127</v>
      </c>
      <c r="B57" s="14" t="s">
        <v>230</v>
      </c>
      <c r="C57" s="14" t="s">
        <v>127</v>
      </c>
      <c r="D57" s="124" t="s">
        <v>364</v>
      </c>
      <c r="E57" s="14" t="s">
        <v>285</v>
      </c>
      <c r="F57" s="36" t="s">
        <v>103</v>
      </c>
      <c r="G57" s="5">
        <v>0</v>
      </c>
      <c r="H57" s="5">
        <v>0</v>
      </c>
      <c r="I57" s="5">
        <v>0</v>
      </c>
      <c r="J57" s="5">
        <v>0</v>
      </c>
      <c r="K57" s="91">
        <v>1.6500000000000001E-2</v>
      </c>
      <c r="L57" s="5">
        <v>0</v>
      </c>
      <c r="M57" s="5">
        <v>0</v>
      </c>
    </row>
    <row r="58" spans="1:13" x14ac:dyDescent="0.25">
      <c r="A58" s="36" t="s">
        <v>160</v>
      </c>
      <c r="B58" s="12" t="s">
        <v>1</v>
      </c>
      <c r="C58" s="13" t="s">
        <v>443</v>
      </c>
      <c r="D58" s="124" t="s">
        <v>365</v>
      </c>
      <c r="E58" s="12" t="s">
        <v>286</v>
      </c>
      <c r="F58" s="44" t="s">
        <v>103</v>
      </c>
      <c r="G58" s="91">
        <v>5.9230769230769233E-3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</row>
    <row r="59" spans="1:13" x14ac:dyDescent="0.25">
      <c r="A59" s="36" t="s">
        <v>143</v>
      </c>
      <c r="B59" s="13" t="s">
        <v>3</v>
      </c>
      <c r="C59" s="13" t="s">
        <v>143</v>
      </c>
      <c r="D59" s="124" t="s">
        <v>366</v>
      </c>
      <c r="E59" s="13" t="s">
        <v>287</v>
      </c>
      <c r="F59" s="44" t="s">
        <v>103</v>
      </c>
      <c r="G59" s="91">
        <v>2.7692307692307695E-3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</row>
    <row r="60" spans="1:13" x14ac:dyDescent="0.25">
      <c r="A60" s="36" t="s">
        <v>127</v>
      </c>
      <c r="B60" s="13" t="s">
        <v>65</v>
      </c>
      <c r="C60" s="13" t="s">
        <v>127</v>
      </c>
      <c r="D60" s="124" t="s">
        <v>420</v>
      </c>
      <c r="E60" s="13" t="s">
        <v>367</v>
      </c>
      <c r="F60" s="44" t="s">
        <v>103</v>
      </c>
      <c r="G60" s="5">
        <v>0</v>
      </c>
      <c r="H60" s="5">
        <v>0</v>
      </c>
      <c r="I60" s="5">
        <v>0</v>
      </c>
      <c r="J60" s="5">
        <v>0</v>
      </c>
      <c r="K60" s="91">
        <v>5.0000000000000706E-4</v>
      </c>
      <c r="L60" s="5">
        <v>0</v>
      </c>
      <c r="M60" s="5">
        <v>0</v>
      </c>
    </row>
    <row r="61" spans="1:13" x14ac:dyDescent="0.25">
      <c r="A61" s="36" t="s">
        <v>130</v>
      </c>
      <c r="B61" s="13" t="s">
        <v>54</v>
      </c>
      <c r="C61" s="13" t="s">
        <v>442</v>
      </c>
      <c r="D61" s="124" t="s">
        <v>369</v>
      </c>
      <c r="E61" s="13" t="s">
        <v>368</v>
      </c>
      <c r="F61" s="44" t="s">
        <v>161</v>
      </c>
      <c r="G61" s="5">
        <v>0</v>
      </c>
      <c r="H61" s="5">
        <v>0</v>
      </c>
      <c r="I61" s="5">
        <v>0</v>
      </c>
      <c r="J61" s="91">
        <v>7.5000000000000175E-4</v>
      </c>
      <c r="K61" s="91">
        <v>0.105</v>
      </c>
      <c r="L61" s="5">
        <v>0</v>
      </c>
      <c r="M61" s="5">
        <v>0</v>
      </c>
    </row>
    <row r="62" spans="1:13" x14ac:dyDescent="0.25">
      <c r="A62" s="36" t="s">
        <v>130</v>
      </c>
      <c r="B62" s="13" t="s">
        <v>98</v>
      </c>
      <c r="C62" s="13" t="s">
        <v>442</v>
      </c>
      <c r="D62" s="124" t="s">
        <v>369</v>
      </c>
      <c r="E62" s="13" t="s">
        <v>288</v>
      </c>
      <c r="F62" s="44" t="s">
        <v>103</v>
      </c>
      <c r="G62" s="91">
        <v>5.1230769230769233E-2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</row>
    <row r="63" spans="1:13" x14ac:dyDescent="0.25">
      <c r="A63" s="36" t="s">
        <v>130</v>
      </c>
      <c r="B63" s="14" t="s">
        <v>35</v>
      </c>
      <c r="C63" s="13" t="s">
        <v>442</v>
      </c>
      <c r="D63" s="124" t="s">
        <v>369</v>
      </c>
      <c r="E63" s="14" t="s">
        <v>289</v>
      </c>
      <c r="F63" s="43" t="s">
        <v>103</v>
      </c>
      <c r="G63" s="5">
        <v>0</v>
      </c>
      <c r="H63" s="3">
        <v>0.11855</v>
      </c>
      <c r="I63" s="3">
        <v>0.24475000000000002</v>
      </c>
      <c r="J63" s="5">
        <v>0</v>
      </c>
      <c r="K63" s="5">
        <v>0</v>
      </c>
      <c r="L63" s="5">
        <v>0</v>
      </c>
      <c r="M63" s="91">
        <v>4.0000000000000556E-3</v>
      </c>
    </row>
    <row r="64" spans="1:13" x14ac:dyDescent="0.25">
      <c r="A64" s="36" t="s">
        <v>138</v>
      </c>
      <c r="B64" s="13" t="s">
        <v>69</v>
      </c>
      <c r="C64" s="13" t="s">
        <v>138</v>
      </c>
      <c r="D64" s="124" t="s">
        <v>421</v>
      </c>
      <c r="E64" s="13" t="s">
        <v>370</v>
      </c>
      <c r="F64" s="44" t="s">
        <v>103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91">
        <v>2.0000000000000282E-3</v>
      </c>
    </row>
    <row r="65" spans="1:13" x14ac:dyDescent="0.25">
      <c r="A65" s="36" t="s">
        <v>125</v>
      </c>
      <c r="B65" s="13" t="s">
        <v>61</v>
      </c>
      <c r="C65" s="13" t="s">
        <v>125</v>
      </c>
      <c r="D65" s="124" t="s">
        <v>422</v>
      </c>
      <c r="E65" s="13" t="s">
        <v>371</v>
      </c>
      <c r="F65" s="44" t="s">
        <v>161</v>
      </c>
      <c r="G65" s="5">
        <v>0</v>
      </c>
      <c r="H65" s="5">
        <v>0</v>
      </c>
      <c r="I65" s="5">
        <v>0</v>
      </c>
      <c r="J65" s="5">
        <v>0</v>
      </c>
      <c r="K65" s="91">
        <v>0.29500000000000004</v>
      </c>
      <c r="L65" s="5">
        <v>0</v>
      </c>
      <c r="M65" s="5">
        <v>0</v>
      </c>
    </row>
    <row r="66" spans="1:13" x14ac:dyDescent="0.25">
      <c r="A66" s="36" t="s">
        <v>144</v>
      </c>
      <c r="B66" s="13" t="s">
        <v>66</v>
      </c>
      <c r="C66" s="13" t="s">
        <v>144</v>
      </c>
      <c r="D66" s="124" t="s">
        <v>372</v>
      </c>
      <c r="E66" s="13" t="s">
        <v>290</v>
      </c>
      <c r="F66" s="44" t="s">
        <v>103</v>
      </c>
      <c r="G66" s="5">
        <v>0</v>
      </c>
      <c r="H66" s="5">
        <v>0</v>
      </c>
      <c r="I66" s="5">
        <v>0</v>
      </c>
      <c r="J66" s="5">
        <v>0</v>
      </c>
      <c r="K66" s="91">
        <v>2.4999999999999957E-3</v>
      </c>
      <c r="L66" s="5">
        <v>0</v>
      </c>
      <c r="M66" s="5">
        <v>0</v>
      </c>
    </row>
    <row r="67" spans="1:13" x14ac:dyDescent="0.25">
      <c r="A67" s="38" t="s">
        <v>130</v>
      </c>
      <c r="B67" s="14" t="s">
        <v>36</v>
      </c>
      <c r="C67" s="14" t="s">
        <v>442</v>
      </c>
      <c r="D67" s="124" t="s">
        <v>373</v>
      </c>
      <c r="E67" s="14" t="s">
        <v>291</v>
      </c>
      <c r="F67" s="43" t="s">
        <v>103</v>
      </c>
      <c r="G67" s="5">
        <v>0</v>
      </c>
      <c r="H67" s="5">
        <v>0</v>
      </c>
      <c r="I67" s="5">
        <v>0</v>
      </c>
      <c r="J67" s="91">
        <v>4.5000000000000005E-3</v>
      </c>
      <c r="K67" s="5">
        <v>0</v>
      </c>
      <c r="L67" s="5">
        <v>0</v>
      </c>
      <c r="M67" s="5">
        <v>0</v>
      </c>
    </row>
    <row r="68" spans="1:13" x14ac:dyDescent="0.25">
      <c r="A68" s="36" t="s">
        <v>145</v>
      </c>
      <c r="B68" s="13" t="s">
        <v>14</v>
      </c>
      <c r="C68" s="13" t="s">
        <v>145</v>
      </c>
      <c r="D68" s="124" t="s">
        <v>374</v>
      </c>
      <c r="E68" s="13" t="s">
        <v>292</v>
      </c>
      <c r="F68" s="44" t="s">
        <v>103</v>
      </c>
      <c r="G68" s="91">
        <v>1.8923076923076924E-2</v>
      </c>
      <c r="H68" s="3">
        <v>3.2333333333333332E-2</v>
      </c>
      <c r="I68" s="3">
        <v>4.1500000000000002E-2</v>
      </c>
      <c r="J68" s="7">
        <v>0</v>
      </c>
      <c r="K68" s="5">
        <v>0</v>
      </c>
      <c r="L68" s="91">
        <v>2.3000000000000003E-2</v>
      </c>
      <c r="M68" s="5">
        <v>0</v>
      </c>
    </row>
    <row r="69" spans="1:13" s="93" customFormat="1" x14ac:dyDescent="0.25">
      <c r="A69" s="18" t="s">
        <v>146</v>
      </c>
      <c r="B69" s="97" t="s">
        <v>13</v>
      </c>
      <c r="C69" s="97" t="s">
        <v>146</v>
      </c>
      <c r="D69" s="124" t="s">
        <v>375</v>
      </c>
      <c r="E69" s="97" t="s">
        <v>293</v>
      </c>
      <c r="F69" s="36" t="s">
        <v>103</v>
      </c>
      <c r="G69" s="91">
        <v>4.0615384615384616E-2</v>
      </c>
      <c r="H69" s="5">
        <v>0</v>
      </c>
      <c r="I69" s="3">
        <v>2.3333333333333331E-3</v>
      </c>
      <c r="J69" s="91">
        <v>0.10488749999999999</v>
      </c>
      <c r="K69" s="5">
        <v>0</v>
      </c>
      <c r="L69" s="5">
        <v>0</v>
      </c>
      <c r="M69" s="5">
        <v>0</v>
      </c>
    </row>
    <row r="70" spans="1:13" x14ac:dyDescent="0.25">
      <c r="A70" s="36" t="s">
        <v>126</v>
      </c>
      <c r="B70" s="13" t="s">
        <v>11</v>
      </c>
      <c r="C70" s="13" t="s">
        <v>126</v>
      </c>
      <c r="D70" s="124" t="s">
        <v>376</v>
      </c>
      <c r="E70" s="13" t="s">
        <v>294</v>
      </c>
      <c r="F70" s="36" t="s">
        <v>161</v>
      </c>
      <c r="G70" s="91">
        <v>6.3076923076923067E-3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</row>
    <row r="71" spans="1:13" x14ac:dyDescent="0.25">
      <c r="A71" s="36" t="s">
        <v>147</v>
      </c>
      <c r="B71" s="13" t="s">
        <v>10</v>
      </c>
      <c r="C71" s="13" t="s">
        <v>147</v>
      </c>
      <c r="D71" s="124" t="s">
        <v>377</v>
      </c>
      <c r="E71" s="13" t="s">
        <v>295</v>
      </c>
      <c r="F71" s="36" t="s">
        <v>103</v>
      </c>
      <c r="G71" s="91">
        <v>5.3846153846153844E-4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</row>
    <row r="72" spans="1:13" x14ac:dyDescent="0.25">
      <c r="A72" s="36" t="s">
        <v>127</v>
      </c>
      <c r="B72" s="13" t="s">
        <v>113</v>
      </c>
      <c r="C72" s="13" t="s">
        <v>127</v>
      </c>
      <c r="D72" s="124" t="s">
        <v>378</v>
      </c>
      <c r="E72" s="13" t="s">
        <v>296</v>
      </c>
      <c r="F72" s="44" t="s">
        <v>103</v>
      </c>
      <c r="G72" s="5">
        <v>0</v>
      </c>
      <c r="H72" s="5">
        <v>0</v>
      </c>
      <c r="I72" s="5">
        <v>0</v>
      </c>
      <c r="J72" s="91">
        <v>3.875E-3</v>
      </c>
      <c r="K72" s="5">
        <v>0</v>
      </c>
      <c r="L72" s="91">
        <v>2.2249999999999999E-2</v>
      </c>
      <c r="M72" s="5">
        <v>0</v>
      </c>
    </row>
    <row r="73" spans="1:13" x14ac:dyDescent="0.25">
      <c r="A73" s="36" t="s">
        <v>146</v>
      </c>
      <c r="B73" s="13" t="s">
        <v>48</v>
      </c>
      <c r="C73" s="13" t="s">
        <v>146</v>
      </c>
      <c r="D73" s="124" t="s">
        <v>379</v>
      </c>
      <c r="E73" s="13" t="s">
        <v>297</v>
      </c>
      <c r="F73" s="36" t="s">
        <v>103</v>
      </c>
      <c r="G73" s="91">
        <v>1.2000000000000002E-2</v>
      </c>
      <c r="H73" s="5">
        <v>0</v>
      </c>
      <c r="I73" s="5">
        <v>0</v>
      </c>
      <c r="J73" s="91">
        <v>2.5000000000000131E-4</v>
      </c>
      <c r="K73" s="5">
        <v>0</v>
      </c>
      <c r="L73" s="5">
        <v>0</v>
      </c>
      <c r="M73" s="5">
        <v>0</v>
      </c>
    </row>
    <row r="74" spans="1:13" x14ac:dyDescent="0.25">
      <c r="A74" s="36" t="s">
        <v>146</v>
      </c>
      <c r="B74" s="15" t="s">
        <v>37</v>
      </c>
      <c r="C74" s="13" t="s">
        <v>146</v>
      </c>
      <c r="D74" s="124" t="s">
        <v>379</v>
      </c>
      <c r="E74" s="15" t="s">
        <v>298</v>
      </c>
      <c r="F74" s="37" t="s">
        <v>103</v>
      </c>
      <c r="G74" s="5">
        <v>0</v>
      </c>
      <c r="H74" s="5">
        <v>0</v>
      </c>
      <c r="I74" s="3">
        <v>6.6666666666666666E-2</v>
      </c>
      <c r="J74" s="5">
        <v>0</v>
      </c>
      <c r="K74" s="5">
        <v>0</v>
      </c>
      <c r="L74" s="91">
        <v>2.0500000000000001E-2</v>
      </c>
      <c r="M74" s="5">
        <v>0</v>
      </c>
    </row>
    <row r="75" spans="1:13" x14ac:dyDescent="0.25">
      <c r="A75" s="36" t="s">
        <v>130</v>
      </c>
      <c r="B75" s="13" t="s">
        <v>55</v>
      </c>
      <c r="C75" s="13" t="s">
        <v>442</v>
      </c>
      <c r="D75" s="124" t="s">
        <v>381</v>
      </c>
      <c r="E75" s="13" t="s">
        <v>380</v>
      </c>
      <c r="F75" s="36" t="s">
        <v>103</v>
      </c>
      <c r="G75" s="5">
        <v>0</v>
      </c>
      <c r="H75" s="5">
        <v>0</v>
      </c>
      <c r="I75" s="5">
        <v>0</v>
      </c>
      <c r="J75" s="91">
        <v>5.000000000000001E-3</v>
      </c>
      <c r="K75" s="91">
        <v>2.0000000000000282E-3</v>
      </c>
      <c r="L75" s="5">
        <v>0</v>
      </c>
      <c r="M75" s="91">
        <v>5.0000000000000712E-3</v>
      </c>
    </row>
    <row r="76" spans="1:13" x14ac:dyDescent="0.25">
      <c r="A76" s="38" t="s">
        <v>130</v>
      </c>
      <c r="B76" s="14" t="s">
        <v>38</v>
      </c>
      <c r="C76" s="13" t="s">
        <v>442</v>
      </c>
      <c r="D76" s="124" t="s">
        <v>381</v>
      </c>
      <c r="E76" s="14" t="s">
        <v>299</v>
      </c>
      <c r="F76" s="38" t="s">
        <v>161</v>
      </c>
      <c r="G76" s="5">
        <v>0</v>
      </c>
      <c r="H76" s="5">
        <v>0</v>
      </c>
      <c r="I76" s="5">
        <v>0</v>
      </c>
      <c r="J76" s="91">
        <v>8.357500000000001E-2</v>
      </c>
      <c r="K76" s="5">
        <v>0</v>
      </c>
      <c r="L76" s="91">
        <v>3.5499999999999997E-2</v>
      </c>
      <c r="M76" s="91">
        <v>2.4000000000000056E-2</v>
      </c>
    </row>
    <row r="77" spans="1:13" x14ac:dyDescent="0.25">
      <c r="A77" s="36" t="s">
        <v>148</v>
      </c>
      <c r="B77" s="13" t="s">
        <v>101</v>
      </c>
      <c r="C77" s="13" t="s">
        <v>148</v>
      </c>
      <c r="D77" s="124" t="s">
        <v>382</v>
      </c>
      <c r="E77" s="13" t="s">
        <v>300</v>
      </c>
      <c r="F77" s="36" t="s">
        <v>103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91">
        <v>2.6000000000000072E-2</v>
      </c>
    </row>
    <row r="78" spans="1:13" x14ac:dyDescent="0.25">
      <c r="A78" s="36" t="s">
        <v>148</v>
      </c>
      <c r="B78" s="13" t="s">
        <v>5</v>
      </c>
      <c r="C78" s="13" t="s">
        <v>148</v>
      </c>
      <c r="D78" s="124" t="s">
        <v>382</v>
      </c>
      <c r="E78" s="13" t="s">
        <v>301</v>
      </c>
      <c r="F78" s="36" t="s">
        <v>103</v>
      </c>
      <c r="G78" s="91">
        <v>0.23092307692307695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</row>
    <row r="79" spans="1:13" x14ac:dyDescent="0.25">
      <c r="A79" s="36" t="s">
        <v>149</v>
      </c>
      <c r="B79" s="13" t="s">
        <v>18</v>
      </c>
      <c r="C79" s="13" t="s">
        <v>149</v>
      </c>
      <c r="D79" s="124" t="s">
        <v>383</v>
      </c>
      <c r="E79" s="13" t="s">
        <v>302</v>
      </c>
      <c r="F79" s="36" t="s">
        <v>103</v>
      </c>
      <c r="G79" s="91">
        <v>1.6307692307692308E-2</v>
      </c>
      <c r="H79" s="5">
        <v>0</v>
      </c>
      <c r="I79" s="3">
        <v>1.6666666666666666E-4</v>
      </c>
      <c r="J79" s="91">
        <v>1.25E-3</v>
      </c>
      <c r="K79" s="5">
        <v>0</v>
      </c>
      <c r="L79" s="91">
        <v>6.3500000000000001E-2</v>
      </c>
      <c r="M79" s="5">
        <v>0</v>
      </c>
    </row>
    <row r="80" spans="1:13" x14ac:dyDescent="0.25">
      <c r="A80" s="36" t="s">
        <v>150</v>
      </c>
      <c r="B80" s="13" t="s">
        <v>82</v>
      </c>
      <c r="C80" s="13" t="s">
        <v>150</v>
      </c>
      <c r="D80" s="124" t="s">
        <v>384</v>
      </c>
      <c r="E80" s="13" t="s">
        <v>303</v>
      </c>
      <c r="F80" s="36" t="s">
        <v>161</v>
      </c>
      <c r="G80" s="5">
        <v>0</v>
      </c>
      <c r="H80" s="5">
        <v>0</v>
      </c>
      <c r="I80" s="3">
        <v>6.6666666666666664E-4</v>
      </c>
      <c r="J80" s="5">
        <v>0</v>
      </c>
      <c r="K80" s="5">
        <v>0</v>
      </c>
      <c r="L80" s="5">
        <v>0</v>
      </c>
      <c r="M80" s="5">
        <v>0</v>
      </c>
    </row>
    <row r="81" spans="1:13" x14ac:dyDescent="0.25">
      <c r="A81" s="36" t="s">
        <v>150</v>
      </c>
      <c r="B81" s="13" t="s">
        <v>67</v>
      </c>
      <c r="C81" s="13" t="s">
        <v>150</v>
      </c>
      <c r="D81" s="124" t="s">
        <v>384</v>
      </c>
      <c r="E81" s="13" t="s">
        <v>304</v>
      </c>
      <c r="F81" s="36" t="s">
        <v>103</v>
      </c>
      <c r="G81" s="5">
        <v>0</v>
      </c>
      <c r="H81" s="5">
        <v>0</v>
      </c>
      <c r="I81" s="5">
        <v>0</v>
      </c>
      <c r="J81" s="5">
        <v>0</v>
      </c>
      <c r="K81" s="91">
        <v>1.5000000000000124E-3</v>
      </c>
      <c r="L81" s="5">
        <v>0</v>
      </c>
      <c r="M81" s="5">
        <v>0</v>
      </c>
    </row>
    <row r="82" spans="1:13" x14ac:dyDescent="0.25">
      <c r="A82" s="38" t="s">
        <v>127</v>
      </c>
      <c r="B82" s="14" t="s">
        <v>114</v>
      </c>
      <c r="C82" s="14" t="s">
        <v>127</v>
      </c>
      <c r="D82" s="124" t="s">
        <v>385</v>
      </c>
      <c r="E82" s="14" t="s">
        <v>305</v>
      </c>
      <c r="F82" s="38" t="s">
        <v>161</v>
      </c>
      <c r="G82" s="5">
        <v>0</v>
      </c>
      <c r="H82" s="5">
        <v>0</v>
      </c>
      <c r="I82" s="5">
        <v>0</v>
      </c>
      <c r="J82" s="91">
        <v>3.875E-3</v>
      </c>
      <c r="K82" s="91">
        <v>2.399999999999998E-2</v>
      </c>
      <c r="L82" s="91">
        <v>5.7500000000000002E-2</v>
      </c>
      <c r="M82" s="5">
        <v>0</v>
      </c>
    </row>
    <row r="83" spans="1:13" x14ac:dyDescent="0.25">
      <c r="A83" s="38" t="s">
        <v>132</v>
      </c>
      <c r="B83" s="14" t="s">
        <v>105</v>
      </c>
      <c r="C83" s="14" t="s">
        <v>132</v>
      </c>
      <c r="D83" s="124" t="s">
        <v>386</v>
      </c>
      <c r="E83" s="14" t="s">
        <v>306</v>
      </c>
      <c r="F83" s="38" t="s">
        <v>103</v>
      </c>
      <c r="G83" s="5">
        <v>0</v>
      </c>
      <c r="H83" s="5">
        <v>0</v>
      </c>
      <c r="I83" s="5">
        <v>0</v>
      </c>
      <c r="J83" s="5">
        <v>0</v>
      </c>
      <c r="K83" s="91">
        <v>3.0499999999999961E-2</v>
      </c>
      <c r="L83" s="5">
        <v>0</v>
      </c>
      <c r="M83" s="5">
        <v>0</v>
      </c>
    </row>
    <row r="84" spans="1:13" x14ac:dyDescent="0.25">
      <c r="A84" s="37" t="s">
        <v>151</v>
      </c>
      <c r="B84" s="15" t="s">
        <v>39</v>
      </c>
      <c r="C84" s="15" t="s">
        <v>151</v>
      </c>
      <c r="D84" s="124" t="s">
        <v>387</v>
      </c>
      <c r="E84" s="15" t="s">
        <v>307</v>
      </c>
      <c r="F84" s="37" t="s">
        <v>103</v>
      </c>
      <c r="G84" s="5">
        <v>0</v>
      </c>
      <c r="H84" s="3">
        <v>3.1000000000000003E-2</v>
      </c>
      <c r="I84" s="5">
        <v>0</v>
      </c>
      <c r="J84" s="5">
        <v>0</v>
      </c>
      <c r="K84" s="5">
        <v>0</v>
      </c>
      <c r="L84" s="91">
        <v>0.497</v>
      </c>
      <c r="M84" s="5">
        <v>0</v>
      </c>
    </row>
    <row r="85" spans="1:13" x14ac:dyDescent="0.25">
      <c r="A85" s="37" t="s">
        <v>151</v>
      </c>
      <c r="B85" s="13" t="s">
        <v>15</v>
      </c>
      <c r="C85" s="15" t="s">
        <v>151</v>
      </c>
      <c r="D85" s="124" t="s">
        <v>387</v>
      </c>
      <c r="E85" s="13" t="s">
        <v>308</v>
      </c>
      <c r="F85" s="36" t="s">
        <v>103</v>
      </c>
      <c r="G85" s="91">
        <v>3.1230769230769232E-2</v>
      </c>
      <c r="H85" s="5">
        <v>0</v>
      </c>
      <c r="I85" s="3">
        <v>3.3333333333333332E-4</v>
      </c>
      <c r="J85" s="91">
        <v>1.25E-3</v>
      </c>
      <c r="K85" s="5">
        <v>0</v>
      </c>
      <c r="L85" s="5">
        <v>0</v>
      </c>
      <c r="M85" s="5">
        <v>0</v>
      </c>
    </row>
    <row r="86" spans="1:13" s="93" customFormat="1" x14ac:dyDescent="0.25">
      <c r="A86" s="37" t="s">
        <v>151</v>
      </c>
      <c r="B86" s="14" t="s">
        <v>106</v>
      </c>
      <c r="C86" s="15" t="s">
        <v>151</v>
      </c>
      <c r="D86" s="124" t="s">
        <v>387</v>
      </c>
      <c r="E86" s="14" t="s">
        <v>432</v>
      </c>
      <c r="F86" s="38" t="s">
        <v>103</v>
      </c>
      <c r="G86" s="88">
        <v>0</v>
      </c>
      <c r="H86" s="91">
        <v>8.3333333333333339E-4</v>
      </c>
      <c r="I86" s="91">
        <v>7.8333333333333324E-2</v>
      </c>
      <c r="J86" s="91">
        <v>1.8874999999999999E-2</v>
      </c>
      <c r="K86" s="91">
        <v>6.5000000000000006E-3</v>
      </c>
      <c r="L86" s="88">
        <v>0</v>
      </c>
      <c r="M86" s="88">
        <v>0</v>
      </c>
    </row>
    <row r="87" spans="1:13" x14ac:dyDescent="0.25">
      <c r="A87" s="37" t="s">
        <v>151</v>
      </c>
      <c r="B87" s="13" t="s">
        <v>83</v>
      </c>
      <c r="C87" s="15" t="s">
        <v>151</v>
      </c>
      <c r="D87" s="124" t="s">
        <v>387</v>
      </c>
      <c r="E87" s="13" t="s">
        <v>309</v>
      </c>
      <c r="F87" s="36" t="s">
        <v>161</v>
      </c>
      <c r="G87" s="5">
        <v>0</v>
      </c>
      <c r="H87" s="3">
        <v>3.0666666666666665E-2</v>
      </c>
      <c r="I87" s="3">
        <v>0.16408333333333333</v>
      </c>
      <c r="J87" s="5">
        <v>0</v>
      </c>
      <c r="K87" s="5">
        <v>0</v>
      </c>
      <c r="L87" s="5">
        <v>0</v>
      </c>
      <c r="M87" s="5">
        <v>0</v>
      </c>
    </row>
    <row r="88" spans="1:13" s="93" customFormat="1" x14ac:dyDescent="0.25">
      <c r="A88" s="37" t="s">
        <v>151</v>
      </c>
      <c r="B88" s="14" t="s">
        <v>40</v>
      </c>
      <c r="C88" s="15" t="s">
        <v>151</v>
      </c>
      <c r="D88" s="124" t="s">
        <v>387</v>
      </c>
      <c r="E88" s="14" t="s">
        <v>310</v>
      </c>
      <c r="F88" s="38" t="s">
        <v>103</v>
      </c>
      <c r="G88" s="88">
        <v>0</v>
      </c>
      <c r="H88" s="91">
        <v>0.43830000000000002</v>
      </c>
      <c r="I88" s="91">
        <v>7.0499999999999993E-2</v>
      </c>
      <c r="J88" s="91">
        <v>2.3E-3</v>
      </c>
      <c r="K88" s="88">
        <v>0</v>
      </c>
      <c r="L88" s="91">
        <v>0.35425000000000001</v>
      </c>
      <c r="M88" s="88">
        <v>0</v>
      </c>
    </row>
    <row r="89" spans="1:13" x14ac:dyDescent="0.25">
      <c r="A89" s="38" t="s">
        <v>126</v>
      </c>
      <c r="B89" s="14" t="s">
        <v>41</v>
      </c>
      <c r="C89" s="14" t="s">
        <v>126</v>
      </c>
      <c r="D89" s="124" t="s">
        <v>388</v>
      </c>
      <c r="E89" s="14" t="s">
        <v>311</v>
      </c>
      <c r="F89" s="38" t="s">
        <v>161</v>
      </c>
      <c r="G89" s="5">
        <v>0</v>
      </c>
      <c r="H89" s="5">
        <v>0</v>
      </c>
      <c r="I89" s="5">
        <v>0</v>
      </c>
      <c r="J89" s="91">
        <v>5.1250000000000011E-2</v>
      </c>
      <c r="K89" s="91">
        <v>5.0999999999999997E-2</v>
      </c>
      <c r="L89" s="5">
        <v>0</v>
      </c>
      <c r="M89" s="5">
        <v>0</v>
      </c>
    </row>
    <row r="90" spans="1:13" x14ac:dyDescent="0.25">
      <c r="A90" s="38" t="s">
        <v>144</v>
      </c>
      <c r="B90" s="14" t="s">
        <v>93</v>
      </c>
      <c r="C90" s="14" t="s">
        <v>144</v>
      </c>
      <c r="D90" s="124" t="s">
        <v>389</v>
      </c>
      <c r="E90" s="14" t="s">
        <v>312</v>
      </c>
      <c r="F90" s="38" t="s">
        <v>103</v>
      </c>
      <c r="G90" s="5">
        <v>0</v>
      </c>
      <c r="H90" s="5">
        <v>0</v>
      </c>
      <c r="I90" s="5">
        <v>0</v>
      </c>
      <c r="J90" s="91">
        <v>7.4999999999999997E-3</v>
      </c>
      <c r="K90" s="5">
        <v>0</v>
      </c>
      <c r="L90" s="5">
        <v>0</v>
      </c>
      <c r="M90" s="5">
        <v>0</v>
      </c>
    </row>
    <row r="91" spans="1:13" x14ac:dyDescent="0.25">
      <c r="A91" s="38" t="s">
        <v>144</v>
      </c>
      <c r="B91" s="13" t="s">
        <v>68</v>
      </c>
      <c r="C91" s="14" t="s">
        <v>144</v>
      </c>
      <c r="D91" s="124" t="s">
        <v>389</v>
      </c>
      <c r="E91" s="13" t="s">
        <v>390</v>
      </c>
      <c r="F91" s="36" t="s">
        <v>103</v>
      </c>
      <c r="G91" s="5">
        <v>0</v>
      </c>
      <c r="H91" s="5">
        <v>0</v>
      </c>
      <c r="I91" s="5">
        <v>0</v>
      </c>
      <c r="J91" s="5">
        <v>0</v>
      </c>
      <c r="K91" s="91">
        <v>1.0000000000000141E-3</v>
      </c>
      <c r="L91" s="5">
        <v>0</v>
      </c>
      <c r="M91" s="5">
        <v>0</v>
      </c>
    </row>
    <row r="92" spans="1:13" s="93" customFormat="1" x14ac:dyDescent="0.25">
      <c r="A92" s="38" t="s">
        <v>144</v>
      </c>
      <c r="B92" s="13" t="s">
        <v>84</v>
      </c>
      <c r="C92" s="14" t="s">
        <v>144</v>
      </c>
      <c r="D92" s="124" t="s">
        <v>389</v>
      </c>
      <c r="E92" s="13" t="s">
        <v>313</v>
      </c>
      <c r="F92" s="36" t="s">
        <v>103</v>
      </c>
      <c r="G92" s="5">
        <v>0</v>
      </c>
      <c r="H92" s="5">
        <v>0</v>
      </c>
      <c r="I92" s="5">
        <v>0</v>
      </c>
      <c r="J92" s="91">
        <v>9.3749999999999997E-4</v>
      </c>
      <c r="K92" s="91">
        <v>0.01</v>
      </c>
      <c r="L92" s="5">
        <v>0</v>
      </c>
      <c r="M92" s="5">
        <v>0</v>
      </c>
    </row>
    <row r="93" spans="1:13" x14ac:dyDescent="0.25">
      <c r="A93" s="36" t="s">
        <v>137</v>
      </c>
      <c r="B93" s="13" t="s">
        <v>56</v>
      </c>
      <c r="C93" s="13" t="s">
        <v>137</v>
      </c>
      <c r="D93" s="124" t="s">
        <v>392</v>
      </c>
      <c r="E93" s="13" t="s">
        <v>391</v>
      </c>
      <c r="F93" s="36" t="s">
        <v>103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</row>
    <row r="94" spans="1:13" x14ac:dyDescent="0.25">
      <c r="A94" s="36" t="s">
        <v>137</v>
      </c>
      <c r="B94" s="13" t="s">
        <v>85</v>
      </c>
      <c r="C94" s="13" t="s">
        <v>137</v>
      </c>
      <c r="D94" s="124" t="s">
        <v>392</v>
      </c>
      <c r="E94" s="13" t="s">
        <v>314</v>
      </c>
      <c r="F94" s="36" t="s">
        <v>103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91">
        <v>1.125E-2</v>
      </c>
      <c r="M94" s="5">
        <v>0</v>
      </c>
    </row>
    <row r="95" spans="1:13" x14ac:dyDescent="0.25">
      <c r="A95" s="36" t="s">
        <v>130</v>
      </c>
      <c r="B95" s="13" t="s">
        <v>2</v>
      </c>
      <c r="C95" s="13" t="s">
        <v>442</v>
      </c>
      <c r="D95" s="124" t="s">
        <v>393</v>
      </c>
      <c r="E95" s="13" t="s">
        <v>315</v>
      </c>
      <c r="F95" s="36" t="s">
        <v>103</v>
      </c>
      <c r="G95" s="91">
        <v>1.8692307692307696E-2</v>
      </c>
      <c r="H95" s="5">
        <v>0</v>
      </c>
      <c r="I95" s="3">
        <v>1.6666666666666666E-4</v>
      </c>
      <c r="J95" s="91">
        <v>6.0875E-3</v>
      </c>
      <c r="K95" s="5">
        <v>0</v>
      </c>
      <c r="L95" s="91">
        <v>2.1749999999999999E-2</v>
      </c>
      <c r="M95" s="5">
        <v>0</v>
      </c>
    </row>
    <row r="96" spans="1:13" x14ac:dyDescent="0.25">
      <c r="A96" s="36" t="s">
        <v>132</v>
      </c>
      <c r="B96" s="13" t="s">
        <v>86</v>
      </c>
      <c r="C96" s="13" t="s">
        <v>132</v>
      </c>
      <c r="D96" s="124" t="s">
        <v>394</v>
      </c>
      <c r="E96" s="13" t="s">
        <v>316</v>
      </c>
      <c r="F96" s="36" t="s">
        <v>103</v>
      </c>
      <c r="G96" s="5">
        <v>0</v>
      </c>
      <c r="H96" s="5">
        <v>0</v>
      </c>
      <c r="I96" s="3">
        <v>2E-3</v>
      </c>
      <c r="J96" s="5">
        <v>0</v>
      </c>
      <c r="K96" s="5">
        <v>0</v>
      </c>
      <c r="L96" s="91">
        <v>3.925E-2</v>
      </c>
      <c r="M96" s="5">
        <v>0</v>
      </c>
    </row>
    <row r="97" spans="1:13" x14ac:dyDescent="0.25">
      <c r="A97" s="38" t="s">
        <v>137</v>
      </c>
      <c r="B97" s="14" t="s">
        <v>42</v>
      </c>
      <c r="C97" s="14" t="s">
        <v>137</v>
      </c>
      <c r="D97" s="124" t="s">
        <v>395</v>
      </c>
      <c r="E97" s="14" t="s">
        <v>317</v>
      </c>
      <c r="F97" s="38" t="s">
        <v>103</v>
      </c>
      <c r="G97" s="5">
        <v>0</v>
      </c>
      <c r="H97" s="3">
        <v>1.4833333333333336E-2</v>
      </c>
      <c r="I97" s="3">
        <v>8.9166666666666665E-3</v>
      </c>
      <c r="J97" s="5">
        <v>0</v>
      </c>
      <c r="K97" s="5">
        <v>0</v>
      </c>
      <c r="L97" s="91">
        <v>8.2000000000000003E-2</v>
      </c>
      <c r="M97" s="5">
        <v>0</v>
      </c>
    </row>
    <row r="98" spans="1:13" x14ac:dyDescent="0.25">
      <c r="A98" s="37" t="s">
        <v>153</v>
      </c>
      <c r="B98" s="15" t="s">
        <v>43</v>
      </c>
      <c r="C98" s="15" t="s">
        <v>153</v>
      </c>
      <c r="D98" s="124" t="s">
        <v>396</v>
      </c>
      <c r="E98" s="15" t="s">
        <v>318</v>
      </c>
      <c r="F98" s="45" t="s">
        <v>103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91">
        <v>8.0000000000000002E-3</v>
      </c>
      <c r="M98" s="5">
        <v>0</v>
      </c>
    </row>
    <row r="99" spans="1:13" x14ac:dyDescent="0.25">
      <c r="A99" s="36" t="s">
        <v>152</v>
      </c>
      <c r="B99" s="13" t="s">
        <v>231</v>
      </c>
      <c r="C99" s="13" t="s">
        <v>152</v>
      </c>
      <c r="D99" s="124" t="s">
        <v>397</v>
      </c>
      <c r="E99" s="13" t="s">
        <v>319</v>
      </c>
      <c r="F99" s="45" t="s">
        <v>103</v>
      </c>
      <c r="G99" s="5">
        <v>0</v>
      </c>
      <c r="H99" s="3">
        <v>4.1666666666666669E-4</v>
      </c>
      <c r="I99" s="5">
        <v>0</v>
      </c>
      <c r="J99" s="91">
        <v>1.10375E-2</v>
      </c>
      <c r="K99" s="5">
        <v>0</v>
      </c>
      <c r="L99" s="91">
        <v>1.325E-2</v>
      </c>
      <c r="M99" s="5">
        <v>0</v>
      </c>
    </row>
    <row r="100" spans="1:13" x14ac:dyDescent="0.25">
      <c r="A100" s="38" t="s">
        <v>154</v>
      </c>
      <c r="B100" s="14" t="s">
        <v>232</v>
      </c>
      <c r="C100" s="14" t="s">
        <v>154</v>
      </c>
      <c r="D100" s="124" t="s">
        <v>423</v>
      </c>
      <c r="E100" s="14" t="s">
        <v>449</v>
      </c>
      <c r="F100" s="45" t="s">
        <v>103</v>
      </c>
      <c r="G100" s="5">
        <v>0</v>
      </c>
      <c r="H100" s="5">
        <v>0</v>
      </c>
      <c r="I100" s="5">
        <v>0</v>
      </c>
      <c r="J100" s="5">
        <v>0</v>
      </c>
      <c r="K100" s="91">
        <v>3.5249999999999997E-2</v>
      </c>
      <c r="L100" s="5">
        <v>0</v>
      </c>
      <c r="M100" s="5">
        <v>0</v>
      </c>
    </row>
    <row r="101" spans="1:13" x14ac:dyDescent="0.25">
      <c r="A101" s="38" t="s">
        <v>155</v>
      </c>
      <c r="B101" s="14" t="s">
        <v>233</v>
      </c>
      <c r="C101" s="14" t="s">
        <v>155</v>
      </c>
      <c r="D101" s="124" t="s">
        <v>398</v>
      </c>
      <c r="E101" s="14" t="s">
        <v>320</v>
      </c>
      <c r="F101" s="45" t="s">
        <v>103</v>
      </c>
      <c r="G101" s="5">
        <v>0</v>
      </c>
      <c r="H101" s="5">
        <v>0</v>
      </c>
      <c r="I101" s="3">
        <v>1E-3</v>
      </c>
      <c r="J101" s="91">
        <v>2E-3</v>
      </c>
      <c r="K101" s="91">
        <v>3.4999999999999996E-3</v>
      </c>
      <c r="L101" s="5">
        <v>0</v>
      </c>
      <c r="M101" s="5">
        <v>0</v>
      </c>
    </row>
    <row r="102" spans="1:13" x14ac:dyDescent="0.25">
      <c r="A102" s="37" t="s">
        <v>156</v>
      </c>
      <c r="B102" s="15" t="s">
        <v>44</v>
      </c>
      <c r="C102" s="15" t="s">
        <v>156</v>
      </c>
      <c r="D102" s="124" t="s">
        <v>399</v>
      </c>
      <c r="E102" s="15" t="s">
        <v>321</v>
      </c>
      <c r="F102" s="45" t="s">
        <v>103</v>
      </c>
      <c r="G102" s="5">
        <v>0</v>
      </c>
      <c r="H102" s="3">
        <v>1.4166666666666668E-3</v>
      </c>
      <c r="I102" s="5">
        <v>0</v>
      </c>
      <c r="J102" s="91">
        <v>3.1250000000000002E-3</v>
      </c>
      <c r="K102" s="5">
        <v>0</v>
      </c>
      <c r="L102" s="91">
        <v>5.45E-2</v>
      </c>
      <c r="M102" s="5">
        <v>0</v>
      </c>
    </row>
    <row r="103" spans="1:13" x14ac:dyDescent="0.25">
      <c r="A103" s="36" t="s">
        <v>127</v>
      </c>
      <c r="B103" s="13" t="s">
        <v>57</v>
      </c>
      <c r="C103" s="13" t="s">
        <v>127</v>
      </c>
      <c r="D103" s="124" t="s">
        <v>424</v>
      </c>
      <c r="E103" s="13" t="s">
        <v>400</v>
      </c>
      <c r="F103" s="44" t="s">
        <v>103</v>
      </c>
      <c r="G103" s="5">
        <v>0</v>
      </c>
      <c r="H103" s="5">
        <v>0</v>
      </c>
      <c r="I103" s="5">
        <v>0</v>
      </c>
      <c r="J103" s="91">
        <v>1.7499999999999935E-3</v>
      </c>
      <c r="K103" s="5">
        <v>0</v>
      </c>
      <c r="L103" s="5">
        <v>0</v>
      </c>
      <c r="M103" s="5">
        <v>0</v>
      </c>
    </row>
    <row r="104" spans="1:13" s="93" customFormat="1" x14ac:dyDescent="0.25">
      <c r="A104" s="38" t="s">
        <v>126</v>
      </c>
      <c r="B104" s="14" t="s">
        <v>87</v>
      </c>
      <c r="C104" s="14" t="s">
        <v>126</v>
      </c>
      <c r="D104" s="131" t="s">
        <v>409</v>
      </c>
      <c r="E104" s="132" t="s">
        <v>439</v>
      </c>
      <c r="F104" s="36" t="s">
        <v>161</v>
      </c>
      <c r="G104" s="5">
        <v>0</v>
      </c>
      <c r="H104" s="3">
        <v>0.21058333333333334</v>
      </c>
      <c r="I104" s="3">
        <v>0.41700000000000004</v>
      </c>
      <c r="J104" s="5">
        <v>0</v>
      </c>
      <c r="K104" s="5">
        <v>0</v>
      </c>
      <c r="L104" s="91">
        <v>1.25E-3</v>
      </c>
      <c r="M104" s="5">
        <v>0</v>
      </c>
    </row>
    <row r="105" spans="1:13" x14ac:dyDescent="0.25">
      <c r="A105" s="38" t="s">
        <v>126</v>
      </c>
      <c r="B105" s="13" t="s">
        <v>0</v>
      </c>
      <c r="C105" s="14" t="s">
        <v>126</v>
      </c>
      <c r="D105" s="124" t="s">
        <v>401</v>
      </c>
      <c r="E105" s="13" t="s">
        <v>322</v>
      </c>
      <c r="F105" s="44" t="s">
        <v>161</v>
      </c>
      <c r="G105" s="91">
        <v>5.7923076923076931E-2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</row>
    <row r="106" spans="1:13" s="96" customFormat="1" x14ac:dyDescent="0.25">
      <c r="A106" s="37" t="s">
        <v>140</v>
      </c>
      <c r="B106" s="15" t="s">
        <v>45</v>
      </c>
      <c r="C106" s="15" t="s">
        <v>140</v>
      </c>
      <c r="D106" s="124" t="s">
        <v>402</v>
      </c>
      <c r="E106" s="15" t="s">
        <v>323</v>
      </c>
      <c r="F106" s="37" t="s">
        <v>103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91">
        <v>3.6499999999999998E-2</v>
      </c>
      <c r="M106" s="5">
        <v>0</v>
      </c>
    </row>
    <row r="107" spans="1:13" x14ac:dyDescent="0.25">
      <c r="A107" s="36" t="s">
        <v>130</v>
      </c>
      <c r="B107" s="13" t="s">
        <v>88</v>
      </c>
      <c r="C107" s="13" t="s">
        <v>442</v>
      </c>
      <c r="D107" s="124" t="s">
        <v>403</v>
      </c>
      <c r="E107" s="13" t="s">
        <v>324</v>
      </c>
      <c r="F107" s="44" t="s">
        <v>103</v>
      </c>
      <c r="G107" s="5">
        <v>0</v>
      </c>
      <c r="H107" s="5">
        <v>0</v>
      </c>
      <c r="I107" s="5">
        <v>0</v>
      </c>
      <c r="J107" s="91">
        <v>6.2500000000000001E-4</v>
      </c>
      <c r="K107" s="5">
        <v>0</v>
      </c>
      <c r="L107" s="5">
        <v>0</v>
      </c>
      <c r="M107" s="5">
        <v>0</v>
      </c>
    </row>
    <row r="108" spans="1:13" x14ac:dyDescent="0.25">
      <c r="A108" s="36" t="s">
        <v>130</v>
      </c>
      <c r="B108" s="13" t="s">
        <v>120</v>
      </c>
      <c r="C108" s="13" t="s">
        <v>442</v>
      </c>
      <c r="D108" s="124" t="s">
        <v>403</v>
      </c>
      <c r="E108" s="13" t="s">
        <v>433</v>
      </c>
      <c r="F108" s="44" t="s">
        <v>161</v>
      </c>
      <c r="G108" s="5">
        <v>0</v>
      </c>
      <c r="H108" s="5">
        <v>0</v>
      </c>
      <c r="I108" s="5">
        <v>0</v>
      </c>
      <c r="J108" s="91">
        <v>5.0000000000000706E-4</v>
      </c>
      <c r="K108" s="91">
        <v>0.11649999999999991</v>
      </c>
      <c r="L108" s="5">
        <v>0</v>
      </c>
      <c r="M108" s="91">
        <v>1.1000000000000013E-2</v>
      </c>
    </row>
    <row r="109" spans="1:13" s="93" customFormat="1" x14ac:dyDescent="0.25">
      <c r="A109" s="36" t="s">
        <v>130</v>
      </c>
      <c r="B109" s="13" t="s">
        <v>89</v>
      </c>
      <c r="C109" s="13" t="s">
        <v>442</v>
      </c>
      <c r="D109" s="124" t="s">
        <v>403</v>
      </c>
      <c r="E109" s="13" t="s">
        <v>325</v>
      </c>
      <c r="F109" s="36" t="s">
        <v>103</v>
      </c>
      <c r="G109" s="5">
        <v>0</v>
      </c>
      <c r="H109" s="3">
        <v>1.1666666666666665E-2</v>
      </c>
      <c r="I109" s="5">
        <v>0</v>
      </c>
      <c r="J109" s="5">
        <v>0</v>
      </c>
      <c r="K109" s="5">
        <v>0</v>
      </c>
      <c r="L109" s="91">
        <v>0.10250000000000001</v>
      </c>
      <c r="M109" s="5">
        <v>0</v>
      </c>
    </row>
    <row r="110" spans="1:13" x14ac:dyDescent="0.25">
      <c r="A110" s="36" t="s">
        <v>130</v>
      </c>
      <c r="B110" s="13" t="s">
        <v>72</v>
      </c>
      <c r="C110" s="13" t="s">
        <v>442</v>
      </c>
      <c r="D110" s="124" t="s">
        <v>403</v>
      </c>
      <c r="E110" s="13" t="s">
        <v>404</v>
      </c>
      <c r="F110" s="44" t="s">
        <v>161</v>
      </c>
      <c r="G110" s="5">
        <v>0</v>
      </c>
      <c r="H110" s="5">
        <v>0</v>
      </c>
      <c r="I110" s="5">
        <v>0</v>
      </c>
      <c r="J110" s="5">
        <v>0</v>
      </c>
      <c r="K110" s="91">
        <v>2.5000000000000001E-2</v>
      </c>
      <c r="L110" s="5">
        <v>0</v>
      </c>
      <c r="M110" s="5">
        <v>0</v>
      </c>
    </row>
    <row r="111" spans="1:13" x14ac:dyDescent="0.25">
      <c r="A111" s="36" t="s">
        <v>157</v>
      </c>
      <c r="B111" s="13" t="s">
        <v>62</v>
      </c>
      <c r="C111" s="13" t="s">
        <v>157</v>
      </c>
      <c r="D111" s="124" t="s">
        <v>425</v>
      </c>
      <c r="E111" s="13" t="s">
        <v>405</v>
      </c>
      <c r="F111" s="44" t="s">
        <v>103</v>
      </c>
      <c r="G111" s="5">
        <v>0</v>
      </c>
      <c r="H111" s="5">
        <v>0</v>
      </c>
      <c r="I111" s="5">
        <v>0</v>
      </c>
      <c r="J111" s="5">
        <v>0</v>
      </c>
      <c r="K111" s="91">
        <v>2.2500000000000027E-2</v>
      </c>
      <c r="L111" s="5">
        <v>0</v>
      </c>
      <c r="M111" s="5">
        <v>0</v>
      </c>
    </row>
    <row r="112" spans="1:13" x14ac:dyDescent="0.25">
      <c r="A112" s="39" t="s">
        <v>139</v>
      </c>
      <c r="B112" s="13" t="s">
        <v>90</v>
      </c>
      <c r="C112" s="128" t="s">
        <v>139</v>
      </c>
      <c r="D112" s="127" t="s">
        <v>406</v>
      </c>
      <c r="E112" s="13" t="s">
        <v>326</v>
      </c>
      <c r="F112" s="44" t="s">
        <v>161</v>
      </c>
      <c r="G112" s="5">
        <v>0</v>
      </c>
      <c r="H112" s="3">
        <v>2.6666666666666666E-3</v>
      </c>
      <c r="I112" s="3">
        <v>2.1666666666666666E-4</v>
      </c>
      <c r="J112" s="5">
        <v>0</v>
      </c>
      <c r="K112" s="5">
        <v>0</v>
      </c>
      <c r="L112" s="5">
        <v>0</v>
      </c>
      <c r="M112" s="5">
        <v>0</v>
      </c>
    </row>
    <row r="113" spans="1:13" x14ac:dyDescent="0.25">
      <c r="A113" s="36" t="s">
        <v>130</v>
      </c>
      <c r="B113" s="13" t="s">
        <v>70</v>
      </c>
      <c r="C113" s="13" t="s">
        <v>442</v>
      </c>
      <c r="D113" s="124" t="s">
        <v>408</v>
      </c>
      <c r="E113" s="13" t="s">
        <v>407</v>
      </c>
      <c r="F113" s="44" t="s">
        <v>161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91">
        <v>7.9999999999999905E-2</v>
      </c>
    </row>
    <row r="114" spans="1:13" x14ac:dyDescent="0.25">
      <c r="A114" s="36" t="s">
        <v>130</v>
      </c>
      <c r="B114" s="13" t="s">
        <v>121</v>
      </c>
      <c r="C114" s="13" t="s">
        <v>442</v>
      </c>
      <c r="D114" s="124" t="s">
        <v>408</v>
      </c>
      <c r="E114" s="13" t="s">
        <v>434</v>
      </c>
      <c r="F114" s="44" t="s">
        <v>161</v>
      </c>
      <c r="G114" s="5">
        <v>0</v>
      </c>
      <c r="H114" s="5">
        <v>0</v>
      </c>
      <c r="I114" s="5">
        <v>0</v>
      </c>
      <c r="J114" s="5">
        <v>0</v>
      </c>
      <c r="K114" s="91">
        <v>0.20250000000000001</v>
      </c>
      <c r="L114" s="5">
        <v>0</v>
      </c>
      <c r="M114" s="5">
        <v>0</v>
      </c>
    </row>
    <row r="115" spans="1:13" x14ac:dyDescent="0.25">
      <c r="A115" s="36" t="s">
        <v>130</v>
      </c>
      <c r="B115" s="13" t="s">
        <v>4</v>
      </c>
      <c r="C115" s="13" t="s">
        <v>442</v>
      </c>
      <c r="D115" s="124" t="s">
        <v>408</v>
      </c>
      <c r="E115" s="13" t="s">
        <v>327</v>
      </c>
      <c r="F115" s="44" t="s">
        <v>103</v>
      </c>
      <c r="G115" s="91">
        <v>5.3846153846153844E-4</v>
      </c>
      <c r="H115" s="5">
        <v>0</v>
      </c>
      <c r="I115" s="5">
        <v>0</v>
      </c>
      <c r="J115" s="91">
        <v>5.3062499999999999E-2</v>
      </c>
      <c r="K115" s="91">
        <v>5.4750000000000014E-2</v>
      </c>
      <c r="L115" s="5">
        <v>0</v>
      </c>
      <c r="M115" s="5">
        <v>0</v>
      </c>
    </row>
    <row r="116" spans="1:13" x14ac:dyDescent="0.25">
      <c r="A116" s="36" t="s">
        <v>126</v>
      </c>
      <c r="B116" s="13" t="s">
        <v>71</v>
      </c>
      <c r="C116" s="13" t="s">
        <v>126</v>
      </c>
      <c r="D116" s="124" t="s">
        <v>409</v>
      </c>
      <c r="E116" s="133" t="s">
        <v>440</v>
      </c>
      <c r="F116" s="44" t="s">
        <v>161</v>
      </c>
      <c r="G116" s="5">
        <v>0</v>
      </c>
      <c r="H116" s="5">
        <v>0</v>
      </c>
      <c r="I116" s="5">
        <v>0</v>
      </c>
      <c r="J116" s="91">
        <v>6.0249999999999998E-2</v>
      </c>
      <c r="K116" s="5">
        <v>0</v>
      </c>
      <c r="L116" s="91">
        <v>9.7499999999999996E-4</v>
      </c>
      <c r="M116" s="91">
        <v>0.25000000000000011</v>
      </c>
    </row>
    <row r="117" spans="1:13" x14ac:dyDescent="0.25">
      <c r="A117" s="36" t="s">
        <v>126</v>
      </c>
      <c r="B117" s="13" t="s">
        <v>19</v>
      </c>
      <c r="C117" s="13" t="s">
        <v>126</v>
      </c>
      <c r="D117" s="124" t="s">
        <v>409</v>
      </c>
      <c r="E117" s="133" t="s">
        <v>441</v>
      </c>
      <c r="F117" s="44" t="s">
        <v>161</v>
      </c>
      <c r="G117" s="91">
        <v>1.4923076923076924E-2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</row>
    <row r="118" spans="1:13" x14ac:dyDescent="0.25">
      <c r="A118" s="36" t="s">
        <v>126</v>
      </c>
      <c r="B118" s="13" t="s">
        <v>115</v>
      </c>
      <c r="C118" s="13" t="s">
        <v>126</v>
      </c>
      <c r="D118" s="124" t="s">
        <v>409</v>
      </c>
      <c r="E118" s="13" t="s">
        <v>435</v>
      </c>
      <c r="F118" s="44" t="s">
        <v>161</v>
      </c>
      <c r="G118" s="5">
        <v>0</v>
      </c>
      <c r="H118" s="5">
        <v>0</v>
      </c>
      <c r="I118" s="5">
        <v>0</v>
      </c>
      <c r="J118" s="91">
        <v>3.6750000000000005E-2</v>
      </c>
      <c r="K118" s="91">
        <v>0.12400000000000003</v>
      </c>
      <c r="L118" s="5">
        <v>0</v>
      </c>
      <c r="M118" s="5">
        <v>0</v>
      </c>
    </row>
    <row r="119" spans="1:13" x14ac:dyDescent="0.25">
      <c r="A119" s="36" t="s">
        <v>126</v>
      </c>
      <c r="B119" s="14" t="s">
        <v>248</v>
      </c>
      <c r="C119" s="13" t="s">
        <v>126</v>
      </c>
      <c r="D119" s="124" t="s">
        <v>409</v>
      </c>
      <c r="E119" s="14" t="s">
        <v>328</v>
      </c>
      <c r="F119" s="44" t="s">
        <v>161</v>
      </c>
      <c r="G119" s="5">
        <v>0</v>
      </c>
      <c r="H119" s="3">
        <v>4.2000000000000003E-2</v>
      </c>
      <c r="I119" s="3">
        <v>2.4333333333333335E-2</v>
      </c>
      <c r="J119" s="5">
        <v>0</v>
      </c>
      <c r="K119" s="91">
        <v>6.3250000000000001E-2</v>
      </c>
      <c r="L119" s="5">
        <v>0</v>
      </c>
      <c r="M119" s="5">
        <v>0</v>
      </c>
    </row>
    <row r="120" spans="1:13" x14ac:dyDescent="0.25">
      <c r="A120" s="36" t="s">
        <v>158</v>
      </c>
      <c r="B120" s="13" t="s">
        <v>91</v>
      </c>
      <c r="C120" s="13" t="s">
        <v>158</v>
      </c>
      <c r="D120" s="124" t="s">
        <v>410</v>
      </c>
      <c r="E120" s="13" t="s">
        <v>329</v>
      </c>
      <c r="F120" s="44" t="s">
        <v>103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91">
        <v>2E-3</v>
      </c>
      <c r="M120" s="5">
        <v>0</v>
      </c>
    </row>
    <row r="121" spans="1:13" s="100" customFormat="1" x14ac:dyDescent="0.25">
      <c r="A121" s="98" t="s">
        <v>159</v>
      </c>
      <c r="B121" s="87" t="s">
        <v>92</v>
      </c>
      <c r="C121" s="87" t="s">
        <v>159</v>
      </c>
      <c r="D121" s="129" t="s">
        <v>411</v>
      </c>
      <c r="E121" s="87" t="s">
        <v>330</v>
      </c>
      <c r="F121" s="98" t="s">
        <v>103</v>
      </c>
      <c r="G121" s="5">
        <v>0</v>
      </c>
      <c r="H121" s="5">
        <v>0</v>
      </c>
      <c r="I121" s="5">
        <v>0</v>
      </c>
      <c r="J121" s="91">
        <v>3.1625E-2</v>
      </c>
      <c r="K121" s="5">
        <v>0</v>
      </c>
      <c r="L121" s="5">
        <v>0</v>
      </c>
      <c r="M121" s="5">
        <v>0</v>
      </c>
    </row>
    <row r="125" spans="1:13" x14ac:dyDescent="0.25">
      <c r="A125" s="32"/>
      <c r="C125" s="32"/>
      <c r="D125" s="32"/>
      <c r="F125" s="3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zoomScaleNormal="100" zoomScalePageLayoutView="85" workbookViewId="0"/>
  </sheetViews>
  <sheetFormatPr baseColWidth="10" defaultRowHeight="15" x14ac:dyDescent="0.25"/>
  <cols>
    <col min="1" max="1" width="16.28515625" style="40" bestFit="1" customWidth="1"/>
    <col min="2" max="2" width="43.28515625" style="1" bestFit="1" customWidth="1"/>
    <col min="3" max="3" width="16.7109375" style="40" bestFit="1" customWidth="1"/>
    <col min="4" max="4" width="14.42578125" style="40" bestFit="1" customWidth="1"/>
    <col min="5" max="5" width="52.42578125" style="1" bestFit="1" customWidth="1"/>
    <col min="6" max="6" width="11.42578125" style="1" bestFit="1" customWidth="1"/>
    <col min="7" max="7" width="10.85546875" bestFit="1" customWidth="1"/>
    <col min="8" max="8" width="10.42578125" bestFit="1" customWidth="1"/>
    <col min="9" max="9" width="10.85546875" style="93" bestFit="1" customWidth="1"/>
    <col min="10" max="10" width="11" style="93" bestFit="1" customWidth="1"/>
  </cols>
  <sheetData>
    <row r="1" spans="1:16" x14ac:dyDescent="0.25">
      <c r="A1" s="105"/>
      <c r="B1" s="104"/>
      <c r="C1" s="105"/>
      <c r="D1" s="105"/>
      <c r="E1" s="104"/>
      <c r="F1" s="4" t="s">
        <v>235</v>
      </c>
      <c r="G1" s="102">
        <v>2017</v>
      </c>
      <c r="H1" s="102">
        <v>2017</v>
      </c>
      <c r="I1" s="88" t="s">
        <v>237</v>
      </c>
      <c r="J1" s="102">
        <v>2016</v>
      </c>
      <c r="K1" s="109"/>
      <c r="L1" s="109"/>
      <c r="M1" s="109"/>
      <c r="N1" s="109"/>
      <c r="O1" s="109"/>
      <c r="P1" s="109"/>
    </row>
    <row r="2" spans="1:16" x14ac:dyDescent="0.25">
      <c r="A2" s="105"/>
      <c r="B2" s="104"/>
      <c r="C2" s="105"/>
      <c r="D2" s="105"/>
      <c r="E2" s="104"/>
      <c r="F2" s="4" t="s">
        <v>236</v>
      </c>
      <c r="G2" s="102" t="s">
        <v>21</v>
      </c>
      <c r="H2" s="102" t="s">
        <v>20</v>
      </c>
      <c r="I2" s="88" t="s">
        <v>47</v>
      </c>
      <c r="J2" s="102" t="s">
        <v>22</v>
      </c>
      <c r="K2" s="109"/>
      <c r="L2" s="109"/>
      <c r="M2" s="109"/>
      <c r="N2" s="109"/>
      <c r="O2" s="109"/>
      <c r="P2" s="109"/>
    </row>
    <row r="3" spans="1:16" x14ac:dyDescent="0.25">
      <c r="A3" s="30" t="s">
        <v>124</v>
      </c>
      <c r="B3" s="4" t="s">
        <v>250</v>
      </c>
      <c r="C3" s="30" t="s">
        <v>444</v>
      </c>
      <c r="D3" s="30" t="s">
        <v>445</v>
      </c>
      <c r="E3" s="4" t="s">
        <v>446</v>
      </c>
      <c r="F3" s="46" t="s">
        <v>97</v>
      </c>
      <c r="G3" s="2" t="s">
        <v>23</v>
      </c>
      <c r="H3" s="101" t="s">
        <v>24</v>
      </c>
      <c r="I3" s="113" t="s">
        <v>49</v>
      </c>
      <c r="J3" s="22" t="s">
        <v>50</v>
      </c>
      <c r="K3" s="115"/>
      <c r="L3" s="115"/>
      <c r="M3" s="115"/>
      <c r="N3" s="115"/>
      <c r="O3" s="115"/>
      <c r="P3" s="115"/>
    </row>
    <row r="4" spans="1:16" x14ac:dyDescent="0.25">
      <c r="A4" s="34" t="s">
        <v>126</v>
      </c>
      <c r="B4" s="86" t="s">
        <v>73</v>
      </c>
      <c r="C4" s="124" t="s">
        <v>126</v>
      </c>
      <c r="D4" s="124" t="s">
        <v>331</v>
      </c>
      <c r="E4" s="130" t="s">
        <v>436</v>
      </c>
      <c r="F4" s="36" t="s">
        <v>103</v>
      </c>
      <c r="G4" s="5">
        <v>0</v>
      </c>
      <c r="H4" s="5">
        <v>0</v>
      </c>
      <c r="I4" s="91">
        <v>1.4583333333333334E-3</v>
      </c>
      <c r="J4" s="5">
        <v>0</v>
      </c>
      <c r="K4" s="109"/>
      <c r="L4" s="109"/>
      <c r="M4" s="109"/>
      <c r="N4" s="109"/>
      <c r="O4" s="109"/>
      <c r="P4" s="109"/>
    </row>
    <row r="5" spans="1:16" x14ac:dyDescent="0.25">
      <c r="A5" s="35" t="s">
        <v>160</v>
      </c>
      <c r="B5" s="12" t="s">
        <v>107</v>
      </c>
      <c r="C5" s="125" t="s">
        <v>443</v>
      </c>
      <c r="D5" s="124" t="s">
        <v>412</v>
      </c>
      <c r="E5" s="12" t="s">
        <v>332</v>
      </c>
      <c r="F5" s="36" t="s">
        <v>161</v>
      </c>
      <c r="G5" s="5">
        <v>0</v>
      </c>
      <c r="H5" s="5">
        <v>0</v>
      </c>
      <c r="I5" s="5">
        <v>0</v>
      </c>
      <c r="J5" s="91">
        <v>4.6666666666666922E-3</v>
      </c>
      <c r="K5" s="112"/>
      <c r="L5" s="112"/>
      <c r="M5" s="112"/>
      <c r="N5" s="112"/>
      <c r="O5" s="112"/>
      <c r="P5" s="112"/>
    </row>
    <row r="6" spans="1:16" x14ac:dyDescent="0.25">
      <c r="A6" s="36" t="s">
        <v>125</v>
      </c>
      <c r="B6" s="13" t="s">
        <v>8</v>
      </c>
      <c r="C6" s="13" t="s">
        <v>125</v>
      </c>
      <c r="D6" s="124" t="s">
        <v>333</v>
      </c>
      <c r="E6" s="13" t="s">
        <v>251</v>
      </c>
      <c r="F6" s="36" t="s">
        <v>103</v>
      </c>
      <c r="G6" s="99">
        <v>0.1358</v>
      </c>
      <c r="H6" s="5">
        <v>0</v>
      </c>
      <c r="I6" s="5">
        <v>0</v>
      </c>
      <c r="J6" s="5">
        <v>0</v>
      </c>
      <c r="K6" s="109"/>
      <c r="L6" s="109"/>
      <c r="M6" s="109"/>
      <c r="N6" s="109"/>
      <c r="O6" s="109"/>
      <c r="P6" s="109"/>
    </row>
    <row r="7" spans="1:16" x14ac:dyDescent="0.25">
      <c r="A7" s="34" t="s">
        <v>126</v>
      </c>
      <c r="B7" s="14" t="s">
        <v>109</v>
      </c>
      <c r="C7" s="124" t="s">
        <v>126</v>
      </c>
      <c r="D7" s="124" t="s">
        <v>334</v>
      </c>
      <c r="E7" s="14" t="s">
        <v>252</v>
      </c>
      <c r="F7" s="38" t="s">
        <v>103</v>
      </c>
      <c r="G7" s="5">
        <v>0</v>
      </c>
      <c r="H7" s="5">
        <v>0</v>
      </c>
      <c r="I7" s="91">
        <v>2.1554166666666666E-2</v>
      </c>
      <c r="J7" s="5">
        <v>0</v>
      </c>
      <c r="K7" s="109"/>
      <c r="L7" s="109"/>
      <c r="M7" s="109"/>
      <c r="N7" s="109"/>
      <c r="O7" s="109"/>
      <c r="P7" s="109"/>
    </row>
    <row r="8" spans="1:16" x14ac:dyDescent="0.25">
      <c r="A8" s="36" t="s">
        <v>127</v>
      </c>
      <c r="B8" s="13" t="s">
        <v>63</v>
      </c>
      <c r="C8" s="13" t="s">
        <v>127</v>
      </c>
      <c r="D8" s="124" t="s">
        <v>413</v>
      </c>
      <c r="E8" s="13" t="s">
        <v>335</v>
      </c>
      <c r="F8" s="36" t="s">
        <v>103</v>
      </c>
      <c r="G8" s="5">
        <v>0</v>
      </c>
      <c r="H8" s="5">
        <v>0</v>
      </c>
      <c r="I8" s="5">
        <v>0</v>
      </c>
      <c r="J8" s="91">
        <v>4.0000000000000062E-3</v>
      </c>
      <c r="K8" s="112"/>
      <c r="L8" s="112"/>
      <c r="M8" s="112"/>
      <c r="N8" s="112"/>
      <c r="O8" s="112"/>
      <c r="P8" s="112"/>
    </row>
    <row r="9" spans="1:16" x14ac:dyDescent="0.25">
      <c r="A9" s="36" t="s">
        <v>128</v>
      </c>
      <c r="B9" s="13" t="s">
        <v>74</v>
      </c>
      <c r="C9" s="13" t="s">
        <v>128</v>
      </c>
      <c r="D9" s="124" t="s">
        <v>336</v>
      </c>
      <c r="E9" s="13" t="s">
        <v>253</v>
      </c>
      <c r="F9" s="36" t="s">
        <v>103</v>
      </c>
      <c r="G9" s="5">
        <v>0</v>
      </c>
      <c r="H9" s="5">
        <v>0</v>
      </c>
      <c r="I9" s="91">
        <v>2.5000000000000001E-4</v>
      </c>
      <c r="J9" s="5">
        <v>0</v>
      </c>
      <c r="K9" s="109"/>
      <c r="L9" s="109"/>
      <c r="M9" s="109"/>
      <c r="N9" s="109"/>
      <c r="O9" s="109"/>
      <c r="P9" s="109"/>
    </row>
    <row r="10" spans="1:16" x14ac:dyDescent="0.25">
      <c r="A10" s="37" t="s">
        <v>129</v>
      </c>
      <c r="B10" s="15" t="s">
        <v>25</v>
      </c>
      <c r="C10" s="15" t="s">
        <v>129</v>
      </c>
      <c r="D10" s="124" t="s">
        <v>337</v>
      </c>
      <c r="E10" s="15" t="s">
        <v>254</v>
      </c>
      <c r="F10" s="37" t="s">
        <v>103</v>
      </c>
      <c r="G10" s="5">
        <v>0</v>
      </c>
      <c r="H10" s="5">
        <v>0</v>
      </c>
      <c r="I10" s="91">
        <v>4.9895833333333334E-2</v>
      </c>
      <c r="J10" s="5">
        <v>0</v>
      </c>
      <c r="K10" s="109"/>
      <c r="L10" s="109"/>
      <c r="M10" s="109"/>
      <c r="N10" s="109"/>
      <c r="O10" s="109"/>
      <c r="P10" s="109"/>
    </row>
    <row r="11" spans="1:16" x14ac:dyDescent="0.25">
      <c r="A11" s="37" t="s">
        <v>130</v>
      </c>
      <c r="B11" s="15" t="s">
        <v>102</v>
      </c>
      <c r="C11" s="15" t="s">
        <v>442</v>
      </c>
      <c r="D11" s="131" t="s">
        <v>438</v>
      </c>
      <c r="E11" s="130" t="s">
        <v>437</v>
      </c>
      <c r="F11" s="37" t="s">
        <v>161</v>
      </c>
      <c r="G11" s="5">
        <v>0</v>
      </c>
      <c r="H11" s="5">
        <v>0</v>
      </c>
      <c r="I11" s="91">
        <v>2.5000000000000001E-3</v>
      </c>
      <c r="J11" s="5">
        <v>0</v>
      </c>
      <c r="K11" s="109"/>
      <c r="L11" s="109"/>
      <c r="M11" s="109"/>
      <c r="N11" s="109"/>
      <c r="O11" s="109"/>
      <c r="P11" s="109"/>
    </row>
    <row r="12" spans="1:16" x14ac:dyDescent="0.25">
      <c r="A12" s="18" t="s">
        <v>131</v>
      </c>
      <c r="B12" s="87" t="s">
        <v>226</v>
      </c>
      <c r="C12" s="97" t="s">
        <v>131</v>
      </c>
      <c r="D12" s="124" t="s">
        <v>338</v>
      </c>
      <c r="E12" s="87" t="s">
        <v>255</v>
      </c>
      <c r="F12" s="37" t="s">
        <v>103</v>
      </c>
      <c r="G12" s="99">
        <v>4.0000000000000001E-3</v>
      </c>
      <c r="H12" s="5">
        <v>0</v>
      </c>
      <c r="I12" s="5">
        <v>0</v>
      </c>
      <c r="J12" s="5">
        <v>0</v>
      </c>
      <c r="K12" s="109"/>
      <c r="L12" s="109"/>
      <c r="M12" s="109"/>
      <c r="N12" s="109"/>
      <c r="O12" s="109"/>
      <c r="P12" s="109"/>
    </row>
    <row r="13" spans="1:16" x14ac:dyDescent="0.25">
      <c r="A13" s="38" t="s">
        <v>128</v>
      </c>
      <c r="B13" s="14" t="s">
        <v>26</v>
      </c>
      <c r="C13" s="14" t="s">
        <v>128</v>
      </c>
      <c r="D13" s="124" t="s">
        <v>339</v>
      </c>
      <c r="E13" s="14" t="s">
        <v>256</v>
      </c>
      <c r="F13" s="38" t="s">
        <v>103</v>
      </c>
      <c r="G13" s="5">
        <v>0</v>
      </c>
      <c r="H13" s="5">
        <v>0</v>
      </c>
      <c r="I13" s="91">
        <v>1.4729166666666668E-2</v>
      </c>
      <c r="J13" s="5">
        <v>0</v>
      </c>
      <c r="K13" s="109"/>
      <c r="L13" s="109"/>
      <c r="M13" s="109"/>
      <c r="N13" s="109"/>
      <c r="O13" s="109"/>
      <c r="P13" s="109"/>
    </row>
    <row r="14" spans="1:16" x14ac:dyDescent="0.25">
      <c r="A14" s="36" t="s">
        <v>132</v>
      </c>
      <c r="B14" s="13" t="s">
        <v>51</v>
      </c>
      <c r="C14" s="13" t="s">
        <v>132</v>
      </c>
      <c r="D14" s="124" t="s">
        <v>414</v>
      </c>
      <c r="E14" s="13" t="s">
        <v>340</v>
      </c>
      <c r="F14" s="44" t="s">
        <v>161</v>
      </c>
      <c r="G14" s="5">
        <v>0</v>
      </c>
      <c r="H14" s="5">
        <v>0</v>
      </c>
      <c r="I14" s="91">
        <v>2.6458333333333334E-2</v>
      </c>
      <c r="J14" s="91">
        <v>1.8000000000000006E-2</v>
      </c>
      <c r="K14" s="112"/>
      <c r="L14" s="112"/>
      <c r="M14" s="112"/>
      <c r="N14" s="112"/>
      <c r="O14" s="112"/>
      <c r="P14" s="112"/>
    </row>
    <row r="15" spans="1:16" x14ac:dyDescent="0.25">
      <c r="A15" s="37" t="s">
        <v>130</v>
      </c>
      <c r="B15" s="13" t="s">
        <v>75</v>
      </c>
      <c r="C15" s="15" t="s">
        <v>442</v>
      </c>
      <c r="D15" s="124" t="s">
        <v>341</v>
      </c>
      <c r="E15" s="13" t="s">
        <v>257</v>
      </c>
      <c r="F15" s="36" t="s">
        <v>103</v>
      </c>
      <c r="G15" s="5">
        <v>0</v>
      </c>
      <c r="H15" s="5">
        <v>0</v>
      </c>
      <c r="I15" s="91">
        <v>1.3854166666666667E-2</v>
      </c>
      <c r="J15" s="5">
        <v>0</v>
      </c>
      <c r="K15" s="109"/>
      <c r="L15" s="109"/>
      <c r="M15" s="109"/>
      <c r="N15" s="109"/>
      <c r="O15" s="109"/>
      <c r="P15" s="109"/>
    </row>
    <row r="16" spans="1:16" x14ac:dyDescent="0.25">
      <c r="A16" s="36" t="s">
        <v>125</v>
      </c>
      <c r="B16" s="13" t="s">
        <v>76</v>
      </c>
      <c r="C16" s="13" t="s">
        <v>125</v>
      </c>
      <c r="D16" s="124" t="s">
        <v>342</v>
      </c>
      <c r="E16" s="13" t="s">
        <v>258</v>
      </c>
      <c r="F16" s="36" t="s">
        <v>103</v>
      </c>
      <c r="G16" s="5">
        <v>0</v>
      </c>
      <c r="H16" s="5">
        <v>0</v>
      </c>
      <c r="I16" s="91">
        <v>2.6249999999999999E-2</v>
      </c>
      <c r="J16" s="91">
        <v>8.5999999999999979E-2</v>
      </c>
      <c r="K16" s="112"/>
      <c r="L16" s="112"/>
      <c r="M16" s="112"/>
      <c r="N16" s="112"/>
      <c r="O16" s="112"/>
      <c r="P16" s="112"/>
    </row>
    <row r="17" spans="1:16" x14ac:dyDescent="0.25">
      <c r="A17" s="37" t="s">
        <v>130</v>
      </c>
      <c r="B17" s="15" t="s">
        <v>227</v>
      </c>
      <c r="C17" s="15" t="s">
        <v>442</v>
      </c>
      <c r="D17" s="124" t="s">
        <v>415</v>
      </c>
      <c r="E17" s="15" t="s">
        <v>448</v>
      </c>
      <c r="F17" s="36" t="s">
        <v>103</v>
      </c>
      <c r="G17" s="5">
        <v>0</v>
      </c>
      <c r="H17" s="5">
        <v>0</v>
      </c>
      <c r="I17" s="91">
        <v>2.5000000000000001E-4</v>
      </c>
      <c r="J17" s="5">
        <v>0</v>
      </c>
      <c r="K17" s="109"/>
      <c r="L17" s="109"/>
      <c r="M17" s="109"/>
      <c r="N17" s="109"/>
      <c r="O17" s="109"/>
      <c r="P17" s="109"/>
    </row>
    <row r="18" spans="1:16" x14ac:dyDescent="0.25">
      <c r="A18" s="38" t="s">
        <v>126</v>
      </c>
      <c r="B18" s="14" t="s">
        <v>77</v>
      </c>
      <c r="C18" s="14" t="s">
        <v>126</v>
      </c>
      <c r="D18" s="124" t="s">
        <v>343</v>
      </c>
      <c r="E18" s="14" t="s">
        <v>259</v>
      </c>
      <c r="F18" s="36" t="s">
        <v>103</v>
      </c>
      <c r="G18" s="5">
        <v>0</v>
      </c>
      <c r="H18" s="5">
        <v>0</v>
      </c>
      <c r="I18" s="91">
        <v>7.6791666666666661E-2</v>
      </c>
      <c r="J18" s="5">
        <v>0</v>
      </c>
      <c r="K18" s="109"/>
      <c r="L18" s="109"/>
      <c r="M18" s="109"/>
      <c r="N18" s="109"/>
      <c r="O18" s="109"/>
      <c r="P18" s="109"/>
    </row>
    <row r="19" spans="1:16" x14ac:dyDescent="0.25">
      <c r="A19" s="38" t="s">
        <v>129</v>
      </c>
      <c r="B19" s="14" t="s">
        <v>27</v>
      </c>
      <c r="C19" s="14" t="s">
        <v>129</v>
      </c>
      <c r="D19" s="124" t="s">
        <v>344</v>
      </c>
      <c r="E19" s="14" t="s">
        <v>260</v>
      </c>
      <c r="F19" s="38" t="s">
        <v>103</v>
      </c>
      <c r="G19" s="5">
        <v>0</v>
      </c>
      <c r="H19" s="5">
        <v>0</v>
      </c>
      <c r="I19" s="91">
        <v>1.2166666666666668E-2</v>
      </c>
      <c r="J19" s="5">
        <v>0</v>
      </c>
      <c r="K19" s="109"/>
      <c r="L19" s="109"/>
      <c r="M19" s="109"/>
      <c r="N19" s="109"/>
      <c r="O19" s="109"/>
      <c r="P19" s="109"/>
    </row>
    <row r="20" spans="1:16" x14ac:dyDescent="0.25">
      <c r="A20" s="36" t="s">
        <v>133</v>
      </c>
      <c r="B20" s="13" t="s">
        <v>110</v>
      </c>
      <c r="C20" s="13" t="s">
        <v>133</v>
      </c>
      <c r="D20" s="124" t="s">
        <v>345</v>
      </c>
      <c r="E20" s="13" t="s">
        <v>261</v>
      </c>
      <c r="F20" s="44" t="s">
        <v>103</v>
      </c>
      <c r="G20" s="5">
        <v>0</v>
      </c>
      <c r="H20" s="5">
        <v>0</v>
      </c>
      <c r="I20" s="91">
        <v>8.541666666666667E-4</v>
      </c>
      <c r="J20" s="5">
        <v>0</v>
      </c>
      <c r="K20" s="109"/>
      <c r="L20" s="109"/>
      <c r="M20" s="109"/>
      <c r="N20" s="109"/>
      <c r="O20" s="109"/>
      <c r="P20" s="109"/>
    </row>
    <row r="21" spans="1:16" x14ac:dyDescent="0.25">
      <c r="A21" s="31" t="s">
        <v>134</v>
      </c>
      <c r="B21" s="13" t="s">
        <v>78</v>
      </c>
      <c r="C21" s="126" t="s">
        <v>134</v>
      </c>
      <c r="D21" s="127" t="s">
        <v>346</v>
      </c>
      <c r="E21" s="13" t="s">
        <v>262</v>
      </c>
      <c r="F21" s="36" t="s">
        <v>103</v>
      </c>
      <c r="G21" s="5">
        <v>0</v>
      </c>
      <c r="H21" s="5">
        <v>0</v>
      </c>
      <c r="I21" s="91">
        <v>9.1874999999999995E-3</v>
      </c>
      <c r="J21" s="5">
        <v>0</v>
      </c>
      <c r="K21" s="109"/>
      <c r="L21" s="109"/>
      <c r="M21" s="109"/>
      <c r="N21" s="109"/>
      <c r="O21" s="109"/>
      <c r="P21" s="109"/>
    </row>
    <row r="22" spans="1:16" x14ac:dyDescent="0.25">
      <c r="A22" s="38" t="s">
        <v>135</v>
      </c>
      <c r="B22" s="14" t="s">
        <v>28</v>
      </c>
      <c r="C22" s="14" t="s">
        <v>135</v>
      </c>
      <c r="D22" s="124" t="s">
        <v>347</v>
      </c>
      <c r="E22" s="14" t="s">
        <v>263</v>
      </c>
      <c r="F22" s="38" t="s">
        <v>103</v>
      </c>
      <c r="G22" s="5">
        <v>0</v>
      </c>
      <c r="H22" s="5">
        <v>0</v>
      </c>
      <c r="I22" s="91">
        <v>2.6208333333333333E-2</v>
      </c>
      <c r="J22" s="91">
        <v>0.14266666666666672</v>
      </c>
      <c r="K22" s="112"/>
      <c r="L22" s="112"/>
      <c r="M22" s="112"/>
      <c r="N22" s="112"/>
      <c r="O22" s="112"/>
      <c r="P22" s="112"/>
    </row>
    <row r="23" spans="1:16" x14ac:dyDescent="0.25">
      <c r="A23" s="38" t="s">
        <v>135</v>
      </c>
      <c r="B23" s="13" t="s">
        <v>17</v>
      </c>
      <c r="C23" s="14" t="s">
        <v>135</v>
      </c>
      <c r="D23" s="124" t="s">
        <v>347</v>
      </c>
      <c r="E23" s="13" t="s">
        <v>264</v>
      </c>
      <c r="F23" s="44" t="s">
        <v>103</v>
      </c>
      <c r="G23" s="5">
        <v>0</v>
      </c>
      <c r="H23" s="99">
        <v>0.01</v>
      </c>
      <c r="I23" s="91">
        <v>4.6370833333333333E-2</v>
      </c>
      <c r="J23" s="91">
        <v>1.7000000000000005E-2</v>
      </c>
      <c r="K23" s="112"/>
      <c r="L23" s="112"/>
      <c r="M23" s="112"/>
      <c r="N23" s="112"/>
      <c r="O23" s="112"/>
      <c r="P23" s="112"/>
    </row>
    <row r="24" spans="1:16" x14ac:dyDescent="0.25">
      <c r="A24" s="38" t="s">
        <v>135</v>
      </c>
      <c r="B24" s="13" t="s">
        <v>16</v>
      </c>
      <c r="C24" s="14" t="s">
        <v>135</v>
      </c>
      <c r="D24" s="124" t="s">
        <v>347</v>
      </c>
      <c r="E24" s="13" t="s">
        <v>265</v>
      </c>
      <c r="F24" s="36" t="s">
        <v>103</v>
      </c>
      <c r="G24" s="5">
        <v>0</v>
      </c>
      <c r="H24" s="99">
        <v>4.7000000000000007E-2</v>
      </c>
      <c r="I24" s="5">
        <v>0</v>
      </c>
      <c r="J24" s="91">
        <v>3.6999999999999991E-2</v>
      </c>
      <c r="K24" s="112"/>
      <c r="L24" s="112"/>
      <c r="M24" s="112"/>
      <c r="N24" s="112"/>
      <c r="O24" s="112"/>
      <c r="P24" s="112"/>
    </row>
    <row r="25" spans="1:16" x14ac:dyDescent="0.25">
      <c r="A25" s="38" t="s">
        <v>135</v>
      </c>
      <c r="B25" s="13" t="s">
        <v>58</v>
      </c>
      <c r="C25" s="14" t="s">
        <v>135</v>
      </c>
      <c r="D25" s="124" t="s">
        <v>347</v>
      </c>
      <c r="E25" s="13" t="s">
        <v>348</v>
      </c>
      <c r="F25" s="36" t="s">
        <v>103</v>
      </c>
      <c r="G25" s="5">
        <v>0</v>
      </c>
      <c r="H25" s="5">
        <v>0</v>
      </c>
      <c r="I25" s="5">
        <v>0</v>
      </c>
      <c r="J25" s="91">
        <v>3.3333333333333332E-4</v>
      </c>
      <c r="K25" s="112"/>
      <c r="L25" s="112"/>
      <c r="M25" s="112"/>
      <c r="N25" s="112"/>
      <c r="O25" s="112"/>
      <c r="P25" s="112"/>
    </row>
    <row r="26" spans="1:16" x14ac:dyDescent="0.25">
      <c r="A26" s="38" t="s">
        <v>135</v>
      </c>
      <c r="B26" s="13" t="s">
        <v>52</v>
      </c>
      <c r="C26" s="14" t="s">
        <v>135</v>
      </c>
      <c r="D26" s="124" t="s">
        <v>347</v>
      </c>
      <c r="E26" s="13" t="s">
        <v>266</v>
      </c>
      <c r="F26" s="36" t="s">
        <v>103</v>
      </c>
      <c r="G26" s="5">
        <v>0</v>
      </c>
      <c r="H26" s="5">
        <v>0</v>
      </c>
      <c r="I26" s="91">
        <v>3.7499999999999995E-4</v>
      </c>
      <c r="J26" s="91">
        <v>1.3333333333333308E-2</v>
      </c>
      <c r="K26" s="112"/>
      <c r="L26" s="112"/>
      <c r="M26" s="112"/>
      <c r="N26" s="112"/>
      <c r="O26" s="112"/>
      <c r="P26" s="112"/>
    </row>
    <row r="27" spans="1:16" x14ac:dyDescent="0.25">
      <c r="A27" s="38" t="s">
        <v>135</v>
      </c>
      <c r="B27" s="13" t="s">
        <v>79</v>
      </c>
      <c r="C27" s="14" t="s">
        <v>135</v>
      </c>
      <c r="D27" s="124" t="s">
        <v>347</v>
      </c>
      <c r="E27" s="13" t="s">
        <v>267</v>
      </c>
      <c r="F27" s="36" t="s">
        <v>103</v>
      </c>
      <c r="G27" s="99">
        <v>0.11823999999999998</v>
      </c>
      <c r="H27" s="99">
        <v>0.22787500000000002</v>
      </c>
      <c r="I27" s="91">
        <v>0.15330833333333335</v>
      </c>
      <c r="J27" s="91">
        <v>2.200000000000003E-2</v>
      </c>
      <c r="K27" s="112"/>
      <c r="L27" s="112"/>
      <c r="M27" s="112"/>
      <c r="N27" s="112"/>
      <c r="O27" s="112"/>
      <c r="P27" s="112"/>
    </row>
    <row r="28" spans="1:16" x14ac:dyDescent="0.25">
      <c r="A28" s="36" t="s">
        <v>136</v>
      </c>
      <c r="B28" s="13" t="s">
        <v>59</v>
      </c>
      <c r="C28" s="13" t="s">
        <v>136</v>
      </c>
      <c r="D28" s="124" t="s">
        <v>416</v>
      </c>
      <c r="E28" s="13" t="s">
        <v>349</v>
      </c>
      <c r="F28" s="36" t="s">
        <v>103</v>
      </c>
      <c r="G28" s="5">
        <v>0</v>
      </c>
      <c r="H28" s="5">
        <v>0</v>
      </c>
      <c r="I28" s="5">
        <v>0</v>
      </c>
      <c r="J28" s="91">
        <v>1.3333333333333333E-3</v>
      </c>
      <c r="K28" s="112"/>
      <c r="L28" s="112"/>
      <c r="M28" s="112"/>
      <c r="N28" s="112"/>
      <c r="O28" s="112"/>
      <c r="P28" s="112"/>
    </row>
    <row r="29" spans="1:16" x14ac:dyDescent="0.25">
      <c r="A29" s="36" t="s">
        <v>129</v>
      </c>
      <c r="B29" s="13" t="s">
        <v>6</v>
      </c>
      <c r="C29" s="13" t="s">
        <v>129</v>
      </c>
      <c r="D29" s="124" t="s">
        <v>350</v>
      </c>
      <c r="E29" s="13" t="s">
        <v>268</v>
      </c>
      <c r="F29" s="36" t="s">
        <v>103</v>
      </c>
      <c r="G29" s="99">
        <v>0.1244</v>
      </c>
      <c r="H29" s="5">
        <v>0</v>
      </c>
      <c r="I29" s="5">
        <v>0</v>
      </c>
      <c r="J29" s="5">
        <v>0</v>
      </c>
      <c r="K29" s="109"/>
      <c r="L29" s="109"/>
      <c r="M29" s="109"/>
      <c r="N29" s="109"/>
      <c r="O29" s="109"/>
      <c r="P29" s="109"/>
    </row>
    <row r="30" spans="1:16" x14ac:dyDescent="0.25">
      <c r="A30" s="38" t="s">
        <v>137</v>
      </c>
      <c r="B30" s="14" t="s">
        <v>46</v>
      </c>
      <c r="C30" s="14" t="s">
        <v>137</v>
      </c>
      <c r="D30" s="124" t="s">
        <v>351</v>
      </c>
      <c r="E30" s="14" t="s">
        <v>269</v>
      </c>
      <c r="F30" s="38" t="s">
        <v>103</v>
      </c>
      <c r="G30" s="5">
        <v>0</v>
      </c>
      <c r="H30" s="5">
        <v>0</v>
      </c>
      <c r="I30" s="91">
        <v>8.0208333333333347E-3</v>
      </c>
      <c r="J30" s="91">
        <v>1.1000000000000015E-2</v>
      </c>
      <c r="K30" s="112"/>
      <c r="L30" s="112"/>
      <c r="M30" s="112"/>
      <c r="N30" s="112"/>
      <c r="O30" s="112"/>
      <c r="P30" s="112"/>
    </row>
    <row r="31" spans="1:16" x14ac:dyDescent="0.25">
      <c r="A31" s="36" t="s">
        <v>126</v>
      </c>
      <c r="B31" s="13" t="s">
        <v>116</v>
      </c>
      <c r="C31" s="13" t="s">
        <v>126</v>
      </c>
      <c r="D31" s="124" t="s">
        <v>417</v>
      </c>
      <c r="E31" s="13" t="s">
        <v>426</v>
      </c>
      <c r="F31" s="36" t="s">
        <v>161</v>
      </c>
      <c r="G31" s="5">
        <v>0</v>
      </c>
      <c r="H31" s="5">
        <v>0</v>
      </c>
      <c r="I31" s="5">
        <v>0</v>
      </c>
      <c r="J31" s="91">
        <v>3.6666666666666718E-3</v>
      </c>
      <c r="K31" s="112"/>
      <c r="L31" s="112"/>
      <c r="M31" s="112"/>
      <c r="N31" s="112"/>
      <c r="O31" s="112"/>
      <c r="P31" s="112"/>
    </row>
    <row r="32" spans="1:16" x14ac:dyDescent="0.25">
      <c r="A32" s="36" t="s">
        <v>126</v>
      </c>
      <c r="B32" s="13" t="s">
        <v>99</v>
      </c>
      <c r="C32" s="13" t="s">
        <v>126</v>
      </c>
      <c r="D32" s="124" t="s">
        <v>417</v>
      </c>
      <c r="E32" s="13" t="s">
        <v>352</v>
      </c>
      <c r="F32" s="36" t="s">
        <v>161</v>
      </c>
      <c r="G32" s="99">
        <v>4.1999999999999996E-2</v>
      </c>
      <c r="H32" s="5">
        <v>0</v>
      </c>
      <c r="I32" s="5">
        <v>0</v>
      </c>
      <c r="J32" s="5">
        <v>0</v>
      </c>
      <c r="K32" s="109"/>
      <c r="L32" s="109"/>
      <c r="M32" s="109"/>
      <c r="N32" s="109"/>
      <c r="O32" s="109"/>
      <c r="P32" s="109"/>
    </row>
    <row r="33" spans="1:16" x14ac:dyDescent="0.25">
      <c r="A33" s="31" t="s">
        <v>139</v>
      </c>
      <c r="B33" s="14" t="s">
        <v>29</v>
      </c>
      <c r="C33" s="126" t="s">
        <v>139</v>
      </c>
      <c r="D33" s="127" t="s">
        <v>353</v>
      </c>
      <c r="E33" s="14" t="s">
        <v>270</v>
      </c>
      <c r="F33" s="38" t="s">
        <v>103</v>
      </c>
      <c r="G33" s="5">
        <v>0</v>
      </c>
      <c r="H33" s="5">
        <v>0</v>
      </c>
      <c r="I33" s="91">
        <v>7.7499999999999999E-3</v>
      </c>
      <c r="J33" s="91">
        <v>1.0999999999999968E-2</v>
      </c>
      <c r="K33" s="112"/>
      <c r="L33" s="112"/>
      <c r="M33" s="112"/>
      <c r="N33" s="112"/>
      <c r="O33" s="112"/>
      <c r="P33" s="112"/>
    </row>
    <row r="34" spans="1:16" x14ac:dyDescent="0.25">
      <c r="A34" s="36" t="s">
        <v>141</v>
      </c>
      <c r="B34" s="13" t="s">
        <v>80</v>
      </c>
      <c r="C34" s="13" t="s">
        <v>141</v>
      </c>
      <c r="D34" s="124" t="s">
        <v>354</v>
      </c>
      <c r="E34" s="13" t="s">
        <v>271</v>
      </c>
      <c r="F34" s="36" t="s">
        <v>103</v>
      </c>
      <c r="G34" s="5">
        <v>0</v>
      </c>
      <c r="H34" s="5">
        <v>0</v>
      </c>
      <c r="I34" s="91">
        <v>7.291666666666667E-4</v>
      </c>
      <c r="J34" s="5">
        <v>0</v>
      </c>
      <c r="K34" s="109"/>
      <c r="L34" s="109"/>
      <c r="M34" s="109"/>
      <c r="N34" s="109"/>
      <c r="O34" s="109"/>
      <c r="P34" s="109"/>
    </row>
    <row r="35" spans="1:16" x14ac:dyDescent="0.25">
      <c r="A35" s="38" t="s">
        <v>138</v>
      </c>
      <c r="B35" s="14" t="s">
        <v>30</v>
      </c>
      <c r="C35" s="14" t="s">
        <v>138</v>
      </c>
      <c r="D35" s="124" t="s">
        <v>355</v>
      </c>
      <c r="E35" s="14" t="s">
        <v>272</v>
      </c>
      <c r="F35" s="38" t="s">
        <v>161</v>
      </c>
      <c r="G35" s="5">
        <v>0</v>
      </c>
      <c r="H35" s="5">
        <v>0</v>
      </c>
      <c r="I35" s="91">
        <v>1.25E-4</v>
      </c>
      <c r="J35" s="5">
        <v>0</v>
      </c>
      <c r="K35" s="109"/>
      <c r="L35" s="109"/>
      <c r="M35" s="109"/>
      <c r="N35" s="109"/>
      <c r="O35" s="109"/>
      <c r="P35" s="109"/>
    </row>
    <row r="36" spans="1:16" x14ac:dyDescent="0.25">
      <c r="A36" s="38" t="s">
        <v>138</v>
      </c>
      <c r="B36" s="13" t="s">
        <v>9</v>
      </c>
      <c r="C36" s="14" t="s">
        <v>138</v>
      </c>
      <c r="D36" s="124" t="s">
        <v>355</v>
      </c>
      <c r="E36" s="13" t="s">
        <v>273</v>
      </c>
      <c r="F36" s="36" t="s">
        <v>161</v>
      </c>
      <c r="G36" s="99">
        <v>6.8000000000000005E-3</v>
      </c>
      <c r="H36" s="5">
        <v>0</v>
      </c>
      <c r="I36" s="5">
        <v>0</v>
      </c>
      <c r="J36" s="5">
        <v>0</v>
      </c>
      <c r="K36" s="109"/>
      <c r="L36" s="109"/>
      <c r="M36" s="109"/>
      <c r="N36" s="109"/>
      <c r="O36" s="109"/>
      <c r="P36" s="109"/>
    </row>
    <row r="37" spans="1:16" x14ac:dyDescent="0.25">
      <c r="A37" s="36" t="s">
        <v>142</v>
      </c>
      <c r="B37" s="13" t="s">
        <v>12</v>
      </c>
      <c r="C37" s="13" t="s">
        <v>142</v>
      </c>
      <c r="D37" s="124" t="s">
        <v>356</v>
      </c>
      <c r="E37" s="13" t="s">
        <v>274</v>
      </c>
      <c r="F37" s="36" t="s">
        <v>103</v>
      </c>
      <c r="G37" s="99">
        <v>1.1199999999999998E-2</v>
      </c>
      <c r="H37" s="5">
        <v>0</v>
      </c>
      <c r="I37" s="5">
        <v>0</v>
      </c>
      <c r="J37" s="5">
        <v>0</v>
      </c>
      <c r="K37" s="109"/>
      <c r="L37" s="109"/>
      <c r="M37" s="109"/>
      <c r="N37" s="109"/>
      <c r="O37" s="109"/>
      <c r="P37" s="109"/>
    </row>
    <row r="38" spans="1:16" x14ac:dyDescent="0.25">
      <c r="A38" s="37" t="s">
        <v>129</v>
      </c>
      <c r="B38" s="15" t="s">
        <v>31</v>
      </c>
      <c r="C38" s="15" t="s">
        <v>129</v>
      </c>
      <c r="D38" s="124" t="s">
        <v>357</v>
      </c>
      <c r="E38" s="15" t="s">
        <v>275</v>
      </c>
      <c r="F38" s="37" t="s">
        <v>162</v>
      </c>
      <c r="G38" s="5">
        <v>0</v>
      </c>
      <c r="H38" s="5">
        <v>0</v>
      </c>
      <c r="I38" s="91">
        <v>3.8666666666666662E-2</v>
      </c>
      <c r="J38" s="5">
        <v>0</v>
      </c>
      <c r="K38" s="109"/>
      <c r="L38" s="109"/>
      <c r="M38" s="109"/>
      <c r="N38" s="109"/>
      <c r="O38" s="109"/>
      <c r="P38" s="109"/>
    </row>
    <row r="39" spans="1:16" x14ac:dyDescent="0.25">
      <c r="A39" s="37" t="s">
        <v>129</v>
      </c>
      <c r="B39" s="13" t="s">
        <v>81</v>
      </c>
      <c r="C39" s="15" t="s">
        <v>129</v>
      </c>
      <c r="D39" s="124" t="s">
        <v>357</v>
      </c>
      <c r="E39" s="13" t="s">
        <v>276</v>
      </c>
      <c r="F39" s="36" t="s">
        <v>103</v>
      </c>
      <c r="G39" s="5">
        <v>0</v>
      </c>
      <c r="H39" s="5">
        <v>0</v>
      </c>
      <c r="I39" s="91">
        <v>3.1874999999999998E-3</v>
      </c>
      <c r="J39" s="5">
        <v>0</v>
      </c>
      <c r="K39" s="109"/>
      <c r="L39" s="109"/>
      <c r="M39" s="109"/>
      <c r="N39" s="109"/>
      <c r="O39" s="109"/>
      <c r="P39" s="109"/>
    </row>
    <row r="40" spans="1:16" x14ac:dyDescent="0.25">
      <c r="A40" s="37" t="s">
        <v>129</v>
      </c>
      <c r="B40" s="14" t="s">
        <v>32</v>
      </c>
      <c r="C40" s="15" t="s">
        <v>129</v>
      </c>
      <c r="D40" s="124" t="s">
        <v>357</v>
      </c>
      <c r="E40" s="14" t="s">
        <v>277</v>
      </c>
      <c r="F40" s="38" t="s">
        <v>103</v>
      </c>
      <c r="G40" s="5">
        <v>0</v>
      </c>
      <c r="H40" s="5">
        <v>0</v>
      </c>
      <c r="I40" s="91">
        <v>0.11145833333333333</v>
      </c>
      <c r="J40" s="5">
        <v>0</v>
      </c>
      <c r="K40" s="109"/>
      <c r="L40" s="109"/>
      <c r="M40" s="109"/>
      <c r="N40" s="109"/>
      <c r="O40" s="109"/>
      <c r="P40" s="109"/>
    </row>
    <row r="41" spans="1:16" x14ac:dyDescent="0.25">
      <c r="A41" s="37" t="s">
        <v>129</v>
      </c>
      <c r="B41" s="14" t="s">
        <v>33</v>
      </c>
      <c r="C41" s="15" t="s">
        <v>129</v>
      </c>
      <c r="D41" s="124" t="s">
        <v>357</v>
      </c>
      <c r="E41" s="14" t="s">
        <v>278</v>
      </c>
      <c r="F41" s="38" t="s">
        <v>103</v>
      </c>
      <c r="G41" s="5">
        <v>0</v>
      </c>
      <c r="H41" s="5">
        <v>0</v>
      </c>
      <c r="I41" s="91">
        <v>1.4250000000000001E-2</v>
      </c>
      <c r="J41" s="5">
        <v>0</v>
      </c>
      <c r="K41" s="109"/>
      <c r="L41" s="109"/>
      <c r="M41" s="109"/>
      <c r="N41" s="109"/>
      <c r="O41" s="109"/>
      <c r="P41" s="109"/>
    </row>
    <row r="42" spans="1:16" x14ac:dyDescent="0.25">
      <c r="A42" s="36" t="s">
        <v>135</v>
      </c>
      <c r="B42" s="13" t="s">
        <v>60</v>
      </c>
      <c r="C42" s="13" t="s">
        <v>135</v>
      </c>
      <c r="D42" s="124" t="s">
        <v>418</v>
      </c>
      <c r="E42" s="13" t="s">
        <v>358</v>
      </c>
      <c r="F42" s="36" t="s">
        <v>103</v>
      </c>
      <c r="G42" s="5">
        <v>0</v>
      </c>
      <c r="H42" s="5">
        <v>0</v>
      </c>
      <c r="I42" s="5">
        <v>0</v>
      </c>
      <c r="J42" s="91">
        <v>1.1000000000000008E-2</v>
      </c>
      <c r="K42" s="112"/>
      <c r="L42" s="112"/>
      <c r="M42" s="112"/>
      <c r="N42" s="112"/>
      <c r="O42" s="112"/>
      <c r="P42" s="112"/>
    </row>
    <row r="43" spans="1:16" x14ac:dyDescent="0.25">
      <c r="A43" s="36" t="s">
        <v>135</v>
      </c>
      <c r="B43" s="13" t="s">
        <v>64</v>
      </c>
      <c r="C43" s="13" t="s">
        <v>135</v>
      </c>
      <c r="D43" s="124" t="s">
        <v>418</v>
      </c>
      <c r="E43" s="13" t="s">
        <v>359</v>
      </c>
      <c r="F43" s="36" t="s">
        <v>103</v>
      </c>
      <c r="G43" s="5">
        <v>0</v>
      </c>
      <c r="H43" s="5">
        <v>0</v>
      </c>
      <c r="I43" s="5">
        <v>0</v>
      </c>
      <c r="J43" s="91">
        <v>1.1666666666666685E-2</v>
      </c>
      <c r="K43" s="112"/>
      <c r="L43" s="112"/>
      <c r="M43" s="112"/>
      <c r="N43" s="112"/>
      <c r="O43" s="112"/>
      <c r="P43" s="112"/>
    </row>
    <row r="44" spans="1:16" x14ac:dyDescent="0.25">
      <c r="A44" s="36" t="s">
        <v>126</v>
      </c>
      <c r="B44" s="13" t="s">
        <v>228</v>
      </c>
      <c r="C44" s="13" t="s">
        <v>126</v>
      </c>
      <c r="D44" s="124" t="s">
        <v>360</v>
      </c>
      <c r="E44" s="13" t="s">
        <v>428</v>
      </c>
      <c r="F44" s="36" t="s">
        <v>161</v>
      </c>
      <c r="G44" s="5">
        <v>0</v>
      </c>
      <c r="H44" s="99">
        <v>4.5124999999999998E-2</v>
      </c>
      <c r="I44" s="5">
        <v>0</v>
      </c>
      <c r="J44" s="5">
        <v>0</v>
      </c>
      <c r="K44" s="109"/>
      <c r="L44" s="109"/>
      <c r="M44" s="109"/>
      <c r="N44" s="109"/>
      <c r="O44" s="109"/>
      <c r="P44" s="109"/>
    </row>
    <row r="45" spans="1:16" x14ac:dyDescent="0.25">
      <c r="A45" s="36" t="s">
        <v>126</v>
      </c>
      <c r="B45" s="13" t="s">
        <v>117</v>
      </c>
      <c r="C45" s="13" t="s">
        <v>126</v>
      </c>
      <c r="D45" s="124" t="s">
        <v>360</v>
      </c>
      <c r="E45" s="13" t="s">
        <v>427</v>
      </c>
      <c r="F45" s="36" t="s">
        <v>161</v>
      </c>
      <c r="G45" s="5">
        <v>0</v>
      </c>
      <c r="H45" s="5">
        <v>0</v>
      </c>
      <c r="I45" s="5">
        <v>0</v>
      </c>
      <c r="J45" s="91">
        <v>0.11366666666666665</v>
      </c>
      <c r="K45" s="112"/>
      <c r="L45" s="112"/>
      <c r="M45" s="112"/>
      <c r="N45" s="112"/>
      <c r="O45" s="112"/>
      <c r="P45" s="112"/>
    </row>
    <row r="46" spans="1:16" x14ac:dyDescent="0.25">
      <c r="A46" s="36" t="s">
        <v>126</v>
      </c>
      <c r="B46" s="14" t="s">
        <v>104</v>
      </c>
      <c r="C46" s="13" t="s">
        <v>126</v>
      </c>
      <c r="D46" s="124" t="s">
        <v>360</v>
      </c>
      <c r="E46" s="14" t="s">
        <v>279</v>
      </c>
      <c r="F46" s="43" t="s">
        <v>103</v>
      </c>
      <c r="G46" s="5">
        <v>0</v>
      </c>
      <c r="H46" s="5">
        <v>0</v>
      </c>
      <c r="I46" s="91">
        <v>2.0520833333333335E-2</v>
      </c>
      <c r="J46" s="5">
        <v>0</v>
      </c>
      <c r="K46" s="109"/>
      <c r="L46" s="109"/>
      <c r="M46" s="109"/>
      <c r="N46" s="109"/>
      <c r="O46" s="109"/>
      <c r="P46" s="109"/>
    </row>
    <row r="47" spans="1:16" x14ac:dyDescent="0.25">
      <c r="A47" s="38" t="s">
        <v>138</v>
      </c>
      <c r="B47" s="14" t="s">
        <v>34</v>
      </c>
      <c r="C47" s="14" t="s">
        <v>138</v>
      </c>
      <c r="D47" s="124" t="s">
        <v>361</v>
      </c>
      <c r="E47" s="14" t="s">
        <v>280</v>
      </c>
      <c r="F47" s="38" t="s">
        <v>103</v>
      </c>
      <c r="G47" s="5">
        <v>0</v>
      </c>
      <c r="H47" s="5">
        <v>0</v>
      </c>
      <c r="I47" s="91">
        <v>7.5000000000000012E-4</v>
      </c>
      <c r="J47" s="5">
        <v>0</v>
      </c>
      <c r="K47" s="109"/>
      <c r="L47" s="109"/>
      <c r="M47" s="109"/>
      <c r="N47" s="109"/>
      <c r="O47" s="109"/>
      <c r="P47" s="109"/>
    </row>
    <row r="48" spans="1:16" x14ac:dyDescent="0.25">
      <c r="A48" s="36" t="s">
        <v>135</v>
      </c>
      <c r="B48" s="13" t="s">
        <v>111</v>
      </c>
      <c r="C48" s="13" t="s">
        <v>135</v>
      </c>
      <c r="D48" s="124" t="s">
        <v>362</v>
      </c>
      <c r="E48" s="13" t="s">
        <v>281</v>
      </c>
      <c r="F48" s="36" t="s">
        <v>103</v>
      </c>
      <c r="G48" s="5">
        <v>0</v>
      </c>
      <c r="H48" s="5">
        <v>0</v>
      </c>
      <c r="I48" s="91">
        <v>4.5833333333333332E-4</v>
      </c>
      <c r="J48" s="91">
        <v>3.833333333333333E-2</v>
      </c>
      <c r="K48" s="112"/>
      <c r="L48" s="112"/>
      <c r="M48" s="112"/>
      <c r="N48" s="112"/>
      <c r="O48" s="112"/>
      <c r="P48" s="112"/>
    </row>
    <row r="49" spans="1:16" x14ac:dyDescent="0.25">
      <c r="A49" s="36" t="s">
        <v>135</v>
      </c>
      <c r="B49" s="13" t="s">
        <v>100</v>
      </c>
      <c r="C49" s="13" t="s">
        <v>135</v>
      </c>
      <c r="D49" s="124" t="s">
        <v>362</v>
      </c>
      <c r="E49" s="13" t="s">
        <v>282</v>
      </c>
      <c r="F49" s="44" t="s">
        <v>103</v>
      </c>
      <c r="G49" s="99">
        <v>5.3200000000000004E-2</v>
      </c>
      <c r="H49" s="5">
        <v>0</v>
      </c>
      <c r="I49" s="5">
        <v>0</v>
      </c>
      <c r="J49" s="5">
        <v>0</v>
      </c>
      <c r="K49" s="109"/>
      <c r="L49" s="109"/>
      <c r="M49" s="109"/>
      <c r="N49" s="109"/>
      <c r="O49" s="109"/>
      <c r="P49" s="109"/>
    </row>
    <row r="50" spans="1:16" x14ac:dyDescent="0.25">
      <c r="A50" s="36" t="s">
        <v>135</v>
      </c>
      <c r="B50" s="13" t="s">
        <v>7</v>
      </c>
      <c r="C50" s="13" t="s">
        <v>135</v>
      </c>
      <c r="D50" s="124" t="s">
        <v>362</v>
      </c>
      <c r="E50" s="13" t="s">
        <v>283</v>
      </c>
      <c r="F50" s="36" t="s">
        <v>103</v>
      </c>
      <c r="G50" s="99">
        <v>1.2840000000000001E-2</v>
      </c>
      <c r="H50" s="99">
        <v>9.35E-2</v>
      </c>
      <c r="I50" s="5">
        <v>0</v>
      </c>
      <c r="J50" s="5">
        <v>0</v>
      </c>
      <c r="K50" s="109"/>
      <c r="L50" s="109"/>
      <c r="M50" s="109"/>
      <c r="N50" s="109"/>
      <c r="O50" s="109"/>
      <c r="P50" s="109"/>
    </row>
    <row r="51" spans="1:16" x14ac:dyDescent="0.25">
      <c r="A51" s="36" t="s">
        <v>135</v>
      </c>
      <c r="B51" s="13" t="s">
        <v>112</v>
      </c>
      <c r="C51" s="13" t="s">
        <v>135</v>
      </c>
      <c r="D51" s="124" t="s">
        <v>362</v>
      </c>
      <c r="E51" s="13" t="s">
        <v>284</v>
      </c>
      <c r="F51" s="36" t="s">
        <v>103</v>
      </c>
      <c r="G51" s="5">
        <v>0</v>
      </c>
      <c r="H51" s="5">
        <v>0</v>
      </c>
      <c r="I51" s="91">
        <v>1.25E-3</v>
      </c>
      <c r="J51" s="5">
        <v>0</v>
      </c>
      <c r="K51" s="109"/>
      <c r="L51" s="109"/>
      <c r="M51" s="109"/>
      <c r="N51" s="109"/>
      <c r="O51" s="109"/>
      <c r="P51" s="109"/>
    </row>
    <row r="52" spans="1:16" x14ac:dyDescent="0.25">
      <c r="A52" s="36" t="s">
        <v>135</v>
      </c>
      <c r="B52" s="13" t="s">
        <v>108</v>
      </c>
      <c r="C52" s="13" t="s">
        <v>135</v>
      </c>
      <c r="D52" s="124" t="s">
        <v>419</v>
      </c>
      <c r="E52" s="13" t="s">
        <v>450</v>
      </c>
      <c r="F52" s="36" t="s">
        <v>103</v>
      </c>
      <c r="G52" s="5">
        <v>0</v>
      </c>
      <c r="H52" s="5">
        <v>0</v>
      </c>
      <c r="I52" s="5">
        <v>0</v>
      </c>
      <c r="J52" s="91">
        <v>5.0000000000000088E-3</v>
      </c>
      <c r="K52" s="112"/>
      <c r="L52" s="112"/>
      <c r="M52" s="112"/>
      <c r="N52" s="112"/>
      <c r="O52" s="112"/>
      <c r="P52" s="112"/>
    </row>
    <row r="53" spans="1:16" x14ac:dyDescent="0.25">
      <c r="A53" s="36" t="s">
        <v>135</v>
      </c>
      <c r="B53" s="13" t="s">
        <v>53</v>
      </c>
      <c r="C53" s="13" t="s">
        <v>135</v>
      </c>
      <c r="D53" s="124" t="s">
        <v>419</v>
      </c>
      <c r="E53" s="13" t="s">
        <v>363</v>
      </c>
      <c r="F53" s="36" t="s">
        <v>161</v>
      </c>
      <c r="G53" s="5">
        <v>0</v>
      </c>
      <c r="H53" s="5">
        <v>0</v>
      </c>
      <c r="I53" s="5">
        <v>0</v>
      </c>
      <c r="J53" s="91">
        <v>1.4333333333333359E-2</v>
      </c>
      <c r="K53" s="112"/>
      <c r="L53" s="112"/>
      <c r="M53" s="112"/>
      <c r="N53" s="112"/>
      <c r="O53" s="112"/>
      <c r="P53" s="112"/>
    </row>
    <row r="54" spans="1:16" x14ac:dyDescent="0.25">
      <c r="A54" s="36" t="s">
        <v>135</v>
      </c>
      <c r="B54" s="13" t="s">
        <v>229</v>
      </c>
      <c r="C54" s="13" t="s">
        <v>135</v>
      </c>
      <c r="D54" s="124" t="s">
        <v>419</v>
      </c>
      <c r="E54" s="13" t="s">
        <v>429</v>
      </c>
      <c r="F54" s="36" t="s">
        <v>103</v>
      </c>
      <c r="G54" s="5">
        <v>0</v>
      </c>
      <c r="H54" s="5">
        <v>0</v>
      </c>
      <c r="I54" s="5">
        <v>0</v>
      </c>
      <c r="J54" s="91">
        <v>1.3333333333333329E-2</v>
      </c>
      <c r="K54" s="112"/>
      <c r="L54" s="112"/>
      <c r="M54" s="112"/>
      <c r="N54" s="112"/>
      <c r="O54" s="112"/>
      <c r="P54" s="112"/>
    </row>
    <row r="55" spans="1:16" x14ac:dyDescent="0.25">
      <c r="A55" s="36" t="s">
        <v>135</v>
      </c>
      <c r="B55" s="13" t="s">
        <v>118</v>
      </c>
      <c r="C55" s="13" t="s">
        <v>135</v>
      </c>
      <c r="D55" s="124" t="s">
        <v>419</v>
      </c>
      <c r="E55" s="13" t="s">
        <v>430</v>
      </c>
      <c r="F55" s="36" t="s">
        <v>161</v>
      </c>
      <c r="G55" s="5">
        <v>0</v>
      </c>
      <c r="H55" s="5">
        <v>0</v>
      </c>
      <c r="I55" s="5">
        <v>0</v>
      </c>
      <c r="J55" s="91">
        <v>2.4666666666666726E-2</v>
      </c>
      <c r="K55" s="112"/>
      <c r="L55" s="112"/>
      <c r="M55" s="112"/>
      <c r="N55" s="112"/>
      <c r="O55" s="112"/>
      <c r="P55" s="112"/>
    </row>
    <row r="56" spans="1:16" x14ac:dyDescent="0.25">
      <c r="A56" s="36" t="s">
        <v>127</v>
      </c>
      <c r="B56" s="13" t="s">
        <v>119</v>
      </c>
      <c r="C56" s="13" t="s">
        <v>127</v>
      </c>
      <c r="D56" s="124" t="s">
        <v>364</v>
      </c>
      <c r="E56" s="13" t="s">
        <v>431</v>
      </c>
      <c r="F56" s="36" t="s">
        <v>103</v>
      </c>
      <c r="G56" s="5">
        <v>0</v>
      </c>
      <c r="H56" s="5">
        <v>0</v>
      </c>
      <c r="I56" s="5">
        <v>0</v>
      </c>
      <c r="J56" s="91">
        <v>3.3333333333333218E-4</v>
      </c>
      <c r="K56" s="112"/>
      <c r="L56" s="112"/>
      <c r="M56" s="112"/>
      <c r="N56" s="112"/>
      <c r="O56" s="112"/>
      <c r="P56" s="112"/>
    </row>
    <row r="57" spans="1:16" x14ac:dyDescent="0.25">
      <c r="A57" s="38" t="s">
        <v>127</v>
      </c>
      <c r="B57" s="14" t="s">
        <v>230</v>
      </c>
      <c r="C57" s="14" t="s">
        <v>127</v>
      </c>
      <c r="D57" s="124" t="s">
        <v>364</v>
      </c>
      <c r="E57" s="14" t="s">
        <v>285</v>
      </c>
      <c r="F57" s="36" t="s">
        <v>103</v>
      </c>
      <c r="G57" s="5">
        <v>0</v>
      </c>
      <c r="H57" s="5">
        <v>0</v>
      </c>
      <c r="I57" s="91">
        <v>2.7500000000000003E-3</v>
      </c>
      <c r="J57" s="5">
        <v>0</v>
      </c>
      <c r="K57" s="109"/>
      <c r="L57" s="109"/>
      <c r="M57" s="109"/>
      <c r="N57" s="109"/>
      <c r="O57" s="109"/>
      <c r="P57" s="109"/>
    </row>
    <row r="58" spans="1:16" x14ac:dyDescent="0.25">
      <c r="A58" s="36" t="s">
        <v>160</v>
      </c>
      <c r="B58" s="12" t="s">
        <v>1</v>
      </c>
      <c r="C58" s="13" t="s">
        <v>443</v>
      </c>
      <c r="D58" s="124" t="s">
        <v>365</v>
      </c>
      <c r="E58" s="12" t="s">
        <v>286</v>
      </c>
      <c r="F58" s="44" t="s">
        <v>103</v>
      </c>
      <c r="G58" s="99">
        <v>1.54E-2</v>
      </c>
      <c r="H58" s="5">
        <v>0</v>
      </c>
      <c r="I58" s="5">
        <v>0</v>
      </c>
      <c r="J58" s="5">
        <v>0</v>
      </c>
      <c r="K58" s="109"/>
      <c r="L58" s="109"/>
      <c r="M58" s="109"/>
      <c r="N58" s="109"/>
      <c r="O58" s="109"/>
      <c r="P58" s="109"/>
    </row>
    <row r="59" spans="1:16" x14ac:dyDescent="0.25">
      <c r="A59" s="36" t="s">
        <v>143</v>
      </c>
      <c r="B59" s="13" t="s">
        <v>3</v>
      </c>
      <c r="C59" s="13" t="s">
        <v>143</v>
      </c>
      <c r="D59" s="124" t="s">
        <v>366</v>
      </c>
      <c r="E59" s="13" t="s">
        <v>287</v>
      </c>
      <c r="F59" s="44" t="s">
        <v>103</v>
      </c>
      <c r="G59" s="99">
        <v>7.2000000000000007E-3</v>
      </c>
      <c r="H59" s="5">
        <v>0</v>
      </c>
      <c r="I59" s="5">
        <v>0</v>
      </c>
      <c r="J59" s="5">
        <v>0</v>
      </c>
      <c r="K59" s="109"/>
      <c r="L59" s="109"/>
      <c r="M59" s="109"/>
      <c r="N59" s="109"/>
      <c r="O59" s="109"/>
      <c r="P59" s="109"/>
    </row>
    <row r="60" spans="1:16" x14ac:dyDescent="0.25">
      <c r="A60" s="36" t="s">
        <v>127</v>
      </c>
      <c r="B60" s="13" t="s">
        <v>65</v>
      </c>
      <c r="C60" s="13" t="s">
        <v>127</v>
      </c>
      <c r="D60" s="124" t="s">
        <v>420</v>
      </c>
      <c r="E60" s="13" t="s">
        <v>367</v>
      </c>
      <c r="F60" s="44" t="s">
        <v>103</v>
      </c>
      <c r="G60" s="5">
        <v>0</v>
      </c>
      <c r="H60" s="5">
        <v>0</v>
      </c>
      <c r="I60" s="5">
        <v>0</v>
      </c>
      <c r="J60" s="91">
        <v>3.3333333333333804E-4</v>
      </c>
      <c r="K60" s="112"/>
      <c r="L60" s="112"/>
      <c r="M60" s="112"/>
      <c r="N60" s="112"/>
      <c r="O60" s="112"/>
      <c r="P60" s="112"/>
    </row>
    <row r="61" spans="1:16" x14ac:dyDescent="0.25">
      <c r="A61" s="36" t="s">
        <v>130</v>
      </c>
      <c r="B61" s="13" t="s">
        <v>54</v>
      </c>
      <c r="C61" s="13" t="s">
        <v>442</v>
      </c>
      <c r="D61" s="124" t="s">
        <v>369</v>
      </c>
      <c r="E61" s="13" t="s">
        <v>368</v>
      </c>
      <c r="F61" s="44" t="s">
        <v>161</v>
      </c>
      <c r="G61" s="5">
        <v>0</v>
      </c>
      <c r="H61" s="5">
        <v>0</v>
      </c>
      <c r="I61" s="5">
        <v>0</v>
      </c>
      <c r="J61" s="91">
        <v>7.0999999999999994E-2</v>
      </c>
      <c r="K61" s="112"/>
      <c r="L61" s="112"/>
      <c r="M61" s="112"/>
      <c r="N61" s="112"/>
      <c r="O61" s="112"/>
      <c r="P61" s="112"/>
    </row>
    <row r="62" spans="1:16" x14ac:dyDescent="0.25">
      <c r="A62" s="36" t="s">
        <v>130</v>
      </c>
      <c r="B62" s="13" t="s">
        <v>98</v>
      </c>
      <c r="C62" s="13" t="s">
        <v>442</v>
      </c>
      <c r="D62" s="124" t="s">
        <v>369</v>
      </c>
      <c r="E62" s="13" t="s">
        <v>288</v>
      </c>
      <c r="F62" s="44" t="s">
        <v>103</v>
      </c>
      <c r="G62" s="99">
        <v>4.2799999999999998E-2</v>
      </c>
      <c r="H62" s="99">
        <v>5.6499999999999995E-2</v>
      </c>
      <c r="I62" s="5">
        <v>0</v>
      </c>
      <c r="J62" s="5">
        <v>0</v>
      </c>
      <c r="K62" s="109"/>
      <c r="L62" s="109"/>
      <c r="M62" s="109"/>
      <c r="N62" s="109"/>
      <c r="O62" s="109"/>
      <c r="P62" s="109"/>
    </row>
    <row r="63" spans="1:16" x14ac:dyDescent="0.25">
      <c r="A63" s="36" t="s">
        <v>130</v>
      </c>
      <c r="B63" s="14" t="s">
        <v>35</v>
      </c>
      <c r="C63" s="13" t="s">
        <v>442</v>
      </c>
      <c r="D63" s="124" t="s">
        <v>369</v>
      </c>
      <c r="E63" s="14" t="s">
        <v>289</v>
      </c>
      <c r="F63" s="43" t="s">
        <v>103</v>
      </c>
      <c r="G63" s="5">
        <v>0</v>
      </c>
      <c r="H63" s="5">
        <v>0</v>
      </c>
      <c r="I63" s="91">
        <v>9.0824999999999989E-2</v>
      </c>
      <c r="J63" s="91">
        <v>1.3333333333333519E-3</v>
      </c>
      <c r="K63" s="112"/>
      <c r="L63" s="112"/>
      <c r="M63" s="112"/>
      <c r="N63" s="112"/>
      <c r="O63" s="112"/>
      <c r="P63" s="112"/>
    </row>
    <row r="64" spans="1:16" x14ac:dyDescent="0.25">
      <c r="A64" s="36" t="s">
        <v>138</v>
      </c>
      <c r="B64" s="13" t="s">
        <v>69</v>
      </c>
      <c r="C64" s="13" t="s">
        <v>138</v>
      </c>
      <c r="D64" s="124" t="s">
        <v>421</v>
      </c>
      <c r="E64" s="13" t="s">
        <v>370</v>
      </c>
      <c r="F64" s="44" t="s">
        <v>103</v>
      </c>
      <c r="G64" s="5">
        <v>0</v>
      </c>
      <c r="H64" s="5">
        <v>0</v>
      </c>
      <c r="I64" s="5">
        <v>0</v>
      </c>
      <c r="J64" s="91">
        <v>6.6666666666667608E-4</v>
      </c>
      <c r="K64" s="112"/>
      <c r="L64" s="112"/>
      <c r="M64" s="112"/>
      <c r="N64" s="112"/>
      <c r="O64" s="112"/>
      <c r="P64" s="112"/>
    </row>
    <row r="65" spans="1:16" x14ac:dyDescent="0.25">
      <c r="A65" s="36" t="s">
        <v>125</v>
      </c>
      <c r="B65" s="13" t="s">
        <v>61</v>
      </c>
      <c r="C65" s="13" t="s">
        <v>125</v>
      </c>
      <c r="D65" s="124" t="s">
        <v>422</v>
      </c>
      <c r="E65" s="13" t="s">
        <v>371</v>
      </c>
      <c r="F65" s="44" t="s">
        <v>161</v>
      </c>
      <c r="G65" s="5">
        <v>0</v>
      </c>
      <c r="H65" s="5">
        <v>0</v>
      </c>
      <c r="I65" s="5">
        <v>0</v>
      </c>
      <c r="J65" s="91">
        <v>0.19666666666666668</v>
      </c>
      <c r="K65" s="112"/>
      <c r="L65" s="112"/>
      <c r="M65" s="112"/>
      <c r="N65" s="112"/>
      <c r="O65" s="112"/>
      <c r="P65" s="112"/>
    </row>
    <row r="66" spans="1:16" x14ac:dyDescent="0.25">
      <c r="A66" s="36" t="s">
        <v>144</v>
      </c>
      <c r="B66" s="13" t="s">
        <v>66</v>
      </c>
      <c r="C66" s="13" t="s">
        <v>144</v>
      </c>
      <c r="D66" s="124" t="s">
        <v>372</v>
      </c>
      <c r="E66" s="13" t="s">
        <v>290</v>
      </c>
      <c r="F66" s="44" t="s">
        <v>103</v>
      </c>
      <c r="G66" s="5">
        <v>0</v>
      </c>
      <c r="H66" s="5">
        <v>0</v>
      </c>
      <c r="I66" s="5">
        <v>0</v>
      </c>
      <c r="J66" s="91">
        <v>1.6666666666666637E-3</v>
      </c>
      <c r="K66" s="112"/>
      <c r="L66" s="112"/>
      <c r="M66" s="112"/>
      <c r="N66" s="112"/>
      <c r="O66" s="112"/>
      <c r="P66" s="112"/>
    </row>
    <row r="67" spans="1:16" x14ac:dyDescent="0.25">
      <c r="A67" s="38" t="s">
        <v>130</v>
      </c>
      <c r="B67" s="14" t="s">
        <v>36</v>
      </c>
      <c r="C67" s="14" t="s">
        <v>442</v>
      </c>
      <c r="D67" s="124" t="s">
        <v>373</v>
      </c>
      <c r="E67" s="14" t="s">
        <v>291</v>
      </c>
      <c r="F67" s="43" t="s">
        <v>103</v>
      </c>
      <c r="G67" s="5">
        <v>0</v>
      </c>
      <c r="H67" s="5">
        <v>0</v>
      </c>
      <c r="I67" s="91">
        <v>1.5000000000000002E-3</v>
      </c>
      <c r="J67" s="5">
        <v>0</v>
      </c>
      <c r="K67" s="109"/>
      <c r="L67" s="109"/>
      <c r="M67" s="109"/>
      <c r="N67" s="109"/>
      <c r="O67" s="109"/>
      <c r="P67" s="109"/>
    </row>
    <row r="68" spans="1:16" x14ac:dyDescent="0.25">
      <c r="A68" s="36" t="s">
        <v>145</v>
      </c>
      <c r="B68" s="13" t="s">
        <v>14</v>
      </c>
      <c r="C68" s="13" t="s">
        <v>145</v>
      </c>
      <c r="D68" s="124" t="s">
        <v>374</v>
      </c>
      <c r="E68" s="13" t="s">
        <v>292</v>
      </c>
      <c r="F68" s="44" t="s">
        <v>103</v>
      </c>
      <c r="G68" s="5">
        <v>0</v>
      </c>
      <c r="H68" s="99">
        <v>3.075E-2</v>
      </c>
      <c r="I68" s="91">
        <v>2.2291666666666668E-2</v>
      </c>
      <c r="J68" s="5">
        <v>0</v>
      </c>
      <c r="K68" s="109"/>
      <c r="L68" s="109"/>
      <c r="M68" s="109"/>
      <c r="N68" s="109"/>
      <c r="O68" s="109"/>
      <c r="P68" s="109"/>
    </row>
    <row r="69" spans="1:16" s="17" customFormat="1" x14ac:dyDescent="0.25">
      <c r="A69" s="18" t="s">
        <v>146</v>
      </c>
      <c r="B69" s="97" t="s">
        <v>13</v>
      </c>
      <c r="C69" s="97" t="s">
        <v>146</v>
      </c>
      <c r="D69" s="124" t="s">
        <v>375</v>
      </c>
      <c r="E69" s="97" t="s">
        <v>293</v>
      </c>
      <c r="F69" s="36" t="s">
        <v>103</v>
      </c>
      <c r="G69" s="99">
        <v>0</v>
      </c>
      <c r="H69" s="99">
        <v>6.6000000000000003E-2</v>
      </c>
      <c r="I69" s="91">
        <v>3.5545833333333332E-2</v>
      </c>
      <c r="J69" s="5">
        <v>0</v>
      </c>
      <c r="K69" s="109"/>
      <c r="L69" s="109"/>
      <c r="M69" s="109"/>
      <c r="N69" s="109"/>
      <c r="O69" s="109"/>
      <c r="P69" s="109"/>
    </row>
    <row r="70" spans="1:16" s="17" customFormat="1" x14ac:dyDescent="0.25">
      <c r="A70" s="36" t="s">
        <v>126</v>
      </c>
      <c r="B70" s="13" t="s">
        <v>11</v>
      </c>
      <c r="C70" s="13" t="s">
        <v>126</v>
      </c>
      <c r="D70" s="124" t="s">
        <v>376</v>
      </c>
      <c r="E70" s="13" t="s">
        <v>294</v>
      </c>
      <c r="F70" s="36" t="s">
        <v>161</v>
      </c>
      <c r="G70" s="99">
        <v>1.6399999999999998E-2</v>
      </c>
      <c r="H70" s="5">
        <v>0</v>
      </c>
      <c r="I70" s="5">
        <v>0</v>
      </c>
      <c r="J70" s="5">
        <v>0</v>
      </c>
      <c r="K70" s="109"/>
      <c r="L70" s="109"/>
      <c r="M70" s="109"/>
      <c r="N70" s="109"/>
      <c r="O70" s="109"/>
      <c r="P70" s="109"/>
    </row>
    <row r="71" spans="1:16" x14ac:dyDescent="0.25">
      <c r="A71" s="36" t="s">
        <v>147</v>
      </c>
      <c r="B71" s="13" t="s">
        <v>10</v>
      </c>
      <c r="C71" s="13" t="s">
        <v>147</v>
      </c>
      <c r="D71" s="124" t="s">
        <v>377</v>
      </c>
      <c r="E71" s="13" t="s">
        <v>295</v>
      </c>
      <c r="F71" s="36" t="s">
        <v>103</v>
      </c>
      <c r="G71" s="99">
        <v>1.3999999999999998E-3</v>
      </c>
      <c r="H71" s="5">
        <v>0</v>
      </c>
      <c r="I71" s="5">
        <v>0</v>
      </c>
      <c r="J71" s="5">
        <v>0</v>
      </c>
      <c r="K71" s="109"/>
      <c r="L71" s="109"/>
      <c r="M71" s="109"/>
      <c r="N71" s="109"/>
      <c r="O71" s="109"/>
      <c r="P71" s="109"/>
    </row>
    <row r="72" spans="1:16" x14ac:dyDescent="0.25">
      <c r="A72" s="36" t="s">
        <v>127</v>
      </c>
      <c r="B72" s="13" t="s">
        <v>113</v>
      </c>
      <c r="C72" s="13" t="s">
        <v>127</v>
      </c>
      <c r="D72" s="124" t="s">
        <v>378</v>
      </c>
      <c r="E72" s="13" t="s">
        <v>296</v>
      </c>
      <c r="F72" s="44" t="s">
        <v>103</v>
      </c>
      <c r="G72" s="5">
        <v>0</v>
      </c>
      <c r="H72" s="5">
        <v>0</v>
      </c>
      <c r="I72" s="91">
        <v>5.0000000000000001E-3</v>
      </c>
      <c r="J72" s="5">
        <v>0</v>
      </c>
      <c r="K72" s="109"/>
      <c r="L72" s="109"/>
      <c r="M72" s="109"/>
      <c r="N72" s="109"/>
      <c r="O72" s="109"/>
      <c r="P72" s="109"/>
    </row>
    <row r="73" spans="1:16" x14ac:dyDescent="0.25">
      <c r="A73" s="36" t="s">
        <v>146</v>
      </c>
      <c r="B73" s="13" t="s">
        <v>48</v>
      </c>
      <c r="C73" s="13" t="s">
        <v>146</v>
      </c>
      <c r="D73" s="124" t="s">
        <v>379</v>
      </c>
      <c r="E73" s="13" t="s">
        <v>297</v>
      </c>
      <c r="F73" s="36" t="s">
        <v>103</v>
      </c>
      <c r="G73" s="5">
        <v>0</v>
      </c>
      <c r="H73" s="99">
        <v>1.9500000000000003E-2</v>
      </c>
      <c r="I73" s="5">
        <v>0</v>
      </c>
      <c r="J73" s="91">
        <v>3.3333333333333506E-4</v>
      </c>
      <c r="K73" s="112"/>
      <c r="L73" s="112"/>
      <c r="M73" s="112"/>
      <c r="N73" s="112"/>
      <c r="O73" s="112"/>
      <c r="P73" s="112"/>
    </row>
    <row r="74" spans="1:16" x14ac:dyDescent="0.25">
      <c r="A74" s="36" t="s">
        <v>146</v>
      </c>
      <c r="B74" s="15" t="s">
        <v>37</v>
      </c>
      <c r="C74" s="13" t="s">
        <v>146</v>
      </c>
      <c r="D74" s="124" t="s">
        <v>379</v>
      </c>
      <c r="E74" s="15" t="s">
        <v>298</v>
      </c>
      <c r="F74" s="37" t="s">
        <v>103</v>
      </c>
      <c r="G74" s="5">
        <v>0</v>
      </c>
      <c r="H74" s="5">
        <v>0</v>
      </c>
      <c r="I74" s="91">
        <v>2.0083333333333335E-2</v>
      </c>
      <c r="J74" s="5">
        <v>0</v>
      </c>
      <c r="K74" s="109"/>
      <c r="L74" s="109"/>
      <c r="M74" s="109"/>
      <c r="N74" s="109"/>
      <c r="O74" s="109"/>
      <c r="P74" s="109"/>
    </row>
    <row r="75" spans="1:16" x14ac:dyDescent="0.25">
      <c r="A75" s="36" t="s">
        <v>130</v>
      </c>
      <c r="B75" s="13" t="s">
        <v>55</v>
      </c>
      <c r="C75" s="13" t="s">
        <v>442</v>
      </c>
      <c r="D75" s="124" t="s">
        <v>381</v>
      </c>
      <c r="E75" s="13" t="s">
        <v>380</v>
      </c>
      <c r="F75" s="36" t="s">
        <v>103</v>
      </c>
      <c r="G75" s="5">
        <v>0</v>
      </c>
      <c r="H75" s="5">
        <v>0</v>
      </c>
      <c r="I75" s="5">
        <v>0</v>
      </c>
      <c r="J75" s="91">
        <v>9.6666666666667105E-3</v>
      </c>
      <c r="K75" s="112"/>
      <c r="L75" s="112"/>
      <c r="M75" s="112"/>
      <c r="N75" s="112"/>
      <c r="O75" s="112"/>
      <c r="P75" s="112"/>
    </row>
    <row r="76" spans="1:16" x14ac:dyDescent="0.25">
      <c r="A76" s="38" t="s">
        <v>130</v>
      </c>
      <c r="B76" s="14" t="s">
        <v>38</v>
      </c>
      <c r="C76" s="13" t="s">
        <v>442</v>
      </c>
      <c r="D76" s="124" t="s">
        <v>381</v>
      </c>
      <c r="E76" s="14" t="s">
        <v>299</v>
      </c>
      <c r="F76" s="38" t="s">
        <v>161</v>
      </c>
      <c r="G76" s="5">
        <v>0</v>
      </c>
      <c r="H76" s="5">
        <v>0</v>
      </c>
      <c r="I76" s="91">
        <v>3.1525000000000004E-2</v>
      </c>
      <c r="J76" s="91">
        <v>1.7000000000000026E-2</v>
      </c>
      <c r="K76" s="112"/>
      <c r="L76" s="112"/>
      <c r="M76" s="112"/>
      <c r="N76" s="112"/>
      <c r="O76" s="112"/>
      <c r="P76" s="112"/>
    </row>
    <row r="77" spans="1:16" x14ac:dyDescent="0.25">
      <c r="A77" s="36" t="s">
        <v>148</v>
      </c>
      <c r="B77" s="13" t="s">
        <v>101</v>
      </c>
      <c r="C77" s="13" t="s">
        <v>148</v>
      </c>
      <c r="D77" s="124" t="s">
        <v>382</v>
      </c>
      <c r="E77" s="13" t="s">
        <v>300</v>
      </c>
      <c r="F77" s="36" t="s">
        <v>103</v>
      </c>
      <c r="G77" s="5">
        <v>0</v>
      </c>
      <c r="H77" s="5">
        <v>0</v>
      </c>
      <c r="I77" s="5">
        <v>0</v>
      </c>
      <c r="J77" s="91">
        <v>8.6666666666666906E-3</v>
      </c>
      <c r="K77" s="112"/>
      <c r="L77" s="112"/>
      <c r="M77" s="112"/>
      <c r="N77" s="112"/>
      <c r="O77" s="112"/>
      <c r="P77" s="112"/>
    </row>
    <row r="78" spans="1:16" x14ac:dyDescent="0.25">
      <c r="A78" s="36" t="s">
        <v>148</v>
      </c>
      <c r="B78" s="13" t="s">
        <v>5</v>
      </c>
      <c r="C78" s="13" t="s">
        <v>148</v>
      </c>
      <c r="D78" s="124" t="s">
        <v>382</v>
      </c>
      <c r="E78" s="13" t="s">
        <v>301</v>
      </c>
      <c r="F78" s="36" t="s">
        <v>103</v>
      </c>
      <c r="G78" s="99">
        <v>0.1004</v>
      </c>
      <c r="H78" s="99">
        <v>0.3125</v>
      </c>
      <c r="I78" s="5">
        <v>0</v>
      </c>
      <c r="J78" s="5">
        <v>0</v>
      </c>
      <c r="K78" s="109"/>
      <c r="L78" s="109"/>
      <c r="M78" s="109"/>
      <c r="N78" s="109"/>
      <c r="O78" s="109"/>
      <c r="P78" s="109"/>
    </row>
    <row r="79" spans="1:16" x14ac:dyDescent="0.25">
      <c r="A79" s="36" t="s">
        <v>149</v>
      </c>
      <c r="B79" s="13" t="s">
        <v>18</v>
      </c>
      <c r="C79" s="13" t="s">
        <v>149</v>
      </c>
      <c r="D79" s="124" t="s">
        <v>383</v>
      </c>
      <c r="E79" s="13" t="s">
        <v>302</v>
      </c>
      <c r="F79" s="36" t="s">
        <v>103</v>
      </c>
      <c r="G79" s="5">
        <v>0</v>
      </c>
      <c r="H79" s="99">
        <v>2.6499999999999999E-2</v>
      </c>
      <c r="I79" s="91">
        <v>1.1041666666666667E-2</v>
      </c>
      <c r="J79" s="5">
        <v>0</v>
      </c>
      <c r="K79" s="109"/>
      <c r="L79" s="109"/>
      <c r="M79" s="109"/>
      <c r="N79" s="109"/>
      <c r="O79" s="109"/>
      <c r="P79" s="109"/>
    </row>
    <row r="80" spans="1:16" x14ac:dyDescent="0.25">
      <c r="A80" s="36" t="s">
        <v>150</v>
      </c>
      <c r="B80" s="13" t="s">
        <v>82</v>
      </c>
      <c r="C80" s="13" t="s">
        <v>150</v>
      </c>
      <c r="D80" s="124" t="s">
        <v>384</v>
      </c>
      <c r="E80" s="13" t="s">
        <v>303</v>
      </c>
      <c r="F80" s="36" t="s">
        <v>161</v>
      </c>
      <c r="G80" s="5">
        <v>0</v>
      </c>
      <c r="H80" s="5">
        <v>0</v>
      </c>
      <c r="I80" s="91">
        <v>1.6666666666666666E-4</v>
      </c>
      <c r="J80" s="5">
        <v>0</v>
      </c>
      <c r="K80" s="109"/>
      <c r="L80" s="109"/>
      <c r="M80" s="109"/>
      <c r="N80" s="109"/>
      <c r="O80" s="109"/>
      <c r="P80" s="109"/>
    </row>
    <row r="81" spans="1:16" x14ac:dyDescent="0.25">
      <c r="A81" s="36" t="s">
        <v>150</v>
      </c>
      <c r="B81" s="13" t="s">
        <v>67</v>
      </c>
      <c r="C81" s="13" t="s">
        <v>150</v>
      </c>
      <c r="D81" s="124" t="s">
        <v>384</v>
      </c>
      <c r="E81" s="13" t="s">
        <v>304</v>
      </c>
      <c r="F81" s="36" t="s">
        <v>103</v>
      </c>
      <c r="G81" s="5">
        <v>0</v>
      </c>
      <c r="H81" s="5">
        <v>0</v>
      </c>
      <c r="I81" s="5">
        <v>0</v>
      </c>
      <c r="J81" s="91">
        <v>1.0000000000000083E-3</v>
      </c>
      <c r="K81" s="112"/>
      <c r="L81" s="112"/>
      <c r="M81" s="112"/>
      <c r="N81" s="112"/>
      <c r="O81" s="112"/>
      <c r="P81" s="112"/>
    </row>
    <row r="82" spans="1:16" x14ac:dyDescent="0.25">
      <c r="A82" s="38" t="s">
        <v>127</v>
      </c>
      <c r="B82" s="14" t="s">
        <v>114</v>
      </c>
      <c r="C82" s="14" t="s">
        <v>127</v>
      </c>
      <c r="D82" s="124" t="s">
        <v>385</v>
      </c>
      <c r="E82" s="14" t="s">
        <v>305</v>
      </c>
      <c r="F82" s="38" t="s">
        <v>161</v>
      </c>
      <c r="G82" s="5">
        <v>0</v>
      </c>
      <c r="H82" s="5">
        <v>0</v>
      </c>
      <c r="I82" s="91">
        <v>1.2458333333333335E-2</v>
      </c>
      <c r="J82" s="91">
        <v>9.6666666666666515E-3</v>
      </c>
      <c r="K82" s="112"/>
      <c r="L82" s="112"/>
      <c r="M82" s="112"/>
      <c r="N82" s="112"/>
      <c r="O82" s="112"/>
      <c r="P82" s="112"/>
    </row>
    <row r="83" spans="1:16" x14ac:dyDescent="0.25">
      <c r="A83" s="38" t="s">
        <v>132</v>
      </c>
      <c r="B83" s="14" t="s">
        <v>105</v>
      </c>
      <c r="C83" s="14" t="s">
        <v>132</v>
      </c>
      <c r="D83" s="124" t="s">
        <v>386</v>
      </c>
      <c r="E83" s="14" t="s">
        <v>306</v>
      </c>
      <c r="F83" s="38" t="s">
        <v>103</v>
      </c>
      <c r="G83" s="5">
        <v>0</v>
      </c>
      <c r="H83" s="5">
        <v>0</v>
      </c>
      <c r="I83" s="91">
        <v>2.166666666666667E-3</v>
      </c>
      <c r="J83" s="91">
        <v>1.1666666666666639E-2</v>
      </c>
      <c r="K83" s="112"/>
      <c r="L83" s="112"/>
      <c r="M83" s="112"/>
      <c r="N83" s="112"/>
      <c r="O83" s="112"/>
      <c r="P83" s="112"/>
    </row>
    <row r="84" spans="1:16" x14ac:dyDescent="0.25">
      <c r="A84" s="37" t="s">
        <v>151</v>
      </c>
      <c r="B84" s="15" t="s">
        <v>39</v>
      </c>
      <c r="C84" s="15" t="s">
        <v>151</v>
      </c>
      <c r="D84" s="124" t="s">
        <v>387</v>
      </c>
      <c r="E84" s="15" t="s">
        <v>307</v>
      </c>
      <c r="F84" s="37" t="s">
        <v>103</v>
      </c>
      <c r="G84" s="5">
        <v>0</v>
      </c>
      <c r="H84" s="5">
        <v>0</v>
      </c>
      <c r="I84" s="91">
        <v>9.0583333333333335E-2</v>
      </c>
      <c r="J84" s="5">
        <v>0</v>
      </c>
      <c r="K84" s="109"/>
      <c r="L84" s="109"/>
      <c r="M84" s="109"/>
      <c r="N84" s="109"/>
      <c r="O84" s="109"/>
      <c r="P84" s="109"/>
    </row>
    <row r="85" spans="1:16" x14ac:dyDescent="0.25">
      <c r="A85" s="37" t="s">
        <v>151</v>
      </c>
      <c r="B85" s="13" t="s">
        <v>15</v>
      </c>
      <c r="C85" s="15" t="s">
        <v>151</v>
      </c>
      <c r="D85" s="124" t="s">
        <v>387</v>
      </c>
      <c r="E85" s="13" t="s">
        <v>308</v>
      </c>
      <c r="F85" s="36" t="s">
        <v>103</v>
      </c>
      <c r="G85" s="5">
        <v>0</v>
      </c>
      <c r="H85" s="99">
        <v>5.0750000000000003E-2</v>
      </c>
      <c r="I85" s="91">
        <v>8.3333333333333331E-5</v>
      </c>
      <c r="J85" s="91">
        <v>1.6666666666666668E-3</v>
      </c>
      <c r="K85" s="112"/>
      <c r="L85" s="112"/>
      <c r="M85" s="112"/>
      <c r="N85" s="112"/>
      <c r="O85" s="112"/>
      <c r="P85" s="112"/>
    </row>
    <row r="86" spans="1:16" x14ac:dyDescent="0.25">
      <c r="A86" s="37" t="s">
        <v>151</v>
      </c>
      <c r="B86" s="14" t="s">
        <v>106</v>
      </c>
      <c r="C86" s="15" t="s">
        <v>151</v>
      </c>
      <c r="D86" s="124" t="s">
        <v>387</v>
      </c>
      <c r="E86" s="14" t="s">
        <v>432</v>
      </c>
      <c r="F86" s="38" t="s">
        <v>103</v>
      </c>
      <c r="G86" s="5">
        <v>0</v>
      </c>
      <c r="H86" s="5">
        <v>0</v>
      </c>
      <c r="I86" s="91">
        <v>2.2083333333333333E-2</v>
      </c>
      <c r="J86" s="91">
        <v>2.0333333333333332E-2</v>
      </c>
      <c r="K86" s="112"/>
      <c r="L86" s="112"/>
      <c r="M86" s="112"/>
      <c r="N86" s="112"/>
      <c r="O86" s="112"/>
      <c r="P86" s="112"/>
    </row>
    <row r="87" spans="1:16" x14ac:dyDescent="0.25">
      <c r="A87" s="37" t="s">
        <v>151</v>
      </c>
      <c r="B87" s="13" t="s">
        <v>83</v>
      </c>
      <c r="C87" s="15" t="s">
        <v>151</v>
      </c>
      <c r="D87" s="124" t="s">
        <v>387</v>
      </c>
      <c r="E87" s="13" t="s">
        <v>309</v>
      </c>
      <c r="F87" s="36" t="s">
        <v>161</v>
      </c>
      <c r="G87" s="5">
        <v>0</v>
      </c>
      <c r="H87" s="5">
        <v>0</v>
      </c>
      <c r="I87" s="91">
        <v>4.8687499999999995E-2</v>
      </c>
      <c r="J87" s="5">
        <v>0</v>
      </c>
      <c r="K87" s="109"/>
      <c r="L87" s="109"/>
      <c r="M87" s="109"/>
      <c r="N87" s="109"/>
      <c r="O87" s="109"/>
      <c r="P87" s="109"/>
    </row>
    <row r="88" spans="1:16" x14ac:dyDescent="0.25">
      <c r="A88" s="37" t="s">
        <v>151</v>
      </c>
      <c r="B88" s="14" t="s">
        <v>40</v>
      </c>
      <c r="C88" s="15" t="s">
        <v>151</v>
      </c>
      <c r="D88" s="124" t="s">
        <v>387</v>
      </c>
      <c r="E88" s="14" t="s">
        <v>310</v>
      </c>
      <c r="F88" s="38" t="s">
        <v>103</v>
      </c>
      <c r="G88" s="5">
        <v>0</v>
      </c>
      <c r="H88" s="5">
        <v>0</v>
      </c>
      <c r="I88" s="91">
        <v>0.187</v>
      </c>
      <c r="J88" s="5">
        <v>0</v>
      </c>
      <c r="K88" s="109"/>
      <c r="L88" s="109"/>
      <c r="M88" s="109"/>
      <c r="N88" s="109"/>
      <c r="O88" s="109"/>
      <c r="P88" s="109"/>
    </row>
    <row r="89" spans="1:16" x14ac:dyDescent="0.25">
      <c r="A89" s="38" t="s">
        <v>126</v>
      </c>
      <c r="B89" s="14" t="s">
        <v>41</v>
      </c>
      <c r="C89" s="14" t="s">
        <v>126</v>
      </c>
      <c r="D89" s="124" t="s">
        <v>388</v>
      </c>
      <c r="E89" s="14" t="s">
        <v>311</v>
      </c>
      <c r="F89" s="38" t="s">
        <v>161</v>
      </c>
      <c r="G89" s="5">
        <v>0</v>
      </c>
      <c r="H89" s="5">
        <v>0</v>
      </c>
      <c r="I89" s="91">
        <v>2.5583333333333336E-2</v>
      </c>
      <c r="J89" s="5">
        <v>0</v>
      </c>
      <c r="K89" s="109"/>
      <c r="L89" s="109"/>
      <c r="M89" s="109"/>
      <c r="N89" s="109"/>
      <c r="O89" s="109"/>
      <c r="P89" s="109"/>
    </row>
    <row r="90" spans="1:16" x14ac:dyDescent="0.25">
      <c r="A90" s="38" t="s">
        <v>144</v>
      </c>
      <c r="B90" s="14" t="s">
        <v>93</v>
      </c>
      <c r="C90" s="14" t="s">
        <v>144</v>
      </c>
      <c r="D90" s="124" t="s">
        <v>389</v>
      </c>
      <c r="E90" s="14" t="s">
        <v>312</v>
      </c>
      <c r="F90" s="38" t="s">
        <v>103</v>
      </c>
      <c r="G90" s="5">
        <v>0</v>
      </c>
      <c r="H90" s="5">
        <v>0</v>
      </c>
      <c r="I90" s="91">
        <v>2.5000000000000001E-3</v>
      </c>
      <c r="J90" s="5">
        <v>0</v>
      </c>
      <c r="K90" s="109"/>
      <c r="L90" s="109"/>
      <c r="M90" s="109"/>
      <c r="N90" s="109"/>
      <c r="O90" s="109"/>
      <c r="P90" s="109"/>
    </row>
    <row r="91" spans="1:16" x14ac:dyDescent="0.25">
      <c r="A91" s="38" t="s">
        <v>144</v>
      </c>
      <c r="B91" s="13" t="s">
        <v>68</v>
      </c>
      <c r="C91" s="14" t="s">
        <v>144</v>
      </c>
      <c r="D91" s="124" t="s">
        <v>389</v>
      </c>
      <c r="E91" s="13" t="s">
        <v>390</v>
      </c>
      <c r="F91" s="36" t="s">
        <v>103</v>
      </c>
      <c r="G91" s="5">
        <v>0</v>
      </c>
      <c r="H91" s="5">
        <v>0</v>
      </c>
      <c r="I91" s="5">
        <v>0</v>
      </c>
      <c r="J91" s="91">
        <v>6.6666666666667608E-4</v>
      </c>
      <c r="K91" s="112"/>
      <c r="L91" s="112"/>
      <c r="M91" s="112"/>
      <c r="N91" s="112"/>
      <c r="O91" s="112"/>
      <c r="P91" s="112"/>
    </row>
    <row r="92" spans="1:16" x14ac:dyDescent="0.25">
      <c r="A92" s="38" t="s">
        <v>144</v>
      </c>
      <c r="B92" s="13" t="s">
        <v>84</v>
      </c>
      <c r="C92" s="14" t="s">
        <v>144</v>
      </c>
      <c r="D92" s="124" t="s">
        <v>389</v>
      </c>
      <c r="E92" s="13" t="s">
        <v>313</v>
      </c>
      <c r="F92" s="36" t="s">
        <v>103</v>
      </c>
      <c r="G92" s="5">
        <v>0</v>
      </c>
      <c r="H92" s="5">
        <v>0</v>
      </c>
      <c r="I92" s="91">
        <v>1.9791666666666668E-3</v>
      </c>
      <c r="J92" s="5">
        <v>0</v>
      </c>
      <c r="K92" s="109"/>
      <c r="L92" s="109"/>
      <c r="M92" s="109"/>
      <c r="N92" s="109"/>
      <c r="O92" s="109"/>
      <c r="P92" s="109"/>
    </row>
    <row r="93" spans="1:16" x14ac:dyDescent="0.25">
      <c r="A93" s="36" t="s">
        <v>137</v>
      </c>
      <c r="B93" s="13" t="s">
        <v>56</v>
      </c>
      <c r="C93" s="13" t="s">
        <v>137</v>
      </c>
      <c r="D93" s="124" t="s">
        <v>392</v>
      </c>
      <c r="E93" s="13" t="s">
        <v>391</v>
      </c>
      <c r="F93" s="36" t="s">
        <v>103</v>
      </c>
      <c r="G93" s="5">
        <v>0</v>
      </c>
      <c r="H93" s="5">
        <v>0</v>
      </c>
      <c r="I93" s="5">
        <v>0</v>
      </c>
      <c r="J93" s="91">
        <v>6.6666666666667608E-4</v>
      </c>
      <c r="K93" s="112"/>
      <c r="L93" s="112"/>
      <c r="M93" s="112"/>
      <c r="N93" s="112"/>
      <c r="O93" s="112"/>
      <c r="P93" s="112"/>
    </row>
    <row r="94" spans="1:16" x14ac:dyDescent="0.25">
      <c r="A94" s="36" t="s">
        <v>137</v>
      </c>
      <c r="B94" s="13" t="s">
        <v>85</v>
      </c>
      <c r="C94" s="13" t="s">
        <v>137</v>
      </c>
      <c r="D94" s="124" t="s">
        <v>392</v>
      </c>
      <c r="E94" s="13" t="s">
        <v>314</v>
      </c>
      <c r="F94" s="36" t="s">
        <v>103</v>
      </c>
      <c r="G94" s="5">
        <v>0</v>
      </c>
      <c r="H94" s="5">
        <v>0</v>
      </c>
      <c r="I94" s="91">
        <v>1.8749999999999999E-3</v>
      </c>
      <c r="J94" s="5">
        <v>0</v>
      </c>
      <c r="K94" s="109"/>
      <c r="L94" s="109"/>
      <c r="M94" s="109"/>
      <c r="N94" s="109"/>
      <c r="O94" s="109"/>
      <c r="P94" s="109"/>
    </row>
    <row r="95" spans="1:16" x14ac:dyDescent="0.25">
      <c r="A95" s="36" t="s">
        <v>130</v>
      </c>
      <c r="B95" s="13" t="s">
        <v>2</v>
      </c>
      <c r="C95" s="13" t="s">
        <v>442</v>
      </c>
      <c r="D95" s="124" t="s">
        <v>393</v>
      </c>
      <c r="E95" s="13" t="s">
        <v>315</v>
      </c>
      <c r="F95" s="36" t="s">
        <v>103</v>
      </c>
      <c r="G95" s="99">
        <v>3.4200000000000001E-2</v>
      </c>
      <c r="H95" s="99">
        <v>9.0000000000000011E-3</v>
      </c>
      <c r="I95" s="91">
        <v>5.6958333333333331E-3</v>
      </c>
      <c r="J95" s="5">
        <v>0</v>
      </c>
      <c r="K95" s="109"/>
      <c r="L95" s="109"/>
      <c r="M95" s="109"/>
      <c r="N95" s="109"/>
      <c r="O95" s="109"/>
      <c r="P95" s="109"/>
    </row>
    <row r="96" spans="1:16" x14ac:dyDescent="0.25">
      <c r="A96" s="36" t="s">
        <v>132</v>
      </c>
      <c r="B96" s="13" t="s">
        <v>86</v>
      </c>
      <c r="C96" s="13" t="s">
        <v>132</v>
      </c>
      <c r="D96" s="124" t="s">
        <v>394</v>
      </c>
      <c r="E96" s="13" t="s">
        <v>316</v>
      </c>
      <c r="F96" s="36" t="s">
        <v>103</v>
      </c>
      <c r="G96" s="5">
        <v>0</v>
      </c>
      <c r="H96" s="5">
        <v>0</v>
      </c>
      <c r="I96" s="91">
        <v>7.0416666666666674E-3</v>
      </c>
      <c r="J96" s="5">
        <v>0</v>
      </c>
      <c r="K96" s="109"/>
      <c r="L96" s="109"/>
      <c r="M96" s="109"/>
      <c r="N96" s="109"/>
      <c r="O96" s="109"/>
      <c r="P96" s="109"/>
    </row>
    <row r="97" spans="1:16" x14ac:dyDescent="0.25">
      <c r="A97" s="38" t="s">
        <v>137</v>
      </c>
      <c r="B97" s="14" t="s">
        <v>42</v>
      </c>
      <c r="C97" s="14" t="s">
        <v>137</v>
      </c>
      <c r="D97" s="124" t="s">
        <v>395</v>
      </c>
      <c r="E97" s="14" t="s">
        <v>317</v>
      </c>
      <c r="F97" s="38" t="s">
        <v>103</v>
      </c>
      <c r="G97" s="5">
        <v>0</v>
      </c>
      <c r="H97" s="5">
        <v>0</v>
      </c>
      <c r="I97" s="91">
        <v>1.9604166666666669E-2</v>
      </c>
      <c r="J97" s="5">
        <v>0</v>
      </c>
      <c r="K97" s="109"/>
      <c r="L97" s="109"/>
      <c r="M97" s="109"/>
      <c r="N97" s="109"/>
      <c r="O97" s="109"/>
      <c r="P97" s="109"/>
    </row>
    <row r="98" spans="1:16" x14ac:dyDescent="0.25">
      <c r="A98" s="37" t="s">
        <v>153</v>
      </c>
      <c r="B98" s="15" t="s">
        <v>43</v>
      </c>
      <c r="C98" s="15" t="s">
        <v>153</v>
      </c>
      <c r="D98" s="124" t="s">
        <v>396</v>
      </c>
      <c r="E98" s="15" t="s">
        <v>318</v>
      </c>
      <c r="F98" s="45" t="s">
        <v>103</v>
      </c>
      <c r="G98" s="5">
        <v>0</v>
      </c>
      <c r="H98" s="5">
        <v>0</v>
      </c>
      <c r="I98" s="91">
        <v>1.3333333333333333E-3</v>
      </c>
      <c r="J98" s="5">
        <v>0</v>
      </c>
      <c r="K98" s="109"/>
      <c r="L98" s="109"/>
      <c r="M98" s="109"/>
      <c r="N98" s="109"/>
      <c r="O98" s="109"/>
      <c r="P98" s="109"/>
    </row>
    <row r="99" spans="1:16" x14ac:dyDescent="0.25">
      <c r="A99" s="36" t="s">
        <v>152</v>
      </c>
      <c r="B99" s="13" t="s">
        <v>231</v>
      </c>
      <c r="C99" s="13" t="s">
        <v>152</v>
      </c>
      <c r="D99" s="124" t="s">
        <v>397</v>
      </c>
      <c r="E99" s="13" t="s">
        <v>319</v>
      </c>
      <c r="F99" s="45" t="s">
        <v>103</v>
      </c>
      <c r="G99" s="5">
        <v>0</v>
      </c>
      <c r="H99" s="5">
        <v>0</v>
      </c>
      <c r="I99" s="91">
        <v>5.9916666666666668E-3</v>
      </c>
      <c r="J99" s="5">
        <v>0</v>
      </c>
      <c r="K99" s="109"/>
      <c r="L99" s="109"/>
      <c r="M99" s="109"/>
      <c r="N99" s="109"/>
      <c r="O99" s="109"/>
      <c r="P99" s="109"/>
    </row>
    <row r="100" spans="1:16" x14ac:dyDescent="0.25">
      <c r="A100" s="38" t="s">
        <v>154</v>
      </c>
      <c r="B100" s="14" t="s">
        <v>232</v>
      </c>
      <c r="C100" s="14" t="s">
        <v>154</v>
      </c>
      <c r="D100" s="124" t="s">
        <v>423</v>
      </c>
      <c r="E100" s="14" t="s">
        <v>449</v>
      </c>
      <c r="F100" s="45" t="s">
        <v>103</v>
      </c>
      <c r="G100" s="5">
        <v>0</v>
      </c>
      <c r="H100" s="5">
        <v>0</v>
      </c>
      <c r="I100" s="91">
        <v>5.8749999999999991E-3</v>
      </c>
      <c r="J100" s="5">
        <v>0</v>
      </c>
      <c r="K100" s="109"/>
      <c r="L100" s="109"/>
      <c r="M100" s="109"/>
      <c r="N100" s="109"/>
      <c r="O100" s="109"/>
      <c r="P100" s="109"/>
    </row>
    <row r="101" spans="1:16" x14ac:dyDescent="0.25">
      <c r="A101" s="38" t="s">
        <v>155</v>
      </c>
      <c r="B101" s="14" t="s">
        <v>233</v>
      </c>
      <c r="C101" s="14" t="s">
        <v>155</v>
      </c>
      <c r="D101" s="124" t="s">
        <v>398</v>
      </c>
      <c r="E101" s="14" t="s">
        <v>320</v>
      </c>
      <c r="F101" s="45" t="s">
        <v>103</v>
      </c>
      <c r="G101" s="5">
        <v>0</v>
      </c>
      <c r="H101" s="5">
        <v>0</v>
      </c>
      <c r="I101" s="91">
        <v>1.4999999999999998E-3</v>
      </c>
      <c r="J101" s="5">
        <v>0</v>
      </c>
      <c r="K101" s="109"/>
      <c r="L101" s="109"/>
      <c r="M101" s="109"/>
      <c r="N101" s="109"/>
      <c r="O101" s="109"/>
      <c r="P101" s="109"/>
    </row>
    <row r="102" spans="1:16" x14ac:dyDescent="0.25">
      <c r="A102" s="37" t="s">
        <v>156</v>
      </c>
      <c r="B102" s="15" t="s">
        <v>44</v>
      </c>
      <c r="C102" s="15" t="s">
        <v>156</v>
      </c>
      <c r="D102" s="124" t="s">
        <v>399</v>
      </c>
      <c r="E102" s="15" t="s">
        <v>321</v>
      </c>
      <c r="F102" s="45" t="s">
        <v>103</v>
      </c>
      <c r="G102" s="5">
        <v>0</v>
      </c>
      <c r="H102" s="5">
        <v>0</v>
      </c>
      <c r="I102" s="91">
        <v>1.0479166666666666E-2</v>
      </c>
      <c r="J102" s="5">
        <v>0</v>
      </c>
      <c r="K102" s="109"/>
      <c r="L102" s="109"/>
      <c r="M102" s="109"/>
      <c r="N102" s="109"/>
      <c r="O102" s="109"/>
      <c r="P102" s="109"/>
    </row>
    <row r="103" spans="1:16" x14ac:dyDescent="0.25">
      <c r="A103" s="36" t="s">
        <v>127</v>
      </c>
      <c r="B103" s="13" t="s">
        <v>57</v>
      </c>
      <c r="C103" s="13" t="s">
        <v>127</v>
      </c>
      <c r="D103" s="124" t="s">
        <v>424</v>
      </c>
      <c r="E103" s="13" t="s">
        <v>400</v>
      </c>
      <c r="F103" s="44" t="s">
        <v>103</v>
      </c>
      <c r="G103" s="5">
        <v>0</v>
      </c>
      <c r="H103" s="5">
        <v>0</v>
      </c>
      <c r="I103" s="5">
        <v>0</v>
      </c>
      <c r="J103" s="91">
        <v>2.3333333333333249E-3</v>
      </c>
      <c r="K103" s="112"/>
      <c r="L103" s="112"/>
      <c r="M103" s="112"/>
      <c r="N103" s="112"/>
      <c r="O103" s="112"/>
      <c r="P103" s="112"/>
    </row>
    <row r="104" spans="1:16" x14ac:dyDescent="0.25">
      <c r="A104" s="38" t="s">
        <v>126</v>
      </c>
      <c r="B104" s="14" t="s">
        <v>87</v>
      </c>
      <c r="C104" s="14" t="s">
        <v>126</v>
      </c>
      <c r="D104" s="131" t="s">
        <v>409</v>
      </c>
      <c r="E104" s="132" t="s">
        <v>439</v>
      </c>
      <c r="F104" s="36" t="s">
        <v>161</v>
      </c>
      <c r="G104" s="5">
        <v>0</v>
      </c>
      <c r="H104" s="5">
        <v>0</v>
      </c>
      <c r="I104" s="91">
        <v>0.15710416666666668</v>
      </c>
      <c r="J104" s="5">
        <v>0</v>
      </c>
      <c r="K104" s="109"/>
      <c r="L104" s="109"/>
      <c r="M104" s="109"/>
      <c r="N104" s="109"/>
      <c r="O104" s="109"/>
      <c r="P104" s="109"/>
    </row>
    <row r="105" spans="1:16" x14ac:dyDescent="0.25">
      <c r="A105" s="38" t="s">
        <v>126</v>
      </c>
      <c r="B105" s="13" t="s">
        <v>0</v>
      </c>
      <c r="C105" s="14" t="s">
        <v>126</v>
      </c>
      <c r="D105" s="124" t="s">
        <v>401</v>
      </c>
      <c r="E105" s="13" t="s">
        <v>322</v>
      </c>
      <c r="F105" s="44" t="s">
        <v>161</v>
      </c>
      <c r="G105" s="99">
        <v>0.15060000000000001</v>
      </c>
      <c r="H105" s="5">
        <v>0</v>
      </c>
      <c r="I105" s="5">
        <v>0</v>
      </c>
      <c r="J105" s="5">
        <v>0</v>
      </c>
      <c r="K105" s="109"/>
      <c r="L105" s="109"/>
      <c r="M105" s="109"/>
      <c r="N105" s="109"/>
      <c r="O105" s="109"/>
      <c r="P105" s="109"/>
    </row>
    <row r="106" spans="1:16" x14ac:dyDescent="0.25">
      <c r="A106" s="37" t="s">
        <v>140</v>
      </c>
      <c r="B106" s="15" t="s">
        <v>45</v>
      </c>
      <c r="C106" s="15" t="s">
        <v>140</v>
      </c>
      <c r="D106" s="124" t="s">
        <v>402</v>
      </c>
      <c r="E106" s="15" t="s">
        <v>323</v>
      </c>
      <c r="F106" s="37" t="s">
        <v>103</v>
      </c>
      <c r="G106" s="16">
        <v>0</v>
      </c>
      <c r="H106" s="16">
        <v>0</v>
      </c>
      <c r="I106" s="91">
        <v>6.083333333333333E-3</v>
      </c>
      <c r="J106" s="5">
        <v>0</v>
      </c>
      <c r="K106" s="114"/>
      <c r="L106" s="114"/>
      <c r="M106" s="114"/>
      <c r="N106" s="114"/>
      <c r="O106" s="114"/>
      <c r="P106" s="114"/>
    </row>
    <row r="107" spans="1:16" x14ac:dyDescent="0.25">
      <c r="A107" s="36" t="s">
        <v>130</v>
      </c>
      <c r="B107" s="13" t="s">
        <v>88</v>
      </c>
      <c r="C107" s="13" t="s">
        <v>442</v>
      </c>
      <c r="D107" s="124" t="s">
        <v>403</v>
      </c>
      <c r="E107" s="13" t="s">
        <v>324</v>
      </c>
      <c r="F107" s="44" t="s">
        <v>103</v>
      </c>
      <c r="G107" s="5">
        <v>0</v>
      </c>
      <c r="H107" s="5">
        <v>0</v>
      </c>
      <c r="I107" s="91">
        <v>2.0833333333333335E-4</v>
      </c>
      <c r="J107" s="5">
        <v>0</v>
      </c>
      <c r="K107" s="109"/>
      <c r="L107" s="109"/>
      <c r="M107" s="109"/>
      <c r="N107" s="109"/>
      <c r="O107" s="109"/>
      <c r="P107" s="109"/>
    </row>
    <row r="108" spans="1:16" x14ac:dyDescent="0.25">
      <c r="A108" s="36" t="s">
        <v>130</v>
      </c>
      <c r="B108" s="13" t="s">
        <v>120</v>
      </c>
      <c r="C108" s="13" t="s">
        <v>442</v>
      </c>
      <c r="D108" s="124" t="s">
        <v>403</v>
      </c>
      <c r="E108" s="13" t="s">
        <v>433</v>
      </c>
      <c r="F108" s="44" t="s">
        <v>161</v>
      </c>
      <c r="G108" s="5">
        <v>0</v>
      </c>
      <c r="H108" s="5">
        <v>0</v>
      </c>
      <c r="I108" s="5">
        <v>0</v>
      </c>
      <c r="J108" s="91">
        <v>8.1999999999999948E-2</v>
      </c>
      <c r="K108" s="112"/>
      <c r="L108" s="112"/>
      <c r="M108" s="112"/>
      <c r="N108" s="112"/>
      <c r="O108" s="112"/>
      <c r="P108" s="112"/>
    </row>
    <row r="109" spans="1:16" x14ac:dyDescent="0.25">
      <c r="A109" s="36" t="s">
        <v>130</v>
      </c>
      <c r="B109" s="13" t="s">
        <v>89</v>
      </c>
      <c r="C109" s="13" t="s">
        <v>442</v>
      </c>
      <c r="D109" s="124" t="s">
        <v>403</v>
      </c>
      <c r="E109" s="13" t="s">
        <v>325</v>
      </c>
      <c r="F109" s="36" t="s">
        <v>103</v>
      </c>
      <c r="G109" s="5">
        <v>0</v>
      </c>
      <c r="H109" s="5">
        <v>0</v>
      </c>
      <c r="I109" s="91">
        <v>0.02</v>
      </c>
      <c r="J109" s="5">
        <v>0</v>
      </c>
      <c r="K109" s="109"/>
      <c r="L109" s="109"/>
      <c r="M109" s="109"/>
      <c r="N109" s="109"/>
      <c r="O109" s="109"/>
      <c r="P109" s="109"/>
    </row>
    <row r="110" spans="1:16" x14ac:dyDescent="0.25">
      <c r="A110" s="36" t="s">
        <v>130</v>
      </c>
      <c r="B110" s="13" t="s">
        <v>72</v>
      </c>
      <c r="C110" s="13" t="s">
        <v>442</v>
      </c>
      <c r="D110" s="124" t="s">
        <v>403</v>
      </c>
      <c r="E110" s="13" t="s">
        <v>404</v>
      </c>
      <c r="F110" s="44" t="s">
        <v>161</v>
      </c>
      <c r="G110" s="5">
        <v>0</v>
      </c>
      <c r="H110" s="5">
        <v>0</v>
      </c>
      <c r="I110" s="5">
        <v>0</v>
      </c>
      <c r="J110" s="91">
        <v>1.6666666666666666E-2</v>
      </c>
      <c r="K110" s="112"/>
      <c r="L110" s="112"/>
      <c r="M110" s="112"/>
      <c r="N110" s="112"/>
      <c r="O110" s="112"/>
      <c r="P110" s="112"/>
    </row>
    <row r="111" spans="1:16" x14ac:dyDescent="0.25">
      <c r="A111" s="36" t="s">
        <v>157</v>
      </c>
      <c r="B111" s="13" t="s">
        <v>62</v>
      </c>
      <c r="C111" s="13" t="s">
        <v>157</v>
      </c>
      <c r="D111" s="124" t="s">
        <v>425</v>
      </c>
      <c r="E111" s="13" t="s">
        <v>405</v>
      </c>
      <c r="F111" s="44" t="s">
        <v>103</v>
      </c>
      <c r="G111" s="5">
        <v>0</v>
      </c>
      <c r="H111" s="5">
        <v>0</v>
      </c>
      <c r="I111" s="5">
        <v>0</v>
      </c>
      <c r="J111" s="91">
        <v>1.5000000000000019E-2</v>
      </c>
      <c r="K111" s="112"/>
      <c r="L111" s="112"/>
      <c r="M111" s="112"/>
      <c r="N111" s="112"/>
      <c r="O111" s="112"/>
      <c r="P111" s="112"/>
    </row>
    <row r="112" spans="1:16" x14ac:dyDescent="0.25">
      <c r="A112" s="39" t="s">
        <v>139</v>
      </c>
      <c r="B112" s="13" t="s">
        <v>90</v>
      </c>
      <c r="C112" s="128" t="s">
        <v>139</v>
      </c>
      <c r="D112" s="127" t="s">
        <v>406</v>
      </c>
      <c r="E112" s="13" t="s">
        <v>326</v>
      </c>
      <c r="F112" s="44" t="s">
        <v>161</v>
      </c>
      <c r="G112" s="5">
        <v>0</v>
      </c>
      <c r="H112" s="5">
        <v>0</v>
      </c>
      <c r="I112" s="91">
        <v>7.2083333333333331E-4</v>
      </c>
      <c r="J112" s="5">
        <v>0</v>
      </c>
      <c r="K112" s="109"/>
      <c r="L112" s="109"/>
      <c r="M112" s="109"/>
      <c r="N112" s="109"/>
      <c r="O112" s="109"/>
      <c r="P112" s="109"/>
    </row>
    <row r="113" spans="1:16" x14ac:dyDescent="0.25">
      <c r="A113" s="36" t="s">
        <v>130</v>
      </c>
      <c r="B113" s="13" t="s">
        <v>70</v>
      </c>
      <c r="C113" s="13" t="s">
        <v>442</v>
      </c>
      <c r="D113" s="124" t="s">
        <v>408</v>
      </c>
      <c r="E113" s="13" t="s">
        <v>407</v>
      </c>
      <c r="F113" s="44" t="s">
        <v>161</v>
      </c>
      <c r="G113" s="5">
        <v>0</v>
      </c>
      <c r="H113" s="5">
        <v>0</v>
      </c>
      <c r="I113" s="5">
        <v>0</v>
      </c>
      <c r="J113" s="91">
        <v>2.6666666666666634E-2</v>
      </c>
      <c r="K113" s="112"/>
      <c r="L113" s="112"/>
      <c r="M113" s="112"/>
      <c r="N113" s="112"/>
      <c r="O113" s="112"/>
      <c r="P113" s="112"/>
    </row>
    <row r="114" spans="1:16" x14ac:dyDescent="0.25">
      <c r="A114" s="36" t="s">
        <v>130</v>
      </c>
      <c r="B114" s="13" t="s">
        <v>121</v>
      </c>
      <c r="C114" s="13" t="s">
        <v>442</v>
      </c>
      <c r="D114" s="124" t="s">
        <v>408</v>
      </c>
      <c r="E114" s="13" t="s">
        <v>434</v>
      </c>
      <c r="F114" s="44" t="s">
        <v>161</v>
      </c>
      <c r="G114" s="5">
        <v>0</v>
      </c>
      <c r="H114" s="5">
        <v>0</v>
      </c>
      <c r="I114" s="5">
        <v>0</v>
      </c>
      <c r="J114" s="91">
        <v>0.13500000000000001</v>
      </c>
      <c r="K114" s="112"/>
      <c r="L114" s="112"/>
      <c r="M114" s="112"/>
      <c r="N114" s="112"/>
      <c r="O114" s="112"/>
      <c r="P114" s="112"/>
    </row>
    <row r="115" spans="1:16" x14ac:dyDescent="0.25">
      <c r="A115" s="36" t="s">
        <v>130</v>
      </c>
      <c r="B115" s="13" t="s">
        <v>4</v>
      </c>
      <c r="C115" s="13" t="s">
        <v>442</v>
      </c>
      <c r="D115" s="124" t="s">
        <v>408</v>
      </c>
      <c r="E115" s="13" t="s">
        <v>327</v>
      </c>
      <c r="F115" s="44" t="s">
        <v>103</v>
      </c>
      <c r="G115" s="99">
        <v>1.3999999999999998E-3</v>
      </c>
      <c r="H115" s="5">
        <v>0</v>
      </c>
      <c r="I115" s="91">
        <v>1.4812499999999999E-2</v>
      </c>
      <c r="J115" s="91">
        <v>4.7999999999999994E-2</v>
      </c>
      <c r="K115" s="112"/>
      <c r="L115" s="112"/>
      <c r="M115" s="112"/>
      <c r="N115" s="112"/>
      <c r="O115" s="112"/>
      <c r="P115" s="112"/>
    </row>
    <row r="116" spans="1:16" x14ac:dyDescent="0.25">
      <c r="A116" s="36" t="s">
        <v>126</v>
      </c>
      <c r="B116" s="13" t="s">
        <v>71</v>
      </c>
      <c r="C116" s="13" t="s">
        <v>126</v>
      </c>
      <c r="D116" s="124" t="s">
        <v>409</v>
      </c>
      <c r="E116" s="133" t="s">
        <v>440</v>
      </c>
      <c r="F116" s="44" t="s">
        <v>161</v>
      </c>
      <c r="G116" s="5">
        <v>0</v>
      </c>
      <c r="H116" s="5">
        <v>0</v>
      </c>
      <c r="I116" s="91">
        <v>2.0245833333333334E-2</v>
      </c>
      <c r="J116" s="91">
        <v>8.333333333333337E-2</v>
      </c>
      <c r="K116" s="112"/>
      <c r="L116" s="112"/>
      <c r="M116" s="112"/>
      <c r="N116" s="112"/>
      <c r="O116" s="112"/>
      <c r="P116" s="112"/>
    </row>
    <row r="117" spans="1:16" x14ac:dyDescent="0.25">
      <c r="A117" s="36" t="s">
        <v>126</v>
      </c>
      <c r="B117" s="13" t="s">
        <v>19</v>
      </c>
      <c r="C117" s="13" t="s">
        <v>126</v>
      </c>
      <c r="D117" s="124" t="s">
        <v>409</v>
      </c>
      <c r="E117" s="133" t="s">
        <v>441</v>
      </c>
      <c r="F117" s="44" t="s">
        <v>161</v>
      </c>
      <c r="G117" s="5">
        <v>0</v>
      </c>
      <c r="H117" s="99">
        <v>2.4250000000000001E-2</v>
      </c>
      <c r="I117" s="5">
        <v>0</v>
      </c>
      <c r="J117" s="5">
        <v>0</v>
      </c>
      <c r="K117" s="109"/>
      <c r="L117" s="109"/>
      <c r="M117" s="109"/>
      <c r="N117" s="109"/>
      <c r="O117" s="109"/>
      <c r="P117" s="109"/>
    </row>
    <row r="118" spans="1:16" x14ac:dyDescent="0.25">
      <c r="A118" s="36" t="s">
        <v>126</v>
      </c>
      <c r="B118" s="13" t="s">
        <v>115</v>
      </c>
      <c r="C118" s="13" t="s">
        <v>126</v>
      </c>
      <c r="D118" s="124" t="s">
        <v>409</v>
      </c>
      <c r="E118" s="13" t="s">
        <v>435</v>
      </c>
      <c r="F118" s="44" t="s">
        <v>161</v>
      </c>
      <c r="G118" s="5">
        <v>0</v>
      </c>
      <c r="H118" s="5">
        <v>0</v>
      </c>
      <c r="I118" s="5">
        <v>0</v>
      </c>
      <c r="J118" s="91">
        <v>0.13166666666666668</v>
      </c>
      <c r="K118" s="112"/>
      <c r="L118" s="112"/>
      <c r="M118" s="112"/>
      <c r="N118" s="112"/>
      <c r="O118" s="112"/>
      <c r="P118" s="112"/>
    </row>
    <row r="119" spans="1:16" x14ac:dyDescent="0.25">
      <c r="A119" s="36" t="s">
        <v>126</v>
      </c>
      <c r="B119" s="14" t="s">
        <v>248</v>
      </c>
      <c r="C119" s="13" t="s">
        <v>126</v>
      </c>
      <c r="D119" s="124" t="s">
        <v>409</v>
      </c>
      <c r="E119" s="14" t="s">
        <v>328</v>
      </c>
      <c r="F119" s="44" t="s">
        <v>161</v>
      </c>
      <c r="G119" s="5">
        <v>0</v>
      </c>
      <c r="H119" s="5">
        <v>0</v>
      </c>
      <c r="I119" s="91">
        <v>2.7125E-2</v>
      </c>
      <c r="J119" s="5">
        <v>0</v>
      </c>
      <c r="K119" s="109"/>
      <c r="L119" s="109"/>
      <c r="M119" s="109"/>
      <c r="N119" s="109"/>
      <c r="O119" s="109"/>
      <c r="P119" s="109"/>
    </row>
    <row r="120" spans="1:16" x14ac:dyDescent="0.25">
      <c r="A120" s="36" t="s">
        <v>158</v>
      </c>
      <c r="B120" s="13" t="s">
        <v>91</v>
      </c>
      <c r="C120" s="13" t="s">
        <v>158</v>
      </c>
      <c r="D120" s="124" t="s">
        <v>410</v>
      </c>
      <c r="E120" s="13" t="s">
        <v>329</v>
      </c>
      <c r="F120" s="44" t="s">
        <v>103</v>
      </c>
      <c r="G120" s="5">
        <v>0</v>
      </c>
      <c r="H120" s="5">
        <v>0</v>
      </c>
      <c r="I120" s="91">
        <v>3.3333333333333332E-4</v>
      </c>
      <c r="J120" s="5">
        <v>0</v>
      </c>
      <c r="K120" s="109"/>
      <c r="L120" s="109"/>
      <c r="M120" s="109"/>
      <c r="N120" s="109"/>
      <c r="O120" s="109"/>
      <c r="P120" s="109"/>
    </row>
    <row r="121" spans="1:16" x14ac:dyDescent="0.25">
      <c r="A121" s="98" t="s">
        <v>159</v>
      </c>
      <c r="B121" s="87" t="s">
        <v>92</v>
      </c>
      <c r="C121" s="87" t="s">
        <v>159</v>
      </c>
      <c r="D121" s="129" t="s">
        <v>411</v>
      </c>
      <c r="E121" s="87" t="s">
        <v>330</v>
      </c>
      <c r="F121" s="98" t="s">
        <v>103</v>
      </c>
      <c r="G121" s="16">
        <v>0</v>
      </c>
      <c r="H121" s="16">
        <v>0</v>
      </c>
      <c r="I121" s="91">
        <v>1.0541666666666666E-2</v>
      </c>
      <c r="J121" s="5">
        <v>0</v>
      </c>
      <c r="K121" s="114"/>
      <c r="L121" s="114"/>
      <c r="M121" s="114"/>
      <c r="N121" s="114"/>
      <c r="O121" s="114"/>
      <c r="P121" s="114"/>
    </row>
    <row r="122" spans="1:16" x14ac:dyDescent="0.25">
      <c r="F122" s="107"/>
      <c r="G122" s="108"/>
      <c r="H122" s="109"/>
      <c r="I122" s="110"/>
      <c r="K122" s="111"/>
      <c r="L122" s="111"/>
      <c r="M122" s="111"/>
      <c r="N122" s="111"/>
      <c r="O122" s="111"/>
      <c r="P122" s="111"/>
    </row>
    <row r="123" spans="1:16" x14ac:dyDescent="0.25">
      <c r="F123" s="106"/>
      <c r="G123" s="109"/>
      <c r="H123" s="112"/>
      <c r="I123" s="110"/>
      <c r="K123" s="111"/>
      <c r="L123" s="111"/>
      <c r="M123" s="111"/>
      <c r="N123" s="111"/>
      <c r="O123" s="111"/>
      <c r="P123" s="111"/>
    </row>
    <row r="124" spans="1:16" x14ac:dyDescent="0.25">
      <c r="F124" s="106"/>
      <c r="G124" s="109"/>
      <c r="H124" s="112"/>
      <c r="I124" s="110"/>
    </row>
    <row r="125" spans="1:16" x14ac:dyDescent="0.25">
      <c r="A125" s="32"/>
      <c r="C125" s="32"/>
      <c r="D125" s="32"/>
      <c r="F125" s="106"/>
      <c r="G125" s="109"/>
      <c r="H125" s="109"/>
      <c r="I125" s="110"/>
    </row>
    <row r="126" spans="1:16" x14ac:dyDescent="0.25">
      <c r="F126" s="106"/>
      <c r="G126" s="109"/>
      <c r="H126" s="112"/>
      <c r="I126" s="110"/>
    </row>
    <row r="127" spans="1:16" x14ac:dyDescent="0.25">
      <c r="F127" s="106"/>
      <c r="G127" s="109"/>
      <c r="H127" s="112"/>
      <c r="I127" s="110"/>
    </row>
    <row r="128" spans="1:16" x14ac:dyDescent="0.25">
      <c r="F128" s="106"/>
      <c r="G128" s="108"/>
      <c r="H128" s="112"/>
      <c r="I128" s="110"/>
    </row>
    <row r="129" spans="6:9" x14ac:dyDescent="0.25">
      <c r="F129" s="106"/>
      <c r="G129" s="109"/>
      <c r="H129" s="112"/>
      <c r="I129" s="110"/>
    </row>
    <row r="130" spans="6:9" x14ac:dyDescent="0.25">
      <c r="F130" s="106"/>
      <c r="G130" s="109"/>
      <c r="H130" s="109"/>
      <c r="I130" s="110"/>
    </row>
    <row r="131" spans="6:9" x14ac:dyDescent="0.25">
      <c r="F131" s="106"/>
      <c r="G131" s="109"/>
      <c r="H131" s="112"/>
      <c r="I131" s="110"/>
    </row>
    <row r="132" spans="6:9" x14ac:dyDescent="0.25">
      <c r="F132" s="107"/>
      <c r="G132" s="108"/>
      <c r="H132" s="109"/>
      <c r="I132" s="110"/>
    </row>
    <row r="133" spans="6:9" x14ac:dyDescent="0.25">
      <c r="F133" s="106"/>
      <c r="G133" s="109"/>
      <c r="H133" s="109"/>
      <c r="I133" s="110"/>
    </row>
    <row r="134" spans="6:9" x14ac:dyDescent="0.25">
      <c r="F134" s="106"/>
      <c r="G134" s="109"/>
      <c r="H134" s="109"/>
      <c r="I134" s="110"/>
    </row>
    <row r="135" spans="6:9" x14ac:dyDescent="0.25">
      <c r="F135" s="107"/>
      <c r="G135" s="108"/>
      <c r="H135" s="109"/>
      <c r="I135" s="110"/>
    </row>
    <row r="136" spans="6:9" x14ac:dyDescent="0.25">
      <c r="F136" s="109"/>
      <c r="G136" s="111"/>
      <c r="H136" s="111"/>
      <c r="I136" s="111"/>
    </row>
    <row r="137" spans="6:9" x14ac:dyDescent="0.25">
      <c r="F137" s="103"/>
      <c r="G137" s="93"/>
      <c r="H137" s="93"/>
    </row>
    <row r="138" spans="6:9" x14ac:dyDescent="0.25">
      <c r="F138" s="103"/>
      <c r="G138" s="93"/>
      <c r="H138" s="93"/>
    </row>
    <row r="139" spans="6:9" x14ac:dyDescent="0.25">
      <c r="F139" s="3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5"/>
  <sheetViews>
    <sheetView zoomScaleNormal="100" workbookViewId="0"/>
  </sheetViews>
  <sheetFormatPr baseColWidth="10" defaultRowHeight="15" x14ac:dyDescent="0.25"/>
  <cols>
    <col min="1" max="1" width="16.28515625" style="40" bestFit="1" customWidth="1"/>
    <col min="2" max="2" width="43.28515625" style="1" bestFit="1" customWidth="1"/>
    <col min="3" max="3" width="16.7109375" style="40" bestFit="1" customWidth="1"/>
    <col min="4" max="4" width="14.42578125" style="40" bestFit="1" customWidth="1"/>
    <col min="5" max="5" width="52.42578125" style="1" bestFit="1" customWidth="1"/>
    <col min="6" max="6" width="11.42578125" style="1" bestFit="1" customWidth="1"/>
    <col min="7" max="15" width="9.140625" bestFit="1" customWidth="1"/>
    <col min="16" max="19" width="10.140625" bestFit="1" customWidth="1"/>
    <col min="20" max="25" width="12.28515625" bestFit="1" customWidth="1"/>
    <col min="26" max="31" width="8.42578125" bestFit="1" customWidth="1"/>
    <col min="32" max="39" width="8.140625" bestFit="1" customWidth="1"/>
    <col min="40" max="47" width="10.42578125" bestFit="1" customWidth="1"/>
    <col min="48" max="49" width="12.7109375" bestFit="1" customWidth="1"/>
  </cols>
  <sheetData>
    <row r="1" spans="1:49" x14ac:dyDescent="0.25">
      <c r="A1" s="105"/>
      <c r="B1" s="104"/>
      <c r="C1" s="105"/>
      <c r="D1" s="105"/>
      <c r="E1" s="104"/>
      <c r="F1" s="4" t="s">
        <v>235</v>
      </c>
      <c r="G1" s="102">
        <v>2017</v>
      </c>
      <c r="H1" s="102">
        <v>2017</v>
      </c>
      <c r="I1" s="102">
        <v>2017</v>
      </c>
      <c r="J1" s="102">
        <v>2017</v>
      </c>
      <c r="K1" s="102">
        <v>2017</v>
      </c>
      <c r="L1" s="102">
        <v>2017</v>
      </c>
      <c r="M1" s="102">
        <v>2017</v>
      </c>
      <c r="N1" s="102">
        <v>2017</v>
      </c>
      <c r="O1" s="102">
        <v>2017</v>
      </c>
      <c r="P1" s="102">
        <v>2017</v>
      </c>
      <c r="Q1" s="102">
        <v>2017</v>
      </c>
      <c r="R1" s="102">
        <v>2017</v>
      </c>
      <c r="S1" s="102">
        <v>2017</v>
      </c>
      <c r="T1" s="102">
        <v>2018</v>
      </c>
      <c r="U1" s="102">
        <v>2018</v>
      </c>
      <c r="V1" s="102">
        <v>2018</v>
      </c>
      <c r="W1" s="102">
        <v>2018</v>
      </c>
      <c r="X1" s="102">
        <v>2019</v>
      </c>
      <c r="Y1" s="102">
        <v>2019</v>
      </c>
      <c r="Z1" s="102">
        <v>2018</v>
      </c>
      <c r="AA1" s="102">
        <v>2018</v>
      </c>
      <c r="AB1" s="102">
        <v>2018</v>
      </c>
      <c r="AC1" s="102">
        <v>2018</v>
      </c>
      <c r="AD1" s="102">
        <v>2019</v>
      </c>
      <c r="AE1" s="102">
        <v>2019</v>
      </c>
      <c r="AF1" s="102">
        <v>2018</v>
      </c>
      <c r="AG1" s="102">
        <v>2018</v>
      </c>
      <c r="AH1" s="102">
        <v>2019</v>
      </c>
      <c r="AI1" s="102">
        <v>2019</v>
      </c>
      <c r="AJ1" s="102">
        <v>2019</v>
      </c>
      <c r="AK1" s="102">
        <v>2019</v>
      </c>
      <c r="AL1" s="102">
        <v>2016</v>
      </c>
      <c r="AM1" s="102">
        <v>2016</v>
      </c>
      <c r="AN1" s="102">
        <v>2018</v>
      </c>
      <c r="AO1" s="102">
        <v>2018</v>
      </c>
      <c r="AP1" s="102">
        <v>2016</v>
      </c>
      <c r="AQ1" s="102">
        <v>2016</v>
      </c>
      <c r="AR1" s="102">
        <v>2018</v>
      </c>
      <c r="AS1" s="102">
        <v>2018</v>
      </c>
      <c r="AT1" s="102">
        <v>2018</v>
      </c>
      <c r="AU1" s="102">
        <v>2019</v>
      </c>
      <c r="AV1" s="102">
        <v>2016</v>
      </c>
      <c r="AW1" s="102">
        <v>2016</v>
      </c>
    </row>
    <row r="2" spans="1:49" x14ac:dyDescent="0.25">
      <c r="A2" s="105"/>
      <c r="B2" s="104"/>
      <c r="C2" s="105"/>
      <c r="D2" s="105"/>
      <c r="E2" s="104"/>
      <c r="F2" s="4" t="s">
        <v>236</v>
      </c>
      <c r="G2" s="102" t="s">
        <v>21</v>
      </c>
      <c r="H2" s="102" t="s">
        <v>21</v>
      </c>
      <c r="I2" s="102" t="s">
        <v>21</v>
      </c>
      <c r="J2" s="102" t="s">
        <v>21</v>
      </c>
      <c r="K2" s="102" t="s">
        <v>21</v>
      </c>
      <c r="L2" s="102" t="s">
        <v>20</v>
      </c>
      <c r="M2" s="102" t="s">
        <v>20</v>
      </c>
      <c r="N2" s="102" t="s">
        <v>20</v>
      </c>
      <c r="O2" s="102" t="s">
        <v>20</v>
      </c>
      <c r="P2" s="102" t="s">
        <v>20</v>
      </c>
      <c r="Q2" s="102" t="s">
        <v>20</v>
      </c>
      <c r="R2" s="102" t="s">
        <v>20</v>
      </c>
      <c r="S2" s="102" t="s">
        <v>20</v>
      </c>
      <c r="T2" s="102" t="s">
        <v>47</v>
      </c>
      <c r="U2" s="102" t="s">
        <v>47</v>
      </c>
      <c r="V2" s="102" t="s">
        <v>47</v>
      </c>
      <c r="W2" s="102" t="s">
        <v>47</v>
      </c>
      <c r="X2" s="102" t="s">
        <v>47</v>
      </c>
      <c r="Y2" s="102" t="s">
        <v>47</v>
      </c>
      <c r="Z2" s="102" t="s">
        <v>47</v>
      </c>
      <c r="AA2" s="102" t="s">
        <v>47</v>
      </c>
      <c r="AB2" s="102" t="s">
        <v>47</v>
      </c>
      <c r="AC2" s="102" t="s">
        <v>47</v>
      </c>
      <c r="AD2" s="102" t="s">
        <v>47</v>
      </c>
      <c r="AE2" s="102" t="s">
        <v>47</v>
      </c>
      <c r="AF2" s="102" t="s">
        <v>47</v>
      </c>
      <c r="AG2" s="102" t="s">
        <v>47</v>
      </c>
      <c r="AH2" s="102" t="s">
        <v>47</v>
      </c>
      <c r="AI2" s="102" t="s">
        <v>47</v>
      </c>
      <c r="AJ2" s="102" t="s">
        <v>47</v>
      </c>
      <c r="AK2" s="102" t="s">
        <v>47</v>
      </c>
      <c r="AL2" s="102" t="s">
        <v>22</v>
      </c>
      <c r="AM2" s="102" t="s">
        <v>22</v>
      </c>
      <c r="AN2" s="102" t="s">
        <v>47</v>
      </c>
      <c r="AO2" s="102" t="s">
        <v>47</v>
      </c>
      <c r="AP2" s="102" t="s">
        <v>22</v>
      </c>
      <c r="AQ2" s="102" t="s">
        <v>22</v>
      </c>
      <c r="AR2" s="102" t="s">
        <v>47</v>
      </c>
      <c r="AS2" s="102" t="s">
        <v>47</v>
      </c>
      <c r="AT2" s="102" t="s">
        <v>47</v>
      </c>
      <c r="AU2" s="102" t="s">
        <v>47</v>
      </c>
      <c r="AV2" s="102" t="s">
        <v>22</v>
      </c>
      <c r="AW2" s="102" t="s">
        <v>22</v>
      </c>
    </row>
    <row r="3" spans="1:49" x14ac:dyDescent="0.25">
      <c r="A3" s="30" t="s">
        <v>124</v>
      </c>
      <c r="B3" s="4" t="s">
        <v>250</v>
      </c>
      <c r="C3" s="30" t="s">
        <v>444</v>
      </c>
      <c r="D3" s="30" t="s">
        <v>445</v>
      </c>
      <c r="E3" s="4" t="s">
        <v>446</v>
      </c>
      <c r="F3" s="46" t="s">
        <v>97</v>
      </c>
      <c r="G3" s="83" t="s">
        <v>171</v>
      </c>
      <c r="H3" s="83" t="s">
        <v>172</v>
      </c>
      <c r="I3" s="83" t="s">
        <v>173</v>
      </c>
      <c r="J3" s="83" t="s">
        <v>174</v>
      </c>
      <c r="K3" s="83" t="s">
        <v>175</v>
      </c>
      <c r="L3" s="82" t="s">
        <v>176</v>
      </c>
      <c r="M3" s="82" t="s">
        <v>177</v>
      </c>
      <c r="N3" s="82" t="s">
        <v>178</v>
      </c>
      <c r="O3" s="82" t="s">
        <v>179</v>
      </c>
      <c r="P3" s="82" t="s">
        <v>180</v>
      </c>
      <c r="Q3" s="82" t="s">
        <v>181</v>
      </c>
      <c r="R3" s="82" t="s">
        <v>182</v>
      </c>
      <c r="S3" s="82" t="s">
        <v>183</v>
      </c>
      <c r="T3" s="19" t="s">
        <v>184</v>
      </c>
      <c r="U3" s="19" t="s">
        <v>185</v>
      </c>
      <c r="V3" s="19" t="s">
        <v>186</v>
      </c>
      <c r="W3" s="19" t="s">
        <v>187</v>
      </c>
      <c r="X3" s="20" t="s">
        <v>188</v>
      </c>
      <c r="Y3" s="20" t="s">
        <v>189</v>
      </c>
      <c r="Z3" s="19" t="s">
        <v>204</v>
      </c>
      <c r="AA3" s="19" t="s">
        <v>205</v>
      </c>
      <c r="AB3" s="19" t="s">
        <v>206</v>
      </c>
      <c r="AC3" s="19" t="s">
        <v>207</v>
      </c>
      <c r="AD3" s="20" t="s">
        <v>208</v>
      </c>
      <c r="AE3" s="20" t="s">
        <v>209</v>
      </c>
      <c r="AF3" s="19" t="s">
        <v>194</v>
      </c>
      <c r="AG3" s="19" t="s">
        <v>195</v>
      </c>
      <c r="AH3" s="20" t="s">
        <v>196</v>
      </c>
      <c r="AI3" s="20" t="s">
        <v>197</v>
      </c>
      <c r="AJ3" s="20" t="s">
        <v>198</v>
      </c>
      <c r="AK3" s="20" t="s">
        <v>199</v>
      </c>
      <c r="AL3" s="21" t="s">
        <v>200</v>
      </c>
      <c r="AM3" s="21" t="s">
        <v>201</v>
      </c>
      <c r="AN3" s="19" t="s">
        <v>202</v>
      </c>
      <c r="AO3" s="19" t="s">
        <v>203</v>
      </c>
      <c r="AP3" s="21" t="s">
        <v>210</v>
      </c>
      <c r="AQ3" s="21" t="s">
        <v>211</v>
      </c>
      <c r="AR3" s="19" t="s">
        <v>190</v>
      </c>
      <c r="AS3" s="19" t="s">
        <v>191</v>
      </c>
      <c r="AT3" s="19" t="s">
        <v>192</v>
      </c>
      <c r="AU3" s="20" t="s">
        <v>193</v>
      </c>
      <c r="AV3" s="21" t="s">
        <v>212</v>
      </c>
      <c r="AW3" s="21" t="s">
        <v>213</v>
      </c>
    </row>
    <row r="4" spans="1:49" x14ac:dyDescent="0.25">
      <c r="A4" s="34" t="s">
        <v>126</v>
      </c>
      <c r="B4" s="86" t="s">
        <v>73</v>
      </c>
      <c r="C4" s="124" t="s">
        <v>126</v>
      </c>
      <c r="D4" s="124" t="s">
        <v>331</v>
      </c>
      <c r="E4" s="130" t="s">
        <v>436</v>
      </c>
      <c r="F4" s="36" t="s">
        <v>103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7">
        <v>0</v>
      </c>
      <c r="U4" s="27">
        <v>0</v>
      </c>
      <c r="V4" s="27">
        <v>1</v>
      </c>
      <c r="W4" s="27">
        <v>0</v>
      </c>
      <c r="X4" s="25">
        <v>0</v>
      </c>
      <c r="Y4" s="25">
        <v>0</v>
      </c>
      <c r="Z4" s="24">
        <v>0</v>
      </c>
      <c r="AA4" s="24">
        <v>0</v>
      </c>
      <c r="AB4" s="24">
        <v>0</v>
      </c>
      <c r="AC4" s="24">
        <v>0</v>
      </c>
      <c r="AD4" s="25">
        <v>1</v>
      </c>
      <c r="AE4" s="25">
        <v>0</v>
      </c>
      <c r="AF4" s="24">
        <v>0</v>
      </c>
      <c r="AG4" s="24">
        <v>0</v>
      </c>
      <c r="AH4" s="25">
        <v>0</v>
      </c>
      <c r="AI4" s="25">
        <v>0</v>
      </c>
      <c r="AJ4" s="25">
        <v>0</v>
      </c>
      <c r="AK4" s="25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5">
        <v>0</v>
      </c>
      <c r="AV4" s="24">
        <v>0</v>
      </c>
      <c r="AW4" s="24">
        <v>0</v>
      </c>
    </row>
    <row r="5" spans="1:49" x14ac:dyDescent="0.25">
      <c r="A5" s="35" t="s">
        <v>160</v>
      </c>
      <c r="B5" s="12" t="s">
        <v>107</v>
      </c>
      <c r="C5" s="125" t="s">
        <v>443</v>
      </c>
      <c r="D5" s="124" t="s">
        <v>412</v>
      </c>
      <c r="E5" s="12" t="s">
        <v>332</v>
      </c>
      <c r="F5" s="36" t="s">
        <v>161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41">
        <v>0</v>
      </c>
      <c r="AM5" s="41">
        <v>0</v>
      </c>
      <c r="AN5" s="24">
        <v>0</v>
      </c>
      <c r="AO5" s="24">
        <v>0</v>
      </c>
      <c r="AP5" s="41">
        <v>0</v>
      </c>
      <c r="AQ5" s="41">
        <v>0</v>
      </c>
      <c r="AR5" s="24">
        <v>0</v>
      </c>
      <c r="AS5" s="24">
        <v>0</v>
      </c>
      <c r="AT5" s="24">
        <v>0</v>
      </c>
      <c r="AU5" s="24">
        <v>0</v>
      </c>
      <c r="AV5" s="41">
        <v>1</v>
      </c>
      <c r="AW5" s="41">
        <v>1</v>
      </c>
    </row>
    <row r="6" spans="1:49" x14ac:dyDescent="0.25">
      <c r="A6" s="36" t="s">
        <v>125</v>
      </c>
      <c r="B6" s="13" t="s">
        <v>8</v>
      </c>
      <c r="C6" s="13" t="s">
        <v>125</v>
      </c>
      <c r="D6" s="124" t="s">
        <v>333</v>
      </c>
      <c r="E6" s="13" t="s">
        <v>251</v>
      </c>
      <c r="F6" s="36" t="s">
        <v>103</v>
      </c>
      <c r="G6" s="25">
        <v>0</v>
      </c>
      <c r="H6" s="25">
        <v>0</v>
      </c>
      <c r="I6" s="25">
        <v>0</v>
      </c>
      <c r="J6" s="25">
        <v>1</v>
      </c>
      <c r="K6" s="25">
        <v>1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</row>
    <row r="7" spans="1:49" x14ac:dyDescent="0.25">
      <c r="A7" s="34" t="s">
        <v>126</v>
      </c>
      <c r="B7" s="14" t="s">
        <v>109</v>
      </c>
      <c r="C7" s="124" t="s">
        <v>126</v>
      </c>
      <c r="D7" s="124" t="s">
        <v>334</v>
      </c>
      <c r="E7" s="14" t="s">
        <v>252</v>
      </c>
      <c r="F7" s="38" t="s">
        <v>103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8">
        <v>0</v>
      </c>
      <c r="U7" s="28">
        <v>0</v>
      </c>
      <c r="V7" s="27">
        <v>0</v>
      </c>
      <c r="W7" s="27">
        <v>0</v>
      </c>
      <c r="X7" s="25">
        <v>0</v>
      </c>
      <c r="Y7" s="25">
        <v>0</v>
      </c>
      <c r="Z7" s="28">
        <v>0</v>
      </c>
      <c r="AA7" s="28">
        <v>0</v>
      </c>
      <c r="AB7" s="27">
        <v>0</v>
      </c>
      <c r="AC7" s="29">
        <v>0</v>
      </c>
      <c r="AD7" s="25">
        <v>0</v>
      </c>
      <c r="AE7" s="25">
        <v>0</v>
      </c>
      <c r="AF7" s="28">
        <v>1</v>
      </c>
      <c r="AG7" s="28">
        <v>1</v>
      </c>
      <c r="AH7" s="25">
        <v>1</v>
      </c>
      <c r="AI7" s="25">
        <v>1</v>
      </c>
      <c r="AJ7" s="25">
        <v>0</v>
      </c>
      <c r="AK7" s="25">
        <v>0</v>
      </c>
      <c r="AL7" s="24">
        <v>0</v>
      </c>
      <c r="AM7" s="24">
        <v>0</v>
      </c>
      <c r="AN7" s="28">
        <v>0</v>
      </c>
      <c r="AO7" s="28">
        <v>0</v>
      </c>
      <c r="AP7" s="24">
        <v>0</v>
      </c>
      <c r="AQ7" s="24">
        <v>0</v>
      </c>
      <c r="AR7" s="27">
        <v>0</v>
      </c>
      <c r="AS7" s="27">
        <v>0</v>
      </c>
      <c r="AT7" s="27">
        <v>0</v>
      </c>
      <c r="AU7" s="25">
        <v>0</v>
      </c>
      <c r="AV7" s="24">
        <v>0</v>
      </c>
      <c r="AW7" s="24">
        <v>0</v>
      </c>
    </row>
    <row r="8" spans="1:49" x14ac:dyDescent="0.25">
      <c r="A8" s="36" t="s">
        <v>127</v>
      </c>
      <c r="B8" s="13" t="s">
        <v>63</v>
      </c>
      <c r="C8" s="13" t="s">
        <v>127</v>
      </c>
      <c r="D8" s="124" t="s">
        <v>413</v>
      </c>
      <c r="E8" s="13" t="s">
        <v>335</v>
      </c>
      <c r="F8" s="36" t="s">
        <v>103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41">
        <v>0</v>
      </c>
      <c r="AM8" s="41">
        <v>0</v>
      </c>
      <c r="AN8" s="24">
        <v>0</v>
      </c>
      <c r="AO8" s="24">
        <v>0</v>
      </c>
      <c r="AP8" s="41">
        <v>0</v>
      </c>
      <c r="AQ8" s="41">
        <v>1</v>
      </c>
      <c r="AR8" s="24">
        <v>0</v>
      </c>
      <c r="AS8" s="24">
        <v>0</v>
      </c>
      <c r="AT8" s="24">
        <v>0</v>
      </c>
      <c r="AU8" s="24">
        <v>0</v>
      </c>
      <c r="AV8" s="41">
        <v>0</v>
      </c>
      <c r="AW8" s="41">
        <v>0</v>
      </c>
    </row>
    <row r="9" spans="1:49" x14ac:dyDescent="0.25">
      <c r="A9" s="36" t="s">
        <v>128</v>
      </c>
      <c r="B9" s="13" t="s">
        <v>74</v>
      </c>
      <c r="C9" s="13" t="s">
        <v>128</v>
      </c>
      <c r="D9" s="124" t="s">
        <v>336</v>
      </c>
      <c r="E9" s="13" t="s">
        <v>253</v>
      </c>
      <c r="F9" s="36" t="s">
        <v>103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5">
        <v>0</v>
      </c>
      <c r="Y9" s="25">
        <v>0</v>
      </c>
      <c r="Z9" s="24">
        <v>0</v>
      </c>
      <c r="AA9" s="24">
        <v>0</v>
      </c>
      <c r="AB9" s="24">
        <v>0</v>
      </c>
      <c r="AC9" s="24">
        <v>0</v>
      </c>
      <c r="AD9" s="25">
        <v>0</v>
      </c>
      <c r="AE9" s="25">
        <v>0</v>
      </c>
      <c r="AF9" s="24">
        <v>0</v>
      </c>
      <c r="AG9" s="24">
        <v>0</v>
      </c>
      <c r="AH9" s="25">
        <v>0</v>
      </c>
      <c r="AI9" s="25">
        <v>0</v>
      </c>
      <c r="AJ9" s="25">
        <v>1</v>
      </c>
      <c r="AK9" s="25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5">
        <v>0</v>
      </c>
      <c r="AV9" s="24">
        <v>0</v>
      </c>
      <c r="AW9" s="24">
        <v>0</v>
      </c>
    </row>
    <row r="10" spans="1:49" x14ac:dyDescent="0.25">
      <c r="A10" s="37" t="s">
        <v>129</v>
      </c>
      <c r="B10" s="15" t="s">
        <v>25</v>
      </c>
      <c r="C10" s="15" t="s">
        <v>129</v>
      </c>
      <c r="D10" s="124" t="s">
        <v>337</v>
      </c>
      <c r="E10" s="15" t="s">
        <v>254</v>
      </c>
      <c r="F10" s="37" t="s">
        <v>103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7">
        <v>0</v>
      </c>
      <c r="U10" s="27">
        <v>0</v>
      </c>
      <c r="V10" s="27">
        <v>0</v>
      </c>
      <c r="W10" s="27">
        <v>0</v>
      </c>
      <c r="X10" s="25">
        <v>0</v>
      </c>
      <c r="Y10" s="25">
        <v>1</v>
      </c>
      <c r="Z10" s="27">
        <v>0</v>
      </c>
      <c r="AA10" s="27">
        <v>0</v>
      </c>
      <c r="AB10" s="27">
        <v>0</v>
      </c>
      <c r="AC10" s="29">
        <v>0</v>
      </c>
      <c r="AD10" s="25">
        <v>0</v>
      </c>
      <c r="AE10" s="25">
        <v>1</v>
      </c>
      <c r="AF10" s="27">
        <v>0</v>
      </c>
      <c r="AG10" s="27">
        <v>0</v>
      </c>
      <c r="AH10" s="25">
        <v>0</v>
      </c>
      <c r="AI10" s="25">
        <v>0</v>
      </c>
      <c r="AJ10" s="25">
        <v>0</v>
      </c>
      <c r="AK10" s="25">
        <v>0</v>
      </c>
      <c r="AL10" s="24">
        <v>0</v>
      </c>
      <c r="AM10" s="24">
        <v>0</v>
      </c>
      <c r="AN10" s="27">
        <v>0</v>
      </c>
      <c r="AO10" s="27">
        <v>0</v>
      </c>
      <c r="AP10" s="24">
        <v>0</v>
      </c>
      <c r="AQ10" s="24">
        <v>0</v>
      </c>
      <c r="AR10" s="27">
        <v>1</v>
      </c>
      <c r="AS10" s="27">
        <v>0</v>
      </c>
      <c r="AT10" s="28">
        <v>1</v>
      </c>
      <c r="AU10" s="25">
        <v>1</v>
      </c>
      <c r="AV10" s="24">
        <v>0</v>
      </c>
      <c r="AW10" s="24">
        <v>0</v>
      </c>
    </row>
    <row r="11" spans="1:49" x14ac:dyDescent="0.25">
      <c r="A11" s="37" t="s">
        <v>130</v>
      </c>
      <c r="B11" s="15" t="s">
        <v>102</v>
      </c>
      <c r="C11" s="15" t="s">
        <v>442</v>
      </c>
      <c r="D11" s="131" t="s">
        <v>438</v>
      </c>
      <c r="E11" s="130" t="s">
        <v>437</v>
      </c>
      <c r="F11" s="37" t="s">
        <v>161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7">
        <v>0</v>
      </c>
      <c r="U11" s="27">
        <v>0</v>
      </c>
      <c r="V11" s="27">
        <v>0</v>
      </c>
      <c r="W11" s="27">
        <v>0</v>
      </c>
      <c r="X11" s="24">
        <v>0</v>
      </c>
      <c r="Y11" s="24">
        <v>0</v>
      </c>
      <c r="Z11" s="27">
        <v>0</v>
      </c>
      <c r="AA11" s="27">
        <v>0</v>
      </c>
      <c r="AB11" s="28">
        <v>1</v>
      </c>
      <c r="AC11" s="29">
        <v>0</v>
      </c>
      <c r="AD11" s="24">
        <v>0</v>
      </c>
      <c r="AE11" s="24">
        <v>0</v>
      </c>
      <c r="AF11" s="27">
        <v>0</v>
      </c>
      <c r="AG11" s="27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7">
        <v>0</v>
      </c>
      <c r="AO11" s="27">
        <v>0</v>
      </c>
      <c r="AP11" s="24">
        <v>0</v>
      </c>
      <c r="AQ11" s="24">
        <v>0</v>
      </c>
      <c r="AR11" s="27">
        <v>0</v>
      </c>
      <c r="AS11" s="27">
        <v>0</v>
      </c>
      <c r="AT11" s="27">
        <v>0</v>
      </c>
      <c r="AU11" s="24">
        <v>0</v>
      </c>
      <c r="AV11" s="24">
        <v>0</v>
      </c>
      <c r="AW11" s="24">
        <v>0</v>
      </c>
    </row>
    <row r="12" spans="1:49" x14ac:dyDescent="0.25">
      <c r="A12" s="18" t="s">
        <v>131</v>
      </c>
      <c r="B12" s="87" t="s">
        <v>226</v>
      </c>
      <c r="C12" s="97" t="s">
        <v>131</v>
      </c>
      <c r="D12" s="124" t="s">
        <v>338</v>
      </c>
      <c r="E12" s="87" t="s">
        <v>255</v>
      </c>
      <c r="F12" s="37" t="s">
        <v>103</v>
      </c>
      <c r="G12" s="25">
        <v>0</v>
      </c>
      <c r="H12" s="25">
        <v>0</v>
      </c>
      <c r="I12" s="25">
        <v>0</v>
      </c>
      <c r="J12" s="25">
        <v>1</v>
      </c>
      <c r="K12" s="25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</row>
    <row r="13" spans="1:49" x14ac:dyDescent="0.25">
      <c r="A13" s="38" t="s">
        <v>128</v>
      </c>
      <c r="B13" s="14" t="s">
        <v>26</v>
      </c>
      <c r="C13" s="14" t="s">
        <v>128</v>
      </c>
      <c r="D13" s="124" t="s">
        <v>339</v>
      </c>
      <c r="E13" s="14" t="s">
        <v>256</v>
      </c>
      <c r="F13" s="38" t="s">
        <v>103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8">
        <v>0</v>
      </c>
      <c r="U13" s="28">
        <v>0</v>
      </c>
      <c r="V13" s="27">
        <v>0</v>
      </c>
      <c r="W13" s="27">
        <v>0</v>
      </c>
      <c r="X13" s="25">
        <v>0</v>
      </c>
      <c r="Y13" s="25">
        <v>0</v>
      </c>
      <c r="Z13" s="28">
        <v>0</v>
      </c>
      <c r="AA13" s="28">
        <v>0</v>
      </c>
      <c r="AB13" s="27">
        <v>0</v>
      </c>
      <c r="AC13" s="29">
        <v>0</v>
      </c>
      <c r="AD13" s="25">
        <v>0</v>
      </c>
      <c r="AE13" s="25">
        <v>0</v>
      </c>
      <c r="AF13" s="28">
        <v>0</v>
      </c>
      <c r="AG13" s="28">
        <v>1</v>
      </c>
      <c r="AH13" s="25">
        <v>0</v>
      </c>
      <c r="AI13" s="25">
        <v>1</v>
      </c>
      <c r="AJ13" s="25">
        <v>0</v>
      </c>
      <c r="AK13" s="25">
        <v>1</v>
      </c>
      <c r="AL13" s="24">
        <v>0</v>
      </c>
      <c r="AM13" s="24">
        <v>0</v>
      </c>
      <c r="AN13" s="28">
        <v>0</v>
      </c>
      <c r="AO13" s="28">
        <v>0</v>
      </c>
      <c r="AP13" s="24">
        <v>0</v>
      </c>
      <c r="AQ13" s="24">
        <v>0</v>
      </c>
      <c r="AR13" s="27">
        <v>0</v>
      </c>
      <c r="AS13" s="27">
        <v>0</v>
      </c>
      <c r="AT13" s="27">
        <v>0</v>
      </c>
      <c r="AU13" s="25">
        <v>0</v>
      </c>
      <c r="AV13" s="24">
        <v>0</v>
      </c>
      <c r="AW13" s="24">
        <v>0</v>
      </c>
    </row>
    <row r="14" spans="1:49" x14ac:dyDescent="0.25">
      <c r="A14" s="36" t="s">
        <v>132</v>
      </c>
      <c r="B14" s="13" t="s">
        <v>51</v>
      </c>
      <c r="C14" s="13" t="s">
        <v>132</v>
      </c>
      <c r="D14" s="124" t="s">
        <v>414</v>
      </c>
      <c r="E14" s="13" t="s">
        <v>340</v>
      </c>
      <c r="F14" s="44" t="s">
        <v>161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5">
        <v>0</v>
      </c>
      <c r="Y14" s="25">
        <v>0</v>
      </c>
      <c r="Z14" s="24">
        <v>0</v>
      </c>
      <c r="AA14" s="24">
        <v>0</v>
      </c>
      <c r="AB14" s="24">
        <v>0</v>
      </c>
      <c r="AC14" s="24">
        <v>0</v>
      </c>
      <c r="AD14" s="25">
        <v>0</v>
      </c>
      <c r="AE14" s="25">
        <v>0</v>
      </c>
      <c r="AF14" s="24">
        <v>0</v>
      </c>
      <c r="AG14" s="24">
        <v>0</v>
      </c>
      <c r="AH14" s="25">
        <v>1</v>
      </c>
      <c r="AI14" s="25">
        <v>1</v>
      </c>
      <c r="AJ14" s="25">
        <v>0</v>
      </c>
      <c r="AK14" s="25">
        <v>1</v>
      </c>
      <c r="AL14" s="41">
        <v>1</v>
      </c>
      <c r="AM14" s="41">
        <v>0</v>
      </c>
      <c r="AN14" s="24">
        <v>0</v>
      </c>
      <c r="AO14" s="24">
        <v>0</v>
      </c>
      <c r="AP14" s="41">
        <v>0</v>
      </c>
      <c r="AQ14" s="42">
        <v>1</v>
      </c>
      <c r="AR14" s="24">
        <v>0</v>
      </c>
      <c r="AS14" s="24">
        <v>0</v>
      </c>
      <c r="AT14" s="24">
        <v>0</v>
      </c>
      <c r="AU14" s="25">
        <v>0</v>
      </c>
      <c r="AV14" s="41">
        <v>0</v>
      </c>
      <c r="AW14" s="41">
        <v>0</v>
      </c>
    </row>
    <row r="15" spans="1:49" x14ac:dyDescent="0.25">
      <c r="A15" s="37" t="s">
        <v>130</v>
      </c>
      <c r="B15" s="13" t="s">
        <v>75</v>
      </c>
      <c r="C15" s="15" t="s">
        <v>442</v>
      </c>
      <c r="D15" s="124" t="s">
        <v>341</v>
      </c>
      <c r="E15" s="13" t="s">
        <v>257</v>
      </c>
      <c r="F15" s="36" t="s">
        <v>103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5">
        <v>0</v>
      </c>
      <c r="Y15" s="25">
        <v>0</v>
      </c>
      <c r="Z15" s="24">
        <v>0</v>
      </c>
      <c r="AA15" s="24">
        <v>0</v>
      </c>
      <c r="AB15" s="24">
        <v>0</v>
      </c>
      <c r="AC15" s="24">
        <v>0</v>
      </c>
      <c r="AD15" s="25">
        <v>0</v>
      </c>
      <c r="AE15" s="25">
        <v>0</v>
      </c>
      <c r="AF15" s="24">
        <v>0</v>
      </c>
      <c r="AG15" s="24">
        <v>0</v>
      </c>
      <c r="AH15" s="25">
        <v>1</v>
      </c>
      <c r="AI15" s="25">
        <v>1</v>
      </c>
      <c r="AJ15" s="25">
        <v>0</v>
      </c>
      <c r="AK15" s="25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5">
        <v>0</v>
      </c>
      <c r="AV15" s="24">
        <v>0</v>
      </c>
      <c r="AW15" s="24">
        <v>0</v>
      </c>
    </row>
    <row r="16" spans="1:49" x14ac:dyDescent="0.25">
      <c r="A16" s="36" t="s">
        <v>125</v>
      </c>
      <c r="B16" s="13" t="s">
        <v>76</v>
      </c>
      <c r="C16" s="13" t="s">
        <v>125</v>
      </c>
      <c r="D16" s="124" t="s">
        <v>342</v>
      </c>
      <c r="E16" s="13" t="s">
        <v>258</v>
      </c>
      <c r="F16" s="36" t="s">
        <v>103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5">
        <v>0</v>
      </c>
      <c r="Y16" s="25">
        <v>0</v>
      </c>
      <c r="Z16" s="24">
        <v>0</v>
      </c>
      <c r="AA16" s="24">
        <v>0</v>
      </c>
      <c r="AB16" s="24">
        <v>0</v>
      </c>
      <c r="AC16" s="24">
        <v>0</v>
      </c>
      <c r="AD16" s="25">
        <v>0</v>
      </c>
      <c r="AE16" s="25">
        <v>0</v>
      </c>
      <c r="AF16" s="24">
        <v>0</v>
      </c>
      <c r="AG16" s="24">
        <v>0</v>
      </c>
      <c r="AH16" s="25">
        <v>1</v>
      </c>
      <c r="AI16" s="25">
        <v>1</v>
      </c>
      <c r="AJ16" s="25">
        <v>0</v>
      </c>
      <c r="AK16" s="116">
        <v>1</v>
      </c>
      <c r="AL16" s="41">
        <v>1</v>
      </c>
      <c r="AM16" s="41">
        <v>0</v>
      </c>
      <c r="AN16" s="24">
        <v>0</v>
      </c>
      <c r="AO16" s="24">
        <v>0</v>
      </c>
      <c r="AP16" s="41">
        <v>0</v>
      </c>
      <c r="AQ16" s="41">
        <v>0</v>
      </c>
      <c r="AR16" s="24">
        <v>0</v>
      </c>
      <c r="AS16" s="24">
        <v>0</v>
      </c>
      <c r="AT16" s="24">
        <v>0</v>
      </c>
      <c r="AU16" s="25">
        <v>0</v>
      </c>
      <c r="AV16" s="41">
        <v>1</v>
      </c>
      <c r="AW16" s="41">
        <v>1</v>
      </c>
    </row>
    <row r="17" spans="1:49" x14ac:dyDescent="0.25">
      <c r="A17" s="37" t="s">
        <v>130</v>
      </c>
      <c r="B17" s="15" t="s">
        <v>227</v>
      </c>
      <c r="C17" s="15" t="s">
        <v>442</v>
      </c>
      <c r="D17" s="124" t="s">
        <v>415</v>
      </c>
      <c r="E17" s="15" t="s">
        <v>448</v>
      </c>
      <c r="F17" s="36" t="s">
        <v>103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7">
        <v>0</v>
      </c>
      <c r="U17" s="27">
        <v>0</v>
      </c>
      <c r="V17" s="28">
        <v>1</v>
      </c>
      <c r="W17" s="27">
        <v>0</v>
      </c>
      <c r="X17" s="24">
        <v>0</v>
      </c>
      <c r="Y17" s="24">
        <v>0</v>
      </c>
      <c r="Z17" s="27">
        <v>0</v>
      </c>
      <c r="AA17" s="27">
        <v>0</v>
      </c>
      <c r="AB17" s="27">
        <v>0</v>
      </c>
      <c r="AC17" s="29">
        <v>0</v>
      </c>
      <c r="AD17" s="24">
        <v>0</v>
      </c>
      <c r="AE17" s="24">
        <v>0</v>
      </c>
      <c r="AF17" s="27">
        <v>0</v>
      </c>
      <c r="AG17" s="27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7">
        <v>0</v>
      </c>
      <c r="AO17" s="27">
        <v>0</v>
      </c>
      <c r="AP17" s="24">
        <v>0</v>
      </c>
      <c r="AQ17" s="24">
        <v>0</v>
      </c>
      <c r="AR17" s="27">
        <v>0</v>
      </c>
      <c r="AS17" s="27">
        <v>0</v>
      </c>
      <c r="AT17" s="27">
        <v>0</v>
      </c>
      <c r="AU17" s="24">
        <v>0</v>
      </c>
      <c r="AV17" s="24">
        <v>0</v>
      </c>
      <c r="AW17" s="24">
        <v>0</v>
      </c>
    </row>
    <row r="18" spans="1:49" s="93" customFormat="1" x14ac:dyDescent="0.25">
      <c r="A18" s="38" t="s">
        <v>126</v>
      </c>
      <c r="B18" s="14" t="s">
        <v>77</v>
      </c>
      <c r="C18" s="14" t="s">
        <v>126</v>
      </c>
      <c r="D18" s="124" t="s">
        <v>343</v>
      </c>
      <c r="E18" s="14" t="s">
        <v>259</v>
      </c>
      <c r="F18" s="36" t="s">
        <v>103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117">
        <v>0</v>
      </c>
      <c r="U18" s="117">
        <v>0</v>
      </c>
      <c r="V18" s="118">
        <v>0</v>
      </c>
      <c r="W18" s="118">
        <v>0</v>
      </c>
      <c r="X18" s="119">
        <v>0</v>
      </c>
      <c r="Y18" s="119">
        <v>0</v>
      </c>
      <c r="Z18" s="117">
        <v>0</v>
      </c>
      <c r="AA18" s="117">
        <v>0</v>
      </c>
      <c r="AB18" s="118">
        <v>0</v>
      </c>
      <c r="AC18" s="120">
        <v>1</v>
      </c>
      <c r="AD18" s="119">
        <v>1</v>
      </c>
      <c r="AE18" s="119">
        <v>0</v>
      </c>
      <c r="AF18" s="117">
        <v>1</v>
      </c>
      <c r="AG18" s="117">
        <v>1</v>
      </c>
      <c r="AH18" s="119">
        <v>0</v>
      </c>
      <c r="AI18" s="119">
        <v>0</v>
      </c>
      <c r="AJ18" s="119">
        <v>1</v>
      </c>
      <c r="AK18" s="119">
        <v>0</v>
      </c>
      <c r="AL18" s="24">
        <v>0</v>
      </c>
      <c r="AM18" s="24">
        <v>0</v>
      </c>
      <c r="AN18" s="117">
        <v>1</v>
      </c>
      <c r="AO18" s="117">
        <v>1</v>
      </c>
      <c r="AP18" s="24">
        <v>0</v>
      </c>
      <c r="AQ18" s="24">
        <v>0</v>
      </c>
      <c r="AR18" s="118">
        <v>0</v>
      </c>
      <c r="AS18" s="117">
        <v>1</v>
      </c>
      <c r="AT18" s="118">
        <v>0</v>
      </c>
      <c r="AU18" s="119">
        <v>1</v>
      </c>
      <c r="AV18" s="24">
        <v>0</v>
      </c>
      <c r="AW18" s="24">
        <v>0</v>
      </c>
    </row>
    <row r="19" spans="1:49" x14ac:dyDescent="0.25">
      <c r="A19" s="38" t="s">
        <v>129</v>
      </c>
      <c r="B19" s="14" t="s">
        <v>27</v>
      </c>
      <c r="C19" s="14" t="s">
        <v>129</v>
      </c>
      <c r="D19" s="124" t="s">
        <v>344</v>
      </c>
      <c r="E19" s="14" t="s">
        <v>260</v>
      </c>
      <c r="F19" s="38" t="s">
        <v>103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8">
        <v>0</v>
      </c>
      <c r="U19" s="28">
        <v>1</v>
      </c>
      <c r="V19" s="27">
        <v>0</v>
      </c>
      <c r="W19" s="27">
        <v>0</v>
      </c>
      <c r="X19" s="25">
        <v>1</v>
      </c>
      <c r="Y19" s="25">
        <v>1</v>
      </c>
      <c r="Z19" s="28">
        <v>0</v>
      </c>
      <c r="AA19" s="28">
        <v>1</v>
      </c>
      <c r="AB19" s="28">
        <v>1</v>
      </c>
      <c r="AC19" s="29">
        <v>1</v>
      </c>
      <c r="AD19" s="25">
        <v>1</v>
      </c>
      <c r="AE19" s="25">
        <v>1</v>
      </c>
      <c r="AF19" s="28">
        <v>0</v>
      </c>
      <c r="AG19" s="28">
        <v>0</v>
      </c>
      <c r="AH19" s="25">
        <v>0</v>
      </c>
      <c r="AI19" s="25">
        <v>0</v>
      </c>
      <c r="AJ19" s="25">
        <v>0</v>
      </c>
      <c r="AK19" s="25">
        <v>0</v>
      </c>
      <c r="AL19" s="24">
        <v>0</v>
      </c>
      <c r="AM19" s="24">
        <v>0</v>
      </c>
      <c r="AN19" s="28">
        <v>0</v>
      </c>
      <c r="AO19" s="28">
        <v>0</v>
      </c>
      <c r="AP19" s="24">
        <v>0</v>
      </c>
      <c r="AQ19" s="24">
        <v>0</v>
      </c>
      <c r="AR19" s="27">
        <v>0</v>
      </c>
      <c r="AS19" s="27">
        <v>0</v>
      </c>
      <c r="AT19" s="27">
        <v>0</v>
      </c>
      <c r="AU19" s="25">
        <v>0</v>
      </c>
      <c r="AV19" s="24">
        <v>0</v>
      </c>
      <c r="AW19" s="24">
        <v>0</v>
      </c>
    </row>
    <row r="20" spans="1:49" x14ac:dyDescent="0.25">
      <c r="A20" s="36" t="s">
        <v>133</v>
      </c>
      <c r="B20" s="13" t="s">
        <v>110</v>
      </c>
      <c r="C20" s="13" t="s">
        <v>133</v>
      </c>
      <c r="D20" s="124" t="s">
        <v>345</v>
      </c>
      <c r="E20" s="13" t="s">
        <v>261</v>
      </c>
      <c r="F20" s="44" t="s">
        <v>103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5">
        <v>0</v>
      </c>
      <c r="Y20" s="25">
        <v>0</v>
      </c>
      <c r="Z20" s="24">
        <v>0</v>
      </c>
      <c r="AA20" s="24">
        <v>0</v>
      </c>
      <c r="AB20" s="24">
        <v>0</v>
      </c>
      <c r="AC20" s="24">
        <v>0</v>
      </c>
      <c r="AD20" s="25">
        <v>0</v>
      </c>
      <c r="AE20" s="25">
        <v>0</v>
      </c>
      <c r="AF20" s="24">
        <v>0</v>
      </c>
      <c r="AG20" s="24">
        <v>0</v>
      </c>
      <c r="AH20" s="25">
        <v>1</v>
      </c>
      <c r="AI20" s="25">
        <v>0</v>
      </c>
      <c r="AJ20" s="25">
        <v>0</v>
      </c>
      <c r="AK20" s="25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5">
        <v>0</v>
      </c>
      <c r="AV20" s="24">
        <v>0</v>
      </c>
      <c r="AW20" s="24">
        <v>0</v>
      </c>
    </row>
    <row r="21" spans="1:49" x14ac:dyDescent="0.25">
      <c r="A21" s="31" t="s">
        <v>134</v>
      </c>
      <c r="B21" s="13" t="s">
        <v>78</v>
      </c>
      <c r="C21" s="126" t="s">
        <v>134</v>
      </c>
      <c r="D21" s="127" t="s">
        <v>346</v>
      </c>
      <c r="E21" s="13" t="s">
        <v>262</v>
      </c>
      <c r="F21" s="36" t="s">
        <v>103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5">
        <v>0</v>
      </c>
      <c r="Y21" s="25">
        <v>0</v>
      </c>
      <c r="Z21" s="24">
        <v>0</v>
      </c>
      <c r="AA21" s="24">
        <v>0</v>
      </c>
      <c r="AB21" s="24">
        <v>0</v>
      </c>
      <c r="AC21" s="24">
        <v>0</v>
      </c>
      <c r="AD21" s="25">
        <v>0</v>
      </c>
      <c r="AE21" s="25">
        <v>0</v>
      </c>
      <c r="AF21" s="24">
        <v>0</v>
      </c>
      <c r="AG21" s="24">
        <v>0</v>
      </c>
      <c r="AH21" s="25">
        <v>0</v>
      </c>
      <c r="AI21" s="25">
        <v>0</v>
      </c>
      <c r="AJ21" s="25">
        <v>1</v>
      </c>
      <c r="AK21" s="25">
        <v>1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5">
        <v>0</v>
      </c>
      <c r="AV21" s="24">
        <v>0</v>
      </c>
      <c r="AW21" s="24">
        <v>0</v>
      </c>
    </row>
    <row r="22" spans="1:49" x14ac:dyDescent="0.25">
      <c r="A22" s="38" t="s">
        <v>135</v>
      </c>
      <c r="B22" s="14" t="s">
        <v>28</v>
      </c>
      <c r="C22" s="14" t="s">
        <v>135</v>
      </c>
      <c r="D22" s="124" t="s">
        <v>347</v>
      </c>
      <c r="E22" s="14" t="s">
        <v>263</v>
      </c>
      <c r="F22" s="38" t="s">
        <v>103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8">
        <v>0</v>
      </c>
      <c r="U22" s="28">
        <v>0</v>
      </c>
      <c r="V22" s="27">
        <v>0</v>
      </c>
      <c r="W22" s="27">
        <v>0</v>
      </c>
      <c r="X22" s="25">
        <v>0</v>
      </c>
      <c r="Y22" s="25">
        <v>0</v>
      </c>
      <c r="Z22" s="28">
        <v>0</v>
      </c>
      <c r="AA22" s="28">
        <v>0</v>
      </c>
      <c r="AB22" s="27">
        <v>0</v>
      </c>
      <c r="AC22" s="29">
        <v>0</v>
      </c>
      <c r="AD22" s="25">
        <v>0</v>
      </c>
      <c r="AE22" s="25">
        <v>0</v>
      </c>
      <c r="AF22" s="28">
        <v>0</v>
      </c>
      <c r="AG22" s="28">
        <v>0</v>
      </c>
      <c r="AH22" s="25">
        <v>0</v>
      </c>
      <c r="AI22" s="25">
        <v>0</v>
      </c>
      <c r="AJ22" s="25">
        <v>1</v>
      </c>
      <c r="AK22" s="25">
        <v>0</v>
      </c>
      <c r="AL22" s="41">
        <v>1</v>
      </c>
      <c r="AM22" s="41">
        <v>1</v>
      </c>
      <c r="AN22" s="28">
        <v>1</v>
      </c>
      <c r="AO22" s="28">
        <v>1</v>
      </c>
      <c r="AP22" s="41">
        <v>1</v>
      </c>
      <c r="AQ22" s="41">
        <v>1</v>
      </c>
      <c r="AR22" s="27">
        <v>0</v>
      </c>
      <c r="AS22" s="27">
        <v>0</v>
      </c>
      <c r="AT22" s="27">
        <v>0</v>
      </c>
      <c r="AU22" s="25">
        <v>0</v>
      </c>
      <c r="AV22" s="41">
        <v>1</v>
      </c>
      <c r="AW22" s="41">
        <v>1</v>
      </c>
    </row>
    <row r="23" spans="1:49" x14ac:dyDescent="0.25">
      <c r="A23" s="38" t="s">
        <v>135</v>
      </c>
      <c r="B23" s="13" t="s">
        <v>17</v>
      </c>
      <c r="C23" s="14" t="s">
        <v>135</v>
      </c>
      <c r="D23" s="124" t="s">
        <v>347</v>
      </c>
      <c r="E23" s="13" t="s">
        <v>264</v>
      </c>
      <c r="F23" s="44" t="s">
        <v>103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5">
        <v>0</v>
      </c>
      <c r="M23" s="25">
        <v>0</v>
      </c>
      <c r="N23" s="25">
        <v>1</v>
      </c>
      <c r="O23" s="25">
        <v>1</v>
      </c>
      <c r="P23" s="25">
        <v>0</v>
      </c>
      <c r="Q23" s="25">
        <v>0</v>
      </c>
      <c r="R23" s="25">
        <v>0</v>
      </c>
      <c r="S23" s="25">
        <v>0</v>
      </c>
      <c r="T23" s="28">
        <v>0</v>
      </c>
      <c r="U23" s="28">
        <v>0</v>
      </c>
      <c r="V23" s="27">
        <v>0</v>
      </c>
      <c r="W23" s="27">
        <v>0</v>
      </c>
      <c r="X23" s="25">
        <v>1</v>
      </c>
      <c r="Y23" s="25">
        <v>1</v>
      </c>
      <c r="Z23" s="28">
        <v>1</v>
      </c>
      <c r="AA23" s="28">
        <v>1</v>
      </c>
      <c r="AB23" s="27">
        <v>1</v>
      </c>
      <c r="AC23" s="29">
        <v>0</v>
      </c>
      <c r="AD23" s="25">
        <v>1</v>
      </c>
      <c r="AE23" s="25">
        <v>1</v>
      </c>
      <c r="AF23" s="28">
        <v>0</v>
      </c>
      <c r="AG23" s="28">
        <v>0</v>
      </c>
      <c r="AH23" s="25">
        <v>0</v>
      </c>
      <c r="AI23" s="25">
        <v>0</v>
      </c>
      <c r="AJ23" s="25">
        <v>0</v>
      </c>
      <c r="AK23" s="25">
        <v>0</v>
      </c>
      <c r="AL23" s="41">
        <v>0</v>
      </c>
      <c r="AM23" s="41">
        <v>1</v>
      </c>
      <c r="AN23" s="28">
        <v>0</v>
      </c>
      <c r="AO23" s="28">
        <v>0</v>
      </c>
      <c r="AP23" s="41">
        <v>0</v>
      </c>
      <c r="AQ23" s="41">
        <v>0</v>
      </c>
      <c r="AR23" s="27">
        <v>0</v>
      </c>
      <c r="AS23" s="27">
        <v>0</v>
      </c>
      <c r="AT23" s="27">
        <v>0</v>
      </c>
      <c r="AU23" s="25">
        <v>1</v>
      </c>
      <c r="AV23" s="41">
        <v>0</v>
      </c>
      <c r="AW23" s="41">
        <v>0</v>
      </c>
    </row>
    <row r="24" spans="1:49" x14ac:dyDescent="0.25">
      <c r="A24" s="38" t="s">
        <v>135</v>
      </c>
      <c r="B24" s="13" t="s">
        <v>16</v>
      </c>
      <c r="C24" s="14" t="s">
        <v>135</v>
      </c>
      <c r="D24" s="124" t="s">
        <v>347</v>
      </c>
      <c r="E24" s="13" t="s">
        <v>265</v>
      </c>
      <c r="F24" s="36" t="s">
        <v>103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5">
        <v>1</v>
      </c>
      <c r="M24" s="25">
        <v>0</v>
      </c>
      <c r="N24" s="25">
        <v>1</v>
      </c>
      <c r="O24" s="25">
        <v>1</v>
      </c>
      <c r="P24" s="25">
        <v>0</v>
      </c>
      <c r="Q24" s="25">
        <v>1</v>
      </c>
      <c r="R24" s="25">
        <v>0</v>
      </c>
      <c r="S24" s="25">
        <v>1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41">
        <v>0</v>
      </c>
      <c r="AM24" s="41">
        <v>0</v>
      </c>
      <c r="AN24" s="24">
        <v>0</v>
      </c>
      <c r="AO24" s="24">
        <v>0</v>
      </c>
      <c r="AP24" s="41">
        <v>0</v>
      </c>
      <c r="AQ24" s="41">
        <v>0</v>
      </c>
      <c r="AR24" s="24">
        <v>0</v>
      </c>
      <c r="AS24" s="24">
        <v>0</v>
      </c>
      <c r="AT24" s="24">
        <v>0</v>
      </c>
      <c r="AU24" s="24">
        <v>0</v>
      </c>
      <c r="AV24" s="41">
        <v>1</v>
      </c>
      <c r="AW24" s="41">
        <v>1</v>
      </c>
    </row>
    <row r="25" spans="1:49" x14ac:dyDescent="0.25">
      <c r="A25" s="38" t="s">
        <v>135</v>
      </c>
      <c r="B25" s="13" t="s">
        <v>58</v>
      </c>
      <c r="C25" s="14" t="s">
        <v>135</v>
      </c>
      <c r="D25" s="124" t="s">
        <v>347</v>
      </c>
      <c r="E25" s="13" t="s">
        <v>348</v>
      </c>
      <c r="F25" s="36" t="s">
        <v>103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41">
        <v>0</v>
      </c>
      <c r="AM25" s="41">
        <v>1</v>
      </c>
      <c r="AN25" s="24">
        <v>0</v>
      </c>
      <c r="AO25" s="24">
        <v>0</v>
      </c>
      <c r="AP25" s="41">
        <v>0</v>
      </c>
      <c r="AQ25" s="41">
        <v>0</v>
      </c>
      <c r="AR25" s="24">
        <v>0</v>
      </c>
      <c r="AS25" s="24">
        <v>0</v>
      </c>
      <c r="AT25" s="24">
        <v>0</v>
      </c>
      <c r="AU25" s="24">
        <v>0</v>
      </c>
      <c r="AV25" s="41">
        <v>0</v>
      </c>
      <c r="AW25" s="41">
        <v>0</v>
      </c>
    </row>
    <row r="26" spans="1:49" x14ac:dyDescent="0.25">
      <c r="A26" s="38" t="s">
        <v>135</v>
      </c>
      <c r="B26" s="13" t="s">
        <v>52</v>
      </c>
      <c r="C26" s="14" t="s">
        <v>135</v>
      </c>
      <c r="D26" s="124" t="s">
        <v>347</v>
      </c>
      <c r="E26" s="13" t="s">
        <v>266</v>
      </c>
      <c r="F26" s="36" t="s">
        <v>103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5">
        <v>0</v>
      </c>
      <c r="Y26" s="25">
        <v>0</v>
      </c>
      <c r="Z26" s="24">
        <v>0</v>
      </c>
      <c r="AA26" s="24">
        <v>0</v>
      </c>
      <c r="AB26" s="24">
        <v>0</v>
      </c>
      <c r="AC26" s="24">
        <v>0</v>
      </c>
      <c r="AD26" s="25">
        <v>1</v>
      </c>
      <c r="AE26" s="25">
        <v>0</v>
      </c>
      <c r="AF26" s="24">
        <v>0</v>
      </c>
      <c r="AG26" s="24">
        <v>0</v>
      </c>
      <c r="AH26" s="25">
        <v>0</v>
      </c>
      <c r="AI26" s="25">
        <v>0</v>
      </c>
      <c r="AJ26" s="25">
        <v>0</v>
      </c>
      <c r="AK26" s="25">
        <v>0</v>
      </c>
      <c r="AL26" s="41">
        <v>1</v>
      </c>
      <c r="AM26" s="41">
        <v>0</v>
      </c>
      <c r="AN26" s="24">
        <v>0</v>
      </c>
      <c r="AO26" s="24">
        <v>0</v>
      </c>
      <c r="AP26" s="41">
        <v>1</v>
      </c>
      <c r="AQ26" s="41">
        <v>1</v>
      </c>
      <c r="AR26" s="24">
        <v>0</v>
      </c>
      <c r="AS26" s="24">
        <v>0</v>
      </c>
      <c r="AT26" s="24">
        <v>0</v>
      </c>
      <c r="AU26" s="25">
        <v>0</v>
      </c>
      <c r="AV26" s="41">
        <v>0</v>
      </c>
      <c r="AW26" s="41">
        <v>0</v>
      </c>
    </row>
    <row r="27" spans="1:49" x14ac:dyDescent="0.25">
      <c r="A27" s="38" t="s">
        <v>135</v>
      </c>
      <c r="B27" s="13" t="s">
        <v>79</v>
      </c>
      <c r="C27" s="14" t="s">
        <v>135</v>
      </c>
      <c r="D27" s="124" t="s">
        <v>347</v>
      </c>
      <c r="E27" s="13" t="s">
        <v>267</v>
      </c>
      <c r="F27" s="36" t="s">
        <v>103</v>
      </c>
      <c r="G27" s="25">
        <v>1</v>
      </c>
      <c r="H27" s="25">
        <v>1</v>
      </c>
      <c r="I27" s="25">
        <v>0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8">
        <v>1</v>
      </c>
      <c r="U27" s="28">
        <v>1</v>
      </c>
      <c r="V27" s="28">
        <v>1</v>
      </c>
      <c r="W27" s="28">
        <v>1</v>
      </c>
      <c r="X27" s="25">
        <v>1</v>
      </c>
      <c r="Y27" s="25">
        <v>1</v>
      </c>
      <c r="Z27" s="28">
        <v>1</v>
      </c>
      <c r="AA27" s="28">
        <v>0</v>
      </c>
      <c r="AB27" s="28">
        <v>1</v>
      </c>
      <c r="AC27" s="29">
        <v>1</v>
      </c>
      <c r="AD27" s="25">
        <v>1</v>
      </c>
      <c r="AE27" s="25">
        <v>1</v>
      </c>
      <c r="AF27" s="28">
        <v>1</v>
      </c>
      <c r="AG27" s="28">
        <v>0</v>
      </c>
      <c r="AH27" s="25">
        <v>0</v>
      </c>
      <c r="AI27" s="25">
        <v>0</v>
      </c>
      <c r="AJ27" s="25">
        <v>1</v>
      </c>
      <c r="AK27" s="25">
        <v>0</v>
      </c>
      <c r="AL27" s="41">
        <v>0</v>
      </c>
      <c r="AM27" s="41">
        <v>0</v>
      </c>
      <c r="AN27" s="28">
        <v>0</v>
      </c>
      <c r="AO27" s="28">
        <v>0</v>
      </c>
      <c r="AP27" s="41">
        <v>1</v>
      </c>
      <c r="AQ27" s="41">
        <v>0</v>
      </c>
      <c r="AR27" s="28">
        <v>1</v>
      </c>
      <c r="AS27" s="28">
        <v>1</v>
      </c>
      <c r="AT27" s="27">
        <v>0</v>
      </c>
      <c r="AU27" s="25">
        <v>1</v>
      </c>
      <c r="AV27" s="41">
        <v>1</v>
      </c>
      <c r="AW27" s="41">
        <v>1</v>
      </c>
    </row>
    <row r="28" spans="1:49" x14ac:dyDescent="0.25">
      <c r="A28" s="36" t="s">
        <v>136</v>
      </c>
      <c r="B28" s="13" t="s">
        <v>59</v>
      </c>
      <c r="C28" s="13" t="s">
        <v>136</v>
      </c>
      <c r="D28" s="124" t="s">
        <v>416</v>
      </c>
      <c r="E28" s="13" t="s">
        <v>349</v>
      </c>
      <c r="F28" s="36" t="s">
        <v>103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41">
        <v>0</v>
      </c>
      <c r="AM28" s="41">
        <v>1</v>
      </c>
      <c r="AN28" s="24">
        <v>0</v>
      </c>
      <c r="AO28" s="24">
        <v>0</v>
      </c>
      <c r="AP28" s="41">
        <v>0</v>
      </c>
      <c r="AQ28" s="41">
        <v>0</v>
      </c>
      <c r="AR28" s="24">
        <v>0</v>
      </c>
      <c r="AS28" s="24">
        <v>0</v>
      </c>
      <c r="AT28" s="24">
        <v>0</v>
      </c>
      <c r="AU28" s="24">
        <v>0</v>
      </c>
      <c r="AV28" s="41">
        <v>0</v>
      </c>
      <c r="AW28" s="41">
        <v>0</v>
      </c>
    </row>
    <row r="29" spans="1:49" x14ac:dyDescent="0.25">
      <c r="A29" s="36" t="s">
        <v>129</v>
      </c>
      <c r="B29" s="13" t="s">
        <v>6</v>
      </c>
      <c r="C29" s="13" t="s">
        <v>129</v>
      </c>
      <c r="D29" s="124" t="s">
        <v>350</v>
      </c>
      <c r="E29" s="13" t="s">
        <v>268</v>
      </c>
      <c r="F29" s="36" t="s">
        <v>103</v>
      </c>
      <c r="G29" s="25">
        <v>1</v>
      </c>
      <c r="H29" s="25">
        <v>1</v>
      </c>
      <c r="I29" s="25">
        <v>1</v>
      </c>
      <c r="J29" s="25">
        <v>0</v>
      </c>
      <c r="K29" s="25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</row>
    <row r="30" spans="1:49" x14ac:dyDescent="0.25">
      <c r="A30" s="38" t="s">
        <v>137</v>
      </c>
      <c r="B30" s="14" t="s">
        <v>46</v>
      </c>
      <c r="C30" s="14" t="s">
        <v>137</v>
      </c>
      <c r="D30" s="124" t="s">
        <v>351</v>
      </c>
      <c r="E30" s="14" t="s">
        <v>269</v>
      </c>
      <c r="F30" s="38" t="s">
        <v>103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8">
        <v>1</v>
      </c>
      <c r="U30" s="28">
        <v>0</v>
      </c>
      <c r="V30" s="28">
        <v>1</v>
      </c>
      <c r="W30" s="28">
        <v>1</v>
      </c>
      <c r="X30" s="25">
        <v>0</v>
      </c>
      <c r="Y30" s="25">
        <v>0</v>
      </c>
      <c r="Z30" s="28">
        <v>0</v>
      </c>
      <c r="AA30" s="28">
        <v>0</v>
      </c>
      <c r="AB30" s="27">
        <v>0</v>
      </c>
      <c r="AC30" s="29">
        <v>0</v>
      </c>
      <c r="AD30" s="25">
        <v>0</v>
      </c>
      <c r="AE30" s="25">
        <v>0</v>
      </c>
      <c r="AF30" s="28">
        <v>0</v>
      </c>
      <c r="AG30" s="28">
        <v>0</v>
      </c>
      <c r="AH30" s="25">
        <v>1</v>
      </c>
      <c r="AI30" s="25">
        <v>0</v>
      </c>
      <c r="AJ30" s="25">
        <v>0</v>
      </c>
      <c r="AK30" s="25">
        <v>0</v>
      </c>
      <c r="AL30" s="41">
        <v>1</v>
      </c>
      <c r="AM30" s="41">
        <v>1</v>
      </c>
      <c r="AN30" s="28">
        <v>0</v>
      </c>
      <c r="AO30" s="28">
        <v>0</v>
      </c>
      <c r="AP30" s="41">
        <v>0</v>
      </c>
      <c r="AQ30" s="41">
        <v>0</v>
      </c>
      <c r="AR30" s="27">
        <v>0</v>
      </c>
      <c r="AS30" s="28">
        <v>1</v>
      </c>
      <c r="AT30" s="28">
        <v>1</v>
      </c>
      <c r="AU30" s="25">
        <v>1</v>
      </c>
      <c r="AV30" s="41">
        <v>0</v>
      </c>
      <c r="AW30" s="41">
        <v>0</v>
      </c>
    </row>
    <row r="31" spans="1:49" x14ac:dyDescent="0.25">
      <c r="A31" s="36" t="s">
        <v>126</v>
      </c>
      <c r="B31" s="13" t="s">
        <v>116</v>
      </c>
      <c r="C31" s="13" t="s">
        <v>126</v>
      </c>
      <c r="D31" s="124" t="s">
        <v>417</v>
      </c>
      <c r="E31" s="13" t="s">
        <v>426</v>
      </c>
      <c r="F31" s="36" t="s">
        <v>161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41">
        <v>1</v>
      </c>
      <c r="AM31" s="41">
        <v>0</v>
      </c>
      <c r="AN31" s="24">
        <v>0</v>
      </c>
      <c r="AO31" s="24">
        <v>0</v>
      </c>
      <c r="AP31" s="41">
        <v>0</v>
      </c>
      <c r="AQ31" s="41">
        <v>0</v>
      </c>
      <c r="AR31" s="24">
        <v>0</v>
      </c>
      <c r="AS31" s="24">
        <v>0</v>
      </c>
      <c r="AT31" s="24">
        <v>0</v>
      </c>
      <c r="AU31" s="24">
        <v>0</v>
      </c>
      <c r="AV31" s="41">
        <v>0</v>
      </c>
      <c r="AW31" s="41">
        <v>0</v>
      </c>
    </row>
    <row r="32" spans="1:49" x14ac:dyDescent="0.25">
      <c r="A32" s="36" t="s">
        <v>126</v>
      </c>
      <c r="B32" s="13" t="s">
        <v>99</v>
      </c>
      <c r="C32" s="13" t="s">
        <v>126</v>
      </c>
      <c r="D32" s="124" t="s">
        <v>417</v>
      </c>
      <c r="E32" s="13" t="s">
        <v>352</v>
      </c>
      <c r="F32" s="36" t="s">
        <v>161</v>
      </c>
      <c r="G32" s="25">
        <v>1</v>
      </c>
      <c r="H32" s="25">
        <v>0</v>
      </c>
      <c r="I32" s="25">
        <v>0</v>
      </c>
      <c r="J32" s="25">
        <v>0</v>
      </c>
      <c r="K32" s="25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</row>
    <row r="33" spans="1:49" x14ac:dyDescent="0.25">
      <c r="A33" s="31" t="s">
        <v>139</v>
      </c>
      <c r="B33" s="14" t="s">
        <v>29</v>
      </c>
      <c r="C33" s="126" t="s">
        <v>139</v>
      </c>
      <c r="D33" s="127" t="s">
        <v>353</v>
      </c>
      <c r="E33" s="14" t="s">
        <v>270</v>
      </c>
      <c r="F33" s="38" t="s">
        <v>103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8">
        <v>1</v>
      </c>
      <c r="U33" s="28">
        <v>1</v>
      </c>
      <c r="V33" s="28">
        <v>1</v>
      </c>
      <c r="W33" s="28">
        <v>1</v>
      </c>
      <c r="X33" s="25">
        <v>1</v>
      </c>
      <c r="Y33" s="25">
        <v>0</v>
      </c>
      <c r="Z33" s="28">
        <v>1</v>
      </c>
      <c r="AA33" s="28">
        <v>0</v>
      </c>
      <c r="AB33" s="27">
        <v>0</v>
      </c>
      <c r="AC33" s="29">
        <v>0</v>
      </c>
      <c r="AD33" s="25">
        <v>1</v>
      </c>
      <c r="AE33" s="25">
        <v>1</v>
      </c>
      <c r="AF33" s="28">
        <v>1</v>
      </c>
      <c r="AG33" s="28">
        <v>1</v>
      </c>
      <c r="AH33" s="25">
        <v>0</v>
      </c>
      <c r="AI33" s="25">
        <v>0</v>
      </c>
      <c r="AJ33" s="25">
        <v>1</v>
      </c>
      <c r="AK33" s="25">
        <v>0</v>
      </c>
      <c r="AL33" s="41">
        <v>1</v>
      </c>
      <c r="AM33" s="41">
        <v>0</v>
      </c>
      <c r="AN33" s="28">
        <v>0</v>
      </c>
      <c r="AO33" s="28">
        <v>1</v>
      </c>
      <c r="AP33" s="41">
        <v>1</v>
      </c>
      <c r="AQ33" s="41">
        <v>1</v>
      </c>
      <c r="AR33" s="27">
        <v>0</v>
      </c>
      <c r="AS33" s="27">
        <v>0</v>
      </c>
      <c r="AT33" s="27">
        <v>0</v>
      </c>
      <c r="AU33" s="25">
        <v>0</v>
      </c>
      <c r="AV33" s="41">
        <v>0</v>
      </c>
      <c r="AW33" s="41">
        <v>0</v>
      </c>
    </row>
    <row r="34" spans="1:49" x14ac:dyDescent="0.25">
      <c r="A34" s="36" t="s">
        <v>141</v>
      </c>
      <c r="B34" s="13" t="s">
        <v>80</v>
      </c>
      <c r="C34" s="13" t="s">
        <v>141</v>
      </c>
      <c r="D34" s="124" t="s">
        <v>354</v>
      </c>
      <c r="E34" s="13" t="s">
        <v>271</v>
      </c>
      <c r="F34" s="36" t="s">
        <v>103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5">
        <v>1</v>
      </c>
      <c r="Y34" s="25">
        <v>0</v>
      </c>
      <c r="Z34" s="24">
        <v>0</v>
      </c>
      <c r="AA34" s="24">
        <v>0</v>
      </c>
      <c r="AB34" s="24">
        <v>0</v>
      </c>
      <c r="AC34" s="24">
        <v>0</v>
      </c>
      <c r="AD34" s="25">
        <v>0</v>
      </c>
      <c r="AE34" s="25">
        <v>0</v>
      </c>
      <c r="AF34" s="24">
        <v>0</v>
      </c>
      <c r="AG34" s="24">
        <v>0</v>
      </c>
      <c r="AH34" s="25">
        <v>0</v>
      </c>
      <c r="AI34" s="25">
        <v>0</v>
      </c>
      <c r="AJ34" s="25">
        <v>0</v>
      </c>
      <c r="AK34" s="25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5">
        <v>0</v>
      </c>
      <c r="AV34" s="24">
        <v>0</v>
      </c>
      <c r="AW34" s="24">
        <v>0</v>
      </c>
    </row>
    <row r="35" spans="1:49" x14ac:dyDescent="0.25">
      <c r="A35" s="38" t="s">
        <v>138</v>
      </c>
      <c r="B35" s="14" t="s">
        <v>30</v>
      </c>
      <c r="C35" s="14" t="s">
        <v>138</v>
      </c>
      <c r="D35" s="124" t="s">
        <v>355</v>
      </c>
      <c r="E35" s="14" t="s">
        <v>272</v>
      </c>
      <c r="F35" s="38" t="s">
        <v>161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8">
        <v>0</v>
      </c>
      <c r="U35" s="28">
        <v>0</v>
      </c>
      <c r="V35" s="27">
        <v>0</v>
      </c>
      <c r="W35" s="27">
        <v>0</v>
      </c>
      <c r="X35" s="24">
        <v>0</v>
      </c>
      <c r="Y35" s="24">
        <v>0</v>
      </c>
      <c r="Z35" s="28">
        <v>0</v>
      </c>
      <c r="AA35" s="28">
        <v>0</v>
      </c>
      <c r="AB35" s="27">
        <v>0</v>
      </c>
      <c r="AC35" s="29">
        <v>0</v>
      </c>
      <c r="AD35" s="24">
        <v>0</v>
      </c>
      <c r="AE35" s="24">
        <v>0</v>
      </c>
      <c r="AF35" s="28">
        <v>0</v>
      </c>
      <c r="AG35" s="28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8">
        <v>1</v>
      </c>
      <c r="AO35" s="28">
        <v>0</v>
      </c>
      <c r="AP35" s="24">
        <v>0</v>
      </c>
      <c r="AQ35" s="24">
        <v>0</v>
      </c>
      <c r="AR35" s="27">
        <v>0</v>
      </c>
      <c r="AS35" s="27">
        <v>0</v>
      </c>
      <c r="AT35" s="27">
        <v>0</v>
      </c>
      <c r="AU35" s="24">
        <v>0</v>
      </c>
      <c r="AV35" s="24">
        <v>0</v>
      </c>
      <c r="AW35" s="24">
        <v>0</v>
      </c>
    </row>
    <row r="36" spans="1:49" x14ac:dyDescent="0.25">
      <c r="A36" s="38" t="s">
        <v>138</v>
      </c>
      <c r="B36" s="13" t="s">
        <v>9</v>
      </c>
      <c r="C36" s="14" t="s">
        <v>138</v>
      </c>
      <c r="D36" s="124" t="s">
        <v>355</v>
      </c>
      <c r="E36" s="13" t="s">
        <v>273</v>
      </c>
      <c r="F36" s="36" t="s">
        <v>161</v>
      </c>
      <c r="G36" s="25">
        <v>0</v>
      </c>
      <c r="H36" s="25">
        <v>0</v>
      </c>
      <c r="I36" s="25">
        <v>0</v>
      </c>
      <c r="J36" s="25">
        <v>0</v>
      </c>
      <c r="K36" s="25">
        <v>1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</row>
    <row r="37" spans="1:49" x14ac:dyDescent="0.25">
      <c r="A37" s="36" t="s">
        <v>142</v>
      </c>
      <c r="B37" s="13" t="s">
        <v>12</v>
      </c>
      <c r="C37" s="13" t="s">
        <v>142</v>
      </c>
      <c r="D37" s="124" t="s">
        <v>356</v>
      </c>
      <c r="E37" s="13" t="s">
        <v>274</v>
      </c>
      <c r="F37" s="36" t="s">
        <v>103</v>
      </c>
      <c r="G37" s="25">
        <v>0</v>
      </c>
      <c r="H37" s="25">
        <v>0</v>
      </c>
      <c r="I37" s="25">
        <v>0</v>
      </c>
      <c r="J37" s="25">
        <v>0</v>
      </c>
      <c r="K37" s="25">
        <v>1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</row>
    <row r="38" spans="1:49" x14ac:dyDescent="0.25">
      <c r="A38" s="37" t="s">
        <v>129</v>
      </c>
      <c r="B38" s="15" t="s">
        <v>31</v>
      </c>
      <c r="C38" s="15" t="s">
        <v>129</v>
      </c>
      <c r="D38" s="124" t="s">
        <v>357</v>
      </c>
      <c r="E38" s="15" t="s">
        <v>275</v>
      </c>
      <c r="F38" s="37" t="s">
        <v>162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7">
        <v>0</v>
      </c>
      <c r="U38" s="27">
        <v>0</v>
      </c>
      <c r="V38" s="27">
        <v>0</v>
      </c>
      <c r="W38" s="28">
        <v>1</v>
      </c>
      <c r="X38" s="25">
        <v>0</v>
      </c>
      <c r="Y38" s="25">
        <v>0</v>
      </c>
      <c r="Z38" s="28">
        <v>0</v>
      </c>
      <c r="AA38" s="27">
        <v>0</v>
      </c>
      <c r="AB38" s="27">
        <v>0</v>
      </c>
      <c r="AC38" s="29">
        <v>0</v>
      </c>
      <c r="AD38" s="25">
        <v>0</v>
      </c>
      <c r="AE38" s="25">
        <v>1</v>
      </c>
      <c r="AF38" s="27">
        <v>0</v>
      </c>
      <c r="AG38" s="28">
        <v>0</v>
      </c>
      <c r="AH38" s="25">
        <v>0</v>
      </c>
      <c r="AI38" s="25">
        <v>0</v>
      </c>
      <c r="AJ38" s="25">
        <v>0</v>
      </c>
      <c r="AK38" s="25">
        <v>0</v>
      </c>
      <c r="AL38" s="24">
        <v>0</v>
      </c>
      <c r="AM38" s="24">
        <v>0</v>
      </c>
      <c r="AN38" s="28">
        <v>0</v>
      </c>
      <c r="AO38" s="28">
        <v>0</v>
      </c>
      <c r="AP38" s="24">
        <v>0</v>
      </c>
      <c r="AQ38" s="24">
        <v>0</v>
      </c>
      <c r="AR38" s="28">
        <v>1</v>
      </c>
      <c r="AS38" s="28">
        <v>1</v>
      </c>
      <c r="AT38" s="28">
        <v>1</v>
      </c>
      <c r="AU38" s="25">
        <v>1</v>
      </c>
      <c r="AV38" s="24">
        <v>0</v>
      </c>
      <c r="AW38" s="24">
        <v>0</v>
      </c>
    </row>
    <row r="39" spans="1:49" x14ac:dyDescent="0.25">
      <c r="A39" s="37" t="s">
        <v>129</v>
      </c>
      <c r="B39" s="13" t="s">
        <v>81</v>
      </c>
      <c r="C39" s="15" t="s">
        <v>129</v>
      </c>
      <c r="D39" s="124" t="s">
        <v>357</v>
      </c>
      <c r="E39" s="13" t="s">
        <v>276</v>
      </c>
      <c r="F39" s="36" t="s">
        <v>103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5">
        <v>0</v>
      </c>
      <c r="Y39" s="25">
        <v>0</v>
      </c>
      <c r="Z39" s="24">
        <v>0</v>
      </c>
      <c r="AA39" s="24">
        <v>0</v>
      </c>
      <c r="AB39" s="24">
        <v>0</v>
      </c>
      <c r="AC39" s="24">
        <v>0</v>
      </c>
      <c r="AD39" s="25">
        <v>1</v>
      </c>
      <c r="AE39" s="25">
        <v>1</v>
      </c>
      <c r="AF39" s="24">
        <v>0</v>
      </c>
      <c r="AG39" s="24">
        <v>0</v>
      </c>
      <c r="AH39" s="25">
        <v>0</v>
      </c>
      <c r="AI39" s="25">
        <v>0</v>
      </c>
      <c r="AJ39" s="25">
        <v>0</v>
      </c>
      <c r="AK39" s="25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5">
        <v>0</v>
      </c>
      <c r="AV39" s="24">
        <v>0</v>
      </c>
      <c r="AW39" s="24">
        <v>0</v>
      </c>
    </row>
    <row r="40" spans="1:49" x14ac:dyDescent="0.25">
      <c r="A40" s="37" t="s">
        <v>129</v>
      </c>
      <c r="B40" s="14" t="s">
        <v>32</v>
      </c>
      <c r="C40" s="15" t="s">
        <v>129</v>
      </c>
      <c r="D40" s="124" t="s">
        <v>357</v>
      </c>
      <c r="E40" s="14" t="s">
        <v>277</v>
      </c>
      <c r="F40" s="38" t="s">
        <v>103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8">
        <v>0</v>
      </c>
      <c r="U40" s="28">
        <v>1</v>
      </c>
      <c r="V40" s="28">
        <v>1</v>
      </c>
      <c r="W40" s="28">
        <v>1</v>
      </c>
      <c r="X40" s="25">
        <v>1</v>
      </c>
      <c r="Y40" s="25">
        <v>1</v>
      </c>
      <c r="Z40" s="28">
        <v>1</v>
      </c>
      <c r="AA40" s="28">
        <v>0</v>
      </c>
      <c r="AB40" s="28">
        <v>1</v>
      </c>
      <c r="AC40" s="29">
        <v>1</v>
      </c>
      <c r="AD40" s="25">
        <v>1</v>
      </c>
      <c r="AE40" s="25">
        <v>1</v>
      </c>
      <c r="AF40" s="28">
        <v>0</v>
      </c>
      <c r="AG40" s="28">
        <v>0</v>
      </c>
      <c r="AH40" s="25">
        <v>0</v>
      </c>
      <c r="AI40" s="25">
        <v>0</v>
      </c>
      <c r="AJ40" s="25">
        <v>0</v>
      </c>
      <c r="AK40" s="25">
        <v>0</v>
      </c>
      <c r="AL40" s="24">
        <v>0</v>
      </c>
      <c r="AM40" s="24">
        <v>0</v>
      </c>
      <c r="AN40" s="28">
        <v>0</v>
      </c>
      <c r="AO40" s="28">
        <v>0</v>
      </c>
      <c r="AP40" s="24">
        <v>0</v>
      </c>
      <c r="AQ40" s="24">
        <v>0</v>
      </c>
      <c r="AR40" s="27">
        <v>0</v>
      </c>
      <c r="AS40" s="27">
        <v>0</v>
      </c>
      <c r="AT40" s="28">
        <v>1</v>
      </c>
      <c r="AU40" s="25">
        <v>0</v>
      </c>
      <c r="AV40" s="24">
        <v>0</v>
      </c>
      <c r="AW40" s="24">
        <v>0</v>
      </c>
    </row>
    <row r="41" spans="1:49" x14ac:dyDescent="0.25">
      <c r="A41" s="37" t="s">
        <v>129</v>
      </c>
      <c r="B41" s="14" t="s">
        <v>33</v>
      </c>
      <c r="C41" s="15" t="s">
        <v>129</v>
      </c>
      <c r="D41" s="124" t="s">
        <v>357</v>
      </c>
      <c r="E41" s="14" t="s">
        <v>278</v>
      </c>
      <c r="F41" s="38" t="s">
        <v>103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8">
        <v>0</v>
      </c>
      <c r="U41" s="28">
        <v>0</v>
      </c>
      <c r="V41" s="27">
        <v>0</v>
      </c>
      <c r="W41" s="27">
        <v>0</v>
      </c>
      <c r="X41" s="25">
        <v>1</v>
      </c>
      <c r="Y41" s="25">
        <v>0</v>
      </c>
      <c r="Z41" s="28">
        <v>1</v>
      </c>
      <c r="AA41" s="28">
        <v>1</v>
      </c>
      <c r="AB41" s="28">
        <v>1</v>
      </c>
      <c r="AC41" s="29">
        <v>0</v>
      </c>
      <c r="AD41" s="25">
        <v>1</v>
      </c>
      <c r="AE41" s="25">
        <v>1</v>
      </c>
      <c r="AF41" s="28">
        <v>0</v>
      </c>
      <c r="AG41" s="28">
        <v>0</v>
      </c>
      <c r="AH41" s="25">
        <v>0</v>
      </c>
      <c r="AI41" s="25">
        <v>0</v>
      </c>
      <c r="AJ41" s="25">
        <v>0</v>
      </c>
      <c r="AK41" s="25">
        <v>0</v>
      </c>
      <c r="AL41" s="24">
        <v>0</v>
      </c>
      <c r="AM41" s="24">
        <v>0</v>
      </c>
      <c r="AN41" s="28">
        <v>0</v>
      </c>
      <c r="AO41" s="28">
        <v>0</v>
      </c>
      <c r="AP41" s="24">
        <v>0</v>
      </c>
      <c r="AQ41" s="24">
        <v>0</v>
      </c>
      <c r="AR41" s="27">
        <v>0</v>
      </c>
      <c r="AS41" s="27">
        <v>0</v>
      </c>
      <c r="AT41" s="27">
        <v>0</v>
      </c>
      <c r="AU41" s="25">
        <v>0</v>
      </c>
      <c r="AV41" s="24">
        <v>0</v>
      </c>
      <c r="AW41" s="24">
        <v>0</v>
      </c>
    </row>
    <row r="42" spans="1:49" x14ac:dyDescent="0.25">
      <c r="A42" s="36" t="s">
        <v>135</v>
      </c>
      <c r="B42" s="13" t="s">
        <v>60</v>
      </c>
      <c r="C42" s="13" t="s">
        <v>135</v>
      </c>
      <c r="D42" s="124" t="s">
        <v>418</v>
      </c>
      <c r="E42" s="13" t="s">
        <v>358</v>
      </c>
      <c r="F42" s="36" t="s">
        <v>103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41">
        <v>0</v>
      </c>
      <c r="AM42" s="41">
        <v>0</v>
      </c>
      <c r="AN42" s="24">
        <v>0</v>
      </c>
      <c r="AO42" s="24">
        <v>0</v>
      </c>
      <c r="AP42" s="41">
        <v>1</v>
      </c>
      <c r="AQ42" s="41">
        <v>1</v>
      </c>
      <c r="AR42" s="24">
        <v>0</v>
      </c>
      <c r="AS42" s="24">
        <v>0</v>
      </c>
      <c r="AT42" s="24">
        <v>0</v>
      </c>
      <c r="AU42" s="24">
        <v>0</v>
      </c>
      <c r="AV42" s="41">
        <v>0</v>
      </c>
      <c r="AW42" s="41">
        <v>0</v>
      </c>
    </row>
    <row r="43" spans="1:49" x14ac:dyDescent="0.25">
      <c r="A43" s="36" t="s">
        <v>135</v>
      </c>
      <c r="B43" s="13" t="s">
        <v>64</v>
      </c>
      <c r="C43" s="13" t="s">
        <v>135</v>
      </c>
      <c r="D43" s="124" t="s">
        <v>418</v>
      </c>
      <c r="E43" s="13" t="s">
        <v>359</v>
      </c>
      <c r="F43" s="36" t="s">
        <v>103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41">
        <v>0</v>
      </c>
      <c r="AM43" s="41">
        <v>0</v>
      </c>
      <c r="AN43" s="24">
        <v>0</v>
      </c>
      <c r="AO43" s="24">
        <v>0</v>
      </c>
      <c r="AP43" s="41">
        <v>0</v>
      </c>
      <c r="AQ43" s="41">
        <v>1</v>
      </c>
      <c r="AR43" s="24">
        <v>0</v>
      </c>
      <c r="AS43" s="24">
        <v>0</v>
      </c>
      <c r="AT43" s="24">
        <v>0</v>
      </c>
      <c r="AU43" s="24">
        <v>0</v>
      </c>
      <c r="AV43" s="41">
        <v>1</v>
      </c>
      <c r="AW43" s="41">
        <v>1</v>
      </c>
    </row>
    <row r="44" spans="1:49" x14ac:dyDescent="0.25">
      <c r="A44" s="36" t="s">
        <v>126</v>
      </c>
      <c r="B44" s="13" t="s">
        <v>228</v>
      </c>
      <c r="C44" s="13" t="s">
        <v>126</v>
      </c>
      <c r="D44" s="124" t="s">
        <v>360</v>
      </c>
      <c r="E44" s="13" t="s">
        <v>428</v>
      </c>
      <c r="F44" s="36" t="s">
        <v>161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5">
        <v>1</v>
      </c>
      <c r="M44" s="25">
        <v>1</v>
      </c>
      <c r="N44" s="25">
        <v>1</v>
      </c>
      <c r="O44" s="25">
        <v>1</v>
      </c>
      <c r="P44" s="25">
        <v>1</v>
      </c>
      <c r="Q44" s="25">
        <v>1</v>
      </c>
      <c r="R44" s="25">
        <v>0</v>
      </c>
      <c r="S44" s="25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</row>
    <row r="45" spans="1:49" x14ac:dyDescent="0.25">
      <c r="A45" s="36" t="s">
        <v>126</v>
      </c>
      <c r="B45" s="13" t="s">
        <v>117</v>
      </c>
      <c r="C45" s="13" t="s">
        <v>126</v>
      </c>
      <c r="D45" s="124" t="s">
        <v>360</v>
      </c>
      <c r="E45" s="13" t="s">
        <v>427</v>
      </c>
      <c r="F45" s="36" t="s">
        <v>161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41">
        <v>0</v>
      </c>
      <c r="AM45" s="41">
        <v>0</v>
      </c>
      <c r="AN45" s="24">
        <v>0</v>
      </c>
      <c r="AO45" s="24">
        <v>0</v>
      </c>
      <c r="AP45" s="41">
        <v>0</v>
      </c>
      <c r="AQ45" s="41">
        <v>0</v>
      </c>
      <c r="AR45" s="24">
        <v>0</v>
      </c>
      <c r="AS45" s="24">
        <v>0</v>
      </c>
      <c r="AT45" s="24">
        <v>0</v>
      </c>
      <c r="AU45" s="24">
        <v>0</v>
      </c>
      <c r="AV45" s="41">
        <v>1</v>
      </c>
      <c r="AW45" s="41">
        <v>1</v>
      </c>
    </row>
    <row r="46" spans="1:49" x14ac:dyDescent="0.25">
      <c r="A46" s="36" t="s">
        <v>126</v>
      </c>
      <c r="B46" s="14" t="s">
        <v>104</v>
      </c>
      <c r="C46" s="13" t="s">
        <v>126</v>
      </c>
      <c r="D46" s="124" t="s">
        <v>360</v>
      </c>
      <c r="E46" s="14" t="s">
        <v>279</v>
      </c>
      <c r="F46" s="43" t="s">
        <v>103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8">
        <v>1</v>
      </c>
      <c r="U46" s="28">
        <v>1</v>
      </c>
      <c r="V46" s="28">
        <v>1</v>
      </c>
      <c r="W46" s="28">
        <v>1</v>
      </c>
      <c r="X46" s="25">
        <v>0</v>
      </c>
      <c r="Y46" s="25">
        <v>0</v>
      </c>
      <c r="Z46" s="28">
        <v>1</v>
      </c>
      <c r="AA46" s="28">
        <v>1</v>
      </c>
      <c r="AB46" s="28">
        <v>1</v>
      </c>
      <c r="AC46" s="29">
        <v>1</v>
      </c>
      <c r="AD46" s="25">
        <v>1</v>
      </c>
      <c r="AE46" s="25">
        <v>1</v>
      </c>
      <c r="AF46" s="28">
        <v>0</v>
      </c>
      <c r="AG46" s="28">
        <v>0</v>
      </c>
      <c r="AH46" s="25">
        <v>0</v>
      </c>
      <c r="AI46" s="25">
        <v>0</v>
      </c>
      <c r="AJ46" s="25">
        <v>0</v>
      </c>
      <c r="AK46" s="25">
        <v>0</v>
      </c>
      <c r="AL46" s="24">
        <v>0</v>
      </c>
      <c r="AM46" s="24">
        <v>0</v>
      </c>
      <c r="AN46" s="28">
        <v>0</v>
      </c>
      <c r="AO46" s="28">
        <v>0</v>
      </c>
      <c r="AP46" s="24">
        <v>0</v>
      </c>
      <c r="AQ46" s="24">
        <v>0</v>
      </c>
      <c r="AR46" s="28">
        <v>1</v>
      </c>
      <c r="AS46" s="27">
        <v>0</v>
      </c>
      <c r="AT46" s="27">
        <v>0</v>
      </c>
      <c r="AU46" s="25">
        <v>1</v>
      </c>
      <c r="AV46" s="24">
        <v>0</v>
      </c>
      <c r="AW46" s="24">
        <v>0</v>
      </c>
    </row>
    <row r="47" spans="1:49" x14ac:dyDescent="0.25">
      <c r="A47" s="38" t="s">
        <v>138</v>
      </c>
      <c r="B47" s="14" t="s">
        <v>34</v>
      </c>
      <c r="C47" s="14" t="s">
        <v>138</v>
      </c>
      <c r="D47" s="124" t="s">
        <v>361</v>
      </c>
      <c r="E47" s="14" t="s">
        <v>280</v>
      </c>
      <c r="F47" s="38" t="s">
        <v>103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8">
        <v>0</v>
      </c>
      <c r="U47" s="28">
        <v>1</v>
      </c>
      <c r="V47" s="27">
        <v>0</v>
      </c>
      <c r="W47" s="27">
        <v>0</v>
      </c>
      <c r="X47" s="24">
        <v>0</v>
      </c>
      <c r="Y47" s="24">
        <v>0</v>
      </c>
      <c r="Z47" s="28">
        <v>1</v>
      </c>
      <c r="AA47" s="28">
        <v>0</v>
      </c>
      <c r="AB47" s="27">
        <v>0</v>
      </c>
      <c r="AC47" s="29">
        <v>0</v>
      </c>
      <c r="AD47" s="24">
        <v>0</v>
      </c>
      <c r="AE47" s="24">
        <v>0</v>
      </c>
      <c r="AF47" s="28">
        <v>0</v>
      </c>
      <c r="AG47" s="28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8">
        <v>0</v>
      </c>
      <c r="AO47" s="28">
        <v>0</v>
      </c>
      <c r="AP47" s="24">
        <v>0</v>
      </c>
      <c r="AQ47" s="24">
        <v>0</v>
      </c>
      <c r="AR47" s="27">
        <v>0</v>
      </c>
      <c r="AS47" s="27">
        <v>0</v>
      </c>
      <c r="AT47" s="27">
        <v>0</v>
      </c>
      <c r="AU47" s="24">
        <v>0</v>
      </c>
      <c r="AV47" s="24">
        <v>0</v>
      </c>
      <c r="AW47" s="24">
        <v>0</v>
      </c>
    </row>
    <row r="48" spans="1:49" x14ac:dyDescent="0.25">
      <c r="A48" s="36" t="s">
        <v>135</v>
      </c>
      <c r="B48" s="13" t="s">
        <v>111</v>
      </c>
      <c r="C48" s="13" t="s">
        <v>135</v>
      </c>
      <c r="D48" s="124" t="s">
        <v>362</v>
      </c>
      <c r="E48" s="13" t="s">
        <v>281</v>
      </c>
      <c r="F48" s="36" t="s">
        <v>103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5">
        <v>0</v>
      </c>
      <c r="Y48" s="25">
        <v>0</v>
      </c>
      <c r="Z48" s="24">
        <v>0</v>
      </c>
      <c r="AA48" s="24">
        <v>0</v>
      </c>
      <c r="AB48" s="24">
        <v>0</v>
      </c>
      <c r="AC48" s="24">
        <v>0</v>
      </c>
      <c r="AD48" s="25">
        <v>0</v>
      </c>
      <c r="AE48" s="25">
        <v>0</v>
      </c>
      <c r="AF48" s="24">
        <v>0</v>
      </c>
      <c r="AG48" s="24">
        <v>0</v>
      </c>
      <c r="AH48" s="25">
        <v>0</v>
      </c>
      <c r="AI48" s="25">
        <v>0</v>
      </c>
      <c r="AJ48" s="25">
        <v>1</v>
      </c>
      <c r="AK48" s="25">
        <v>0</v>
      </c>
      <c r="AL48" s="41">
        <v>0</v>
      </c>
      <c r="AM48" s="41">
        <v>0</v>
      </c>
      <c r="AN48" s="24">
        <v>0</v>
      </c>
      <c r="AO48" s="24">
        <v>0</v>
      </c>
      <c r="AP48" s="41">
        <v>0</v>
      </c>
      <c r="AQ48" s="41">
        <v>0</v>
      </c>
      <c r="AR48" s="24">
        <v>0</v>
      </c>
      <c r="AS48" s="24">
        <v>0</v>
      </c>
      <c r="AT48" s="24">
        <v>0</v>
      </c>
      <c r="AU48" s="25">
        <v>1</v>
      </c>
      <c r="AV48" s="41">
        <v>1</v>
      </c>
      <c r="AW48" s="41">
        <v>1</v>
      </c>
    </row>
    <row r="49" spans="1:49" x14ac:dyDescent="0.25">
      <c r="A49" s="36" t="s">
        <v>135</v>
      </c>
      <c r="B49" s="13" t="s">
        <v>100</v>
      </c>
      <c r="C49" s="13" t="s">
        <v>135</v>
      </c>
      <c r="D49" s="124" t="s">
        <v>362</v>
      </c>
      <c r="E49" s="13" t="s">
        <v>282</v>
      </c>
      <c r="F49" s="44" t="s">
        <v>103</v>
      </c>
      <c r="G49" s="25">
        <v>0</v>
      </c>
      <c r="H49" s="25">
        <v>1</v>
      </c>
      <c r="I49" s="25">
        <v>1</v>
      </c>
      <c r="J49" s="25">
        <v>1</v>
      </c>
      <c r="K49" s="25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  <c r="AV49" s="24">
        <v>0</v>
      </c>
      <c r="AW49" s="24">
        <v>0</v>
      </c>
    </row>
    <row r="50" spans="1:49" x14ac:dyDescent="0.25">
      <c r="A50" s="36" t="s">
        <v>135</v>
      </c>
      <c r="B50" s="13" t="s">
        <v>7</v>
      </c>
      <c r="C50" s="13" t="s">
        <v>135</v>
      </c>
      <c r="D50" s="124" t="s">
        <v>362</v>
      </c>
      <c r="E50" s="13" t="s">
        <v>283</v>
      </c>
      <c r="F50" s="36" t="s">
        <v>103</v>
      </c>
      <c r="G50" s="25">
        <v>0</v>
      </c>
      <c r="H50" s="25">
        <v>1</v>
      </c>
      <c r="I50" s="25">
        <v>1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1</v>
      </c>
      <c r="S50" s="25">
        <v>1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</row>
    <row r="51" spans="1:49" x14ac:dyDescent="0.25">
      <c r="A51" s="36" t="s">
        <v>135</v>
      </c>
      <c r="B51" s="13" t="s">
        <v>112</v>
      </c>
      <c r="C51" s="13" t="s">
        <v>135</v>
      </c>
      <c r="D51" s="124" t="s">
        <v>362</v>
      </c>
      <c r="E51" s="13" t="s">
        <v>284</v>
      </c>
      <c r="F51" s="36" t="s">
        <v>103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5">
        <v>0</v>
      </c>
      <c r="Y51" s="25">
        <v>0</v>
      </c>
      <c r="Z51" s="24">
        <v>0</v>
      </c>
      <c r="AA51" s="24">
        <v>0</v>
      </c>
      <c r="AB51" s="24">
        <v>0</v>
      </c>
      <c r="AC51" s="24">
        <v>0</v>
      </c>
      <c r="AD51" s="25">
        <v>0</v>
      </c>
      <c r="AE51" s="25">
        <v>1</v>
      </c>
      <c r="AF51" s="24">
        <v>0</v>
      </c>
      <c r="AG51" s="24">
        <v>0</v>
      </c>
      <c r="AH51" s="25">
        <v>0</v>
      </c>
      <c r="AI51" s="25">
        <v>0</v>
      </c>
      <c r="AJ51" s="25">
        <v>0</v>
      </c>
      <c r="AK51" s="25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5">
        <v>0</v>
      </c>
      <c r="AV51" s="24">
        <v>0</v>
      </c>
      <c r="AW51" s="24">
        <v>0</v>
      </c>
    </row>
    <row r="52" spans="1:49" x14ac:dyDescent="0.25">
      <c r="A52" s="36" t="s">
        <v>135</v>
      </c>
      <c r="B52" s="13" t="s">
        <v>108</v>
      </c>
      <c r="C52" s="13" t="s">
        <v>135</v>
      </c>
      <c r="D52" s="124" t="s">
        <v>419</v>
      </c>
      <c r="E52" s="13" t="s">
        <v>450</v>
      </c>
      <c r="F52" s="36" t="s">
        <v>103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41">
        <v>0</v>
      </c>
      <c r="AM52" s="41">
        <v>0</v>
      </c>
      <c r="AN52" s="24">
        <v>0</v>
      </c>
      <c r="AO52" s="24">
        <v>0</v>
      </c>
      <c r="AP52" s="41">
        <v>0</v>
      </c>
      <c r="AQ52" s="41">
        <v>0</v>
      </c>
      <c r="AR52" s="24">
        <v>0</v>
      </c>
      <c r="AS52" s="24">
        <v>0</v>
      </c>
      <c r="AT52" s="24">
        <v>0</v>
      </c>
      <c r="AU52" s="24">
        <v>0</v>
      </c>
      <c r="AV52" s="41">
        <v>1</v>
      </c>
      <c r="AW52" s="41">
        <v>1</v>
      </c>
    </row>
    <row r="53" spans="1:49" x14ac:dyDescent="0.25">
      <c r="A53" s="36" t="s">
        <v>135</v>
      </c>
      <c r="B53" s="13" t="s">
        <v>53</v>
      </c>
      <c r="C53" s="13" t="s">
        <v>135</v>
      </c>
      <c r="D53" s="124" t="s">
        <v>419</v>
      </c>
      <c r="E53" s="13" t="s">
        <v>363</v>
      </c>
      <c r="F53" s="36" t="s">
        <v>161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41">
        <v>1</v>
      </c>
      <c r="AM53" s="41">
        <v>1</v>
      </c>
      <c r="AN53" s="24">
        <v>0</v>
      </c>
      <c r="AO53" s="24">
        <v>0</v>
      </c>
      <c r="AP53" s="41">
        <v>0</v>
      </c>
      <c r="AQ53" s="41">
        <v>0</v>
      </c>
      <c r="AR53" s="24">
        <v>0</v>
      </c>
      <c r="AS53" s="24">
        <v>0</v>
      </c>
      <c r="AT53" s="24">
        <v>0</v>
      </c>
      <c r="AU53" s="24">
        <v>0</v>
      </c>
      <c r="AV53" s="41">
        <v>0</v>
      </c>
      <c r="AW53" s="41">
        <v>0</v>
      </c>
    </row>
    <row r="54" spans="1:49" x14ac:dyDescent="0.25">
      <c r="A54" s="36" t="s">
        <v>135</v>
      </c>
      <c r="B54" s="13" t="s">
        <v>229</v>
      </c>
      <c r="C54" s="13" t="s">
        <v>135</v>
      </c>
      <c r="D54" s="124" t="s">
        <v>419</v>
      </c>
      <c r="E54" s="13" t="s">
        <v>429</v>
      </c>
      <c r="F54" s="36" t="s">
        <v>103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41">
        <v>0</v>
      </c>
      <c r="AM54" s="41">
        <v>0</v>
      </c>
      <c r="AN54" s="24">
        <v>0</v>
      </c>
      <c r="AO54" s="24">
        <v>0</v>
      </c>
      <c r="AP54" s="41">
        <v>0</v>
      </c>
      <c r="AQ54" s="41">
        <v>1</v>
      </c>
      <c r="AR54" s="24">
        <v>0</v>
      </c>
      <c r="AS54" s="24">
        <v>0</v>
      </c>
      <c r="AT54" s="24">
        <v>0</v>
      </c>
      <c r="AU54" s="24">
        <v>0</v>
      </c>
      <c r="AV54" s="41">
        <v>0</v>
      </c>
      <c r="AW54" s="41">
        <v>0</v>
      </c>
    </row>
    <row r="55" spans="1:49" x14ac:dyDescent="0.25">
      <c r="A55" s="36" t="s">
        <v>135</v>
      </c>
      <c r="B55" s="13" t="s">
        <v>118</v>
      </c>
      <c r="C55" s="13" t="s">
        <v>135</v>
      </c>
      <c r="D55" s="124" t="s">
        <v>419</v>
      </c>
      <c r="E55" s="13" t="s">
        <v>430</v>
      </c>
      <c r="F55" s="36" t="s">
        <v>161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41">
        <v>0</v>
      </c>
      <c r="AM55" s="41">
        <v>1</v>
      </c>
      <c r="AN55" s="24">
        <v>0</v>
      </c>
      <c r="AO55" s="24">
        <v>0</v>
      </c>
      <c r="AP55" s="41">
        <v>1</v>
      </c>
      <c r="AQ55" s="41">
        <v>0</v>
      </c>
      <c r="AR55" s="24">
        <v>0</v>
      </c>
      <c r="AS55" s="24">
        <v>0</v>
      </c>
      <c r="AT55" s="24">
        <v>0</v>
      </c>
      <c r="AU55" s="24">
        <v>0</v>
      </c>
      <c r="AV55" s="41">
        <v>0</v>
      </c>
      <c r="AW55" s="41">
        <v>0</v>
      </c>
    </row>
    <row r="56" spans="1:49" x14ac:dyDescent="0.25">
      <c r="A56" s="36" t="s">
        <v>127</v>
      </c>
      <c r="B56" s="13" t="s">
        <v>119</v>
      </c>
      <c r="C56" s="13" t="s">
        <v>127</v>
      </c>
      <c r="D56" s="124" t="s">
        <v>364</v>
      </c>
      <c r="E56" s="13" t="s">
        <v>431</v>
      </c>
      <c r="F56" s="36" t="s">
        <v>103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41">
        <v>0</v>
      </c>
      <c r="AM56" s="41">
        <v>1</v>
      </c>
      <c r="AN56" s="24">
        <v>0</v>
      </c>
      <c r="AO56" s="24">
        <v>0</v>
      </c>
      <c r="AP56" s="41">
        <v>0</v>
      </c>
      <c r="AQ56" s="41">
        <v>0</v>
      </c>
      <c r="AR56" s="24">
        <v>0</v>
      </c>
      <c r="AS56" s="24">
        <v>0</v>
      </c>
      <c r="AT56" s="24">
        <v>0</v>
      </c>
      <c r="AU56" s="24">
        <v>0</v>
      </c>
      <c r="AV56" s="41">
        <v>0</v>
      </c>
      <c r="AW56" s="41">
        <v>0</v>
      </c>
    </row>
    <row r="57" spans="1:49" x14ac:dyDescent="0.25">
      <c r="A57" s="38" t="s">
        <v>127</v>
      </c>
      <c r="B57" s="14" t="s">
        <v>230</v>
      </c>
      <c r="C57" s="14" t="s">
        <v>127</v>
      </c>
      <c r="D57" s="124" t="s">
        <v>364</v>
      </c>
      <c r="E57" s="14" t="s">
        <v>285</v>
      </c>
      <c r="F57" s="36" t="s">
        <v>103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8">
        <v>0</v>
      </c>
      <c r="U57" s="28">
        <v>0</v>
      </c>
      <c r="V57" s="27">
        <v>0</v>
      </c>
      <c r="W57" s="27">
        <v>0</v>
      </c>
      <c r="X57" s="24">
        <v>0</v>
      </c>
      <c r="Y57" s="24">
        <v>0</v>
      </c>
      <c r="Z57" s="28">
        <v>0</v>
      </c>
      <c r="AA57" s="28">
        <v>0</v>
      </c>
      <c r="AB57" s="27">
        <v>0</v>
      </c>
      <c r="AC57" s="29">
        <v>0</v>
      </c>
      <c r="AD57" s="24">
        <v>0</v>
      </c>
      <c r="AE57" s="24">
        <v>0</v>
      </c>
      <c r="AF57" s="28">
        <v>0</v>
      </c>
      <c r="AG57" s="28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8">
        <v>1</v>
      </c>
      <c r="AO57" s="28">
        <v>1</v>
      </c>
      <c r="AP57" s="24">
        <v>0</v>
      </c>
      <c r="AQ57" s="24">
        <v>0</v>
      </c>
      <c r="AR57" s="27">
        <v>0</v>
      </c>
      <c r="AS57" s="27">
        <v>0</v>
      </c>
      <c r="AT57" s="27">
        <v>0</v>
      </c>
      <c r="AU57" s="24">
        <v>0</v>
      </c>
      <c r="AV57" s="24">
        <v>0</v>
      </c>
      <c r="AW57" s="24">
        <v>0</v>
      </c>
    </row>
    <row r="58" spans="1:49" x14ac:dyDescent="0.25">
      <c r="A58" s="36" t="s">
        <v>160</v>
      </c>
      <c r="B58" s="12" t="s">
        <v>1</v>
      </c>
      <c r="C58" s="13" t="s">
        <v>443</v>
      </c>
      <c r="D58" s="124" t="s">
        <v>365</v>
      </c>
      <c r="E58" s="12" t="s">
        <v>286</v>
      </c>
      <c r="F58" s="44" t="s">
        <v>103</v>
      </c>
      <c r="G58" s="25">
        <v>1</v>
      </c>
      <c r="H58" s="25">
        <v>0</v>
      </c>
      <c r="I58" s="25">
        <v>0</v>
      </c>
      <c r="J58" s="25">
        <v>0</v>
      </c>
      <c r="K58" s="25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</row>
    <row r="59" spans="1:49" x14ac:dyDescent="0.25">
      <c r="A59" s="36" t="s">
        <v>143</v>
      </c>
      <c r="B59" s="13" t="s">
        <v>3</v>
      </c>
      <c r="C59" s="13" t="s">
        <v>143</v>
      </c>
      <c r="D59" s="124" t="s">
        <v>366</v>
      </c>
      <c r="E59" s="13" t="s">
        <v>287</v>
      </c>
      <c r="F59" s="44" t="s">
        <v>103</v>
      </c>
      <c r="G59" s="25">
        <v>1</v>
      </c>
      <c r="H59" s="25">
        <v>0</v>
      </c>
      <c r="I59" s="25">
        <v>0</v>
      </c>
      <c r="J59" s="25">
        <v>0</v>
      </c>
      <c r="K59" s="25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</row>
    <row r="60" spans="1:49" x14ac:dyDescent="0.25">
      <c r="A60" s="36" t="s">
        <v>127</v>
      </c>
      <c r="B60" s="13" t="s">
        <v>65</v>
      </c>
      <c r="C60" s="13" t="s">
        <v>127</v>
      </c>
      <c r="D60" s="124" t="s">
        <v>420</v>
      </c>
      <c r="E60" s="13" t="s">
        <v>367</v>
      </c>
      <c r="F60" s="44" t="s">
        <v>103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41">
        <v>0</v>
      </c>
      <c r="AM60" s="41">
        <v>0</v>
      </c>
      <c r="AN60" s="24">
        <v>0</v>
      </c>
      <c r="AO60" s="24">
        <v>0</v>
      </c>
      <c r="AP60" s="41">
        <v>0</v>
      </c>
      <c r="AQ60" s="41">
        <v>1</v>
      </c>
      <c r="AR60" s="24">
        <v>0</v>
      </c>
      <c r="AS60" s="24">
        <v>0</v>
      </c>
      <c r="AT60" s="24">
        <v>0</v>
      </c>
      <c r="AU60" s="24">
        <v>0</v>
      </c>
      <c r="AV60" s="41">
        <v>0</v>
      </c>
      <c r="AW60" s="41">
        <v>0</v>
      </c>
    </row>
    <row r="61" spans="1:49" x14ac:dyDescent="0.25">
      <c r="A61" s="36" t="s">
        <v>130</v>
      </c>
      <c r="B61" s="13" t="s">
        <v>54</v>
      </c>
      <c r="C61" s="13" t="s">
        <v>442</v>
      </c>
      <c r="D61" s="124" t="s">
        <v>369</v>
      </c>
      <c r="E61" s="13" t="s">
        <v>368</v>
      </c>
      <c r="F61" s="44" t="s">
        <v>161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41">
        <v>1</v>
      </c>
      <c r="AM61" s="41">
        <v>0</v>
      </c>
      <c r="AN61" s="24">
        <v>0</v>
      </c>
      <c r="AO61" s="24">
        <v>0</v>
      </c>
      <c r="AP61" s="41">
        <v>0</v>
      </c>
      <c r="AQ61" s="41">
        <v>1</v>
      </c>
      <c r="AR61" s="24">
        <v>0</v>
      </c>
      <c r="AS61" s="24">
        <v>0</v>
      </c>
      <c r="AT61" s="24">
        <v>0</v>
      </c>
      <c r="AU61" s="24">
        <v>0</v>
      </c>
      <c r="AV61" s="41">
        <v>0</v>
      </c>
      <c r="AW61" s="41">
        <v>0</v>
      </c>
    </row>
    <row r="62" spans="1:49" x14ac:dyDescent="0.25">
      <c r="A62" s="36" t="s">
        <v>130</v>
      </c>
      <c r="B62" s="13" t="s">
        <v>98</v>
      </c>
      <c r="C62" s="13" t="s">
        <v>442</v>
      </c>
      <c r="D62" s="124" t="s">
        <v>369</v>
      </c>
      <c r="E62" s="13" t="s">
        <v>288</v>
      </c>
      <c r="F62" s="44" t="s">
        <v>103</v>
      </c>
      <c r="G62" s="25">
        <v>1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1</v>
      </c>
      <c r="Q62" s="25">
        <v>1</v>
      </c>
      <c r="R62" s="25">
        <v>1</v>
      </c>
      <c r="S62" s="25">
        <v>1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</row>
    <row r="63" spans="1:49" x14ac:dyDescent="0.25">
      <c r="A63" s="36" t="s">
        <v>130</v>
      </c>
      <c r="B63" s="14" t="s">
        <v>35</v>
      </c>
      <c r="C63" s="13" t="s">
        <v>442</v>
      </c>
      <c r="D63" s="124" t="s">
        <v>369</v>
      </c>
      <c r="E63" s="14" t="s">
        <v>289</v>
      </c>
      <c r="F63" s="43" t="s">
        <v>103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8">
        <v>0</v>
      </c>
      <c r="U63" s="28">
        <v>1</v>
      </c>
      <c r="V63" s="28">
        <v>1</v>
      </c>
      <c r="W63" s="27">
        <v>0</v>
      </c>
      <c r="X63" s="25">
        <v>1</v>
      </c>
      <c r="Y63" s="25">
        <v>1</v>
      </c>
      <c r="Z63" s="28">
        <v>1</v>
      </c>
      <c r="AA63" s="28">
        <v>1</v>
      </c>
      <c r="AB63" s="28">
        <v>1</v>
      </c>
      <c r="AC63" s="29">
        <v>1</v>
      </c>
      <c r="AD63" s="25">
        <v>1</v>
      </c>
      <c r="AE63" s="25">
        <v>1</v>
      </c>
      <c r="AF63" s="28">
        <v>0</v>
      </c>
      <c r="AG63" s="28">
        <v>0</v>
      </c>
      <c r="AH63" s="25">
        <v>0</v>
      </c>
      <c r="AI63" s="25">
        <v>0</v>
      </c>
      <c r="AJ63" s="25">
        <v>0</v>
      </c>
      <c r="AK63" s="25">
        <v>0</v>
      </c>
      <c r="AL63" s="41">
        <v>0</v>
      </c>
      <c r="AM63" s="41">
        <v>0</v>
      </c>
      <c r="AN63" s="28">
        <v>0</v>
      </c>
      <c r="AO63" s="28">
        <v>0</v>
      </c>
      <c r="AP63" s="41">
        <v>0</v>
      </c>
      <c r="AQ63" s="41">
        <v>0</v>
      </c>
      <c r="AR63" s="27">
        <v>0</v>
      </c>
      <c r="AS63" s="27">
        <v>0</v>
      </c>
      <c r="AT63" s="27">
        <v>0</v>
      </c>
      <c r="AU63" s="25">
        <v>0</v>
      </c>
      <c r="AV63" s="41">
        <v>1</v>
      </c>
      <c r="AW63" s="41">
        <v>0</v>
      </c>
    </row>
    <row r="64" spans="1:49" x14ac:dyDescent="0.25">
      <c r="A64" s="36" t="s">
        <v>138</v>
      </c>
      <c r="B64" s="13" t="s">
        <v>69</v>
      </c>
      <c r="C64" s="13" t="s">
        <v>138</v>
      </c>
      <c r="D64" s="124" t="s">
        <v>421</v>
      </c>
      <c r="E64" s="13" t="s">
        <v>370</v>
      </c>
      <c r="F64" s="44" t="s">
        <v>103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41">
        <v>0</v>
      </c>
      <c r="AM64" s="41">
        <v>0</v>
      </c>
      <c r="AN64" s="24">
        <v>0</v>
      </c>
      <c r="AO64" s="24">
        <v>0</v>
      </c>
      <c r="AP64" s="41">
        <v>0</v>
      </c>
      <c r="AQ64" s="41">
        <v>0</v>
      </c>
      <c r="AR64" s="24">
        <v>0</v>
      </c>
      <c r="AS64" s="24">
        <v>0</v>
      </c>
      <c r="AT64" s="24">
        <v>0</v>
      </c>
      <c r="AU64" s="24">
        <v>0</v>
      </c>
      <c r="AV64" s="41">
        <v>1</v>
      </c>
      <c r="AW64" s="41">
        <v>1</v>
      </c>
    </row>
    <row r="65" spans="1:49" x14ac:dyDescent="0.25">
      <c r="A65" s="36" t="s">
        <v>125</v>
      </c>
      <c r="B65" s="13" t="s">
        <v>61</v>
      </c>
      <c r="C65" s="13" t="s">
        <v>125</v>
      </c>
      <c r="D65" s="124" t="s">
        <v>422</v>
      </c>
      <c r="E65" s="13" t="s">
        <v>371</v>
      </c>
      <c r="F65" s="44" t="s">
        <v>161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41">
        <v>0</v>
      </c>
      <c r="AM65" s="41">
        <v>0</v>
      </c>
      <c r="AN65" s="24">
        <v>0</v>
      </c>
      <c r="AO65" s="24">
        <v>0</v>
      </c>
      <c r="AP65" s="41">
        <v>1</v>
      </c>
      <c r="AQ65" s="41">
        <v>1</v>
      </c>
      <c r="AR65" s="24">
        <v>0</v>
      </c>
      <c r="AS65" s="24">
        <v>0</v>
      </c>
      <c r="AT65" s="24">
        <v>0</v>
      </c>
      <c r="AU65" s="24">
        <v>0</v>
      </c>
      <c r="AV65" s="41">
        <v>0</v>
      </c>
      <c r="AW65" s="41">
        <v>0</v>
      </c>
    </row>
    <row r="66" spans="1:49" x14ac:dyDescent="0.25">
      <c r="A66" s="36" t="s">
        <v>144</v>
      </c>
      <c r="B66" s="13" t="s">
        <v>66</v>
      </c>
      <c r="C66" s="13" t="s">
        <v>144</v>
      </c>
      <c r="D66" s="124" t="s">
        <v>372</v>
      </c>
      <c r="E66" s="13" t="s">
        <v>290</v>
      </c>
      <c r="F66" s="44" t="s">
        <v>103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41">
        <v>0</v>
      </c>
      <c r="AM66" s="41">
        <v>0</v>
      </c>
      <c r="AN66" s="24">
        <v>0</v>
      </c>
      <c r="AO66" s="24">
        <v>0</v>
      </c>
      <c r="AP66" s="41">
        <v>0</v>
      </c>
      <c r="AQ66" s="41">
        <v>1</v>
      </c>
      <c r="AR66" s="24">
        <v>0</v>
      </c>
      <c r="AS66" s="24">
        <v>0</v>
      </c>
      <c r="AT66" s="24">
        <v>0</v>
      </c>
      <c r="AU66" s="24">
        <v>0</v>
      </c>
      <c r="AV66" s="41">
        <v>0</v>
      </c>
      <c r="AW66" s="41">
        <v>0</v>
      </c>
    </row>
    <row r="67" spans="1:49" x14ac:dyDescent="0.25">
      <c r="A67" s="38" t="s">
        <v>130</v>
      </c>
      <c r="B67" s="14" t="s">
        <v>36</v>
      </c>
      <c r="C67" s="14" t="s">
        <v>442</v>
      </c>
      <c r="D67" s="124" t="s">
        <v>373</v>
      </c>
      <c r="E67" s="14" t="s">
        <v>291</v>
      </c>
      <c r="F67" s="43" t="s">
        <v>103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8">
        <v>0</v>
      </c>
      <c r="U67" s="28">
        <v>0</v>
      </c>
      <c r="V67" s="27">
        <v>0</v>
      </c>
      <c r="W67" s="27">
        <v>0</v>
      </c>
      <c r="X67" s="25">
        <v>0</v>
      </c>
      <c r="Y67" s="25">
        <v>0</v>
      </c>
      <c r="Z67" s="28">
        <v>0</v>
      </c>
      <c r="AA67" s="28">
        <v>0</v>
      </c>
      <c r="AB67" s="27">
        <v>0</v>
      </c>
      <c r="AC67" s="29">
        <v>0</v>
      </c>
      <c r="AD67" s="25">
        <v>0</v>
      </c>
      <c r="AE67" s="25">
        <v>0</v>
      </c>
      <c r="AF67" s="28">
        <v>0</v>
      </c>
      <c r="AG67" s="28">
        <v>1</v>
      </c>
      <c r="AH67" s="25">
        <v>1</v>
      </c>
      <c r="AI67" s="25">
        <v>1</v>
      </c>
      <c r="AJ67" s="25">
        <v>1</v>
      </c>
      <c r="AK67" s="25">
        <v>1</v>
      </c>
      <c r="AL67" s="24">
        <v>0</v>
      </c>
      <c r="AM67" s="24">
        <v>0</v>
      </c>
      <c r="AN67" s="28">
        <v>0</v>
      </c>
      <c r="AO67" s="28">
        <v>0</v>
      </c>
      <c r="AP67" s="24">
        <v>0</v>
      </c>
      <c r="AQ67" s="24">
        <v>0</v>
      </c>
      <c r="AR67" s="27">
        <v>0</v>
      </c>
      <c r="AS67" s="27">
        <v>0</v>
      </c>
      <c r="AT67" s="27">
        <v>0</v>
      </c>
      <c r="AU67" s="25">
        <v>0</v>
      </c>
      <c r="AV67" s="24">
        <v>0</v>
      </c>
      <c r="AW67" s="24">
        <v>0</v>
      </c>
    </row>
    <row r="68" spans="1:49" x14ac:dyDescent="0.25">
      <c r="A68" s="36" t="s">
        <v>145</v>
      </c>
      <c r="B68" s="13" t="s">
        <v>14</v>
      </c>
      <c r="C68" s="13" t="s">
        <v>145</v>
      </c>
      <c r="D68" s="124" t="s">
        <v>374</v>
      </c>
      <c r="E68" s="13" t="s">
        <v>292</v>
      </c>
      <c r="F68" s="44" t="s">
        <v>103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5">
        <v>1</v>
      </c>
      <c r="M68" s="25">
        <v>1</v>
      </c>
      <c r="N68" s="25">
        <v>0</v>
      </c>
      <c r="O68" s="25">
        <v>0</v>
      </c>
      <c r="P68" s="25">
        <v>1</v>
      </c>
      <c r="Q68" s="25">
        <v>1</v>
      </c>
      <c r="R68" s="25">
        <v>0</v>
      </c>
      <c r="S68" s="25">
        <v>0</v>
      </c>
      <c r="T68" s="27">
        <v>0</v>
      </c>
      <c r="U68" s="27">
        <v>0</v>
      </c>
      <c r="V68" s="28">
        <v>1</v>
      </c>
      <c r="W68" s="28">
        <v>1</v>
      </c>
      <c r="X68" s="25">
        <v>0</v>
      </c>
      <c r="Y68" s="25">
        <v>1</v>
      </c>
      <c r="Z68" s="27">
        <v>0</v>
      </c>
      <c r="AA68" s="27">
        <v>0</v>
      </c>
      <c r="AB68" s="27">
        <v>0</v>
      </c>
      <c r="AC68" s="29">
        <v>1</v>
      </c>
      <c r="AD68" s="25">
        <v>1</v>
      </c>
      <c r="AE68" s="25">
        <v>0</v>
      </c>
      <c r="AF68" s="27">
        <v>0</v>
      </c>
      <c r="AG68" s="27">
        <v>0</v>
      </c>
      <c r="AH68" s="25">
        <v>0</v>
      </c>
      <c r="AI68" s="25">
        <v>0</v>
      </c>
      <c r="AJ68" s="25">
        <v>0</v>
      </c>
      <c r="AK68" s="25">
        <v>0</v>
      </c>
      <c r="AL68" s="24">
        <v>0</v>
      </c>
      <c r="AM68" s="24">
        <v>0</v>
      </c>
      <c r="AN68" s="27">
        <v>0</v>
      </c>
      <c r="AO68" s="27">
        <v>0</v>
      </c>
      <c r="AP68" s="24">
        <v>0</v>
      </c>
      <c r="AQ68" s="24">
        <v>0</v>
      </c>
      <c r="AR68" s="28">
        <v>1</v>
      </c>
      <c r="AS68" s="28">
        <v>1</v>
      </c>
      <c r="AT68" s="28">
        <v>1</v>
      </c>
      <c r="AU68" s="25">
        <v>0</v>
      </c>
      <c r="AV68" s="24">
        <v>0</v>
      </c>
      <c r="AW68" s="24">
        <v>0</v>
      </c>
    </row>
    <row r="69" spans="1:49" s="93" customFormat="1" x14ac:dyDescent="0.25">
      <c r="A69" s="18" t="s">
        <v>146</v>
      </c>
      <c r="B69" s="97" t="s">
        <v>13</v>
      </c>
      <c r="C69" s="97" t="s">
        <v>146</v>
      </c>
      <c r="D69" s="124" t="s">
        <v>375</v>
      </c>
      <c r="E69" s="97" t="s">
        <v>293</v>
      </c>
      <c r="F69" s="36" t="s">
        <v>103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119">
        <v>1</v>
      </c>
      <c r="M69" s="119">
        <v>1</v>
      </c>
      <c r="N69" s="119">
        <v>0</v>
      </c>
      <c r="O69" s="119">
        <v>1</v>
      </c>
      <c r="P69" s="119">
        <v>1</v>
      </c>
      <c r="Q69" s="119">
        <v>1</v>
      </c>
      <c r="R69" s="119">
        <v>1</v>
      </c>
      <c r="S69" s="119">
        <v>0</v>
      </c>
      <c r="T69" s="117">
        <v>0</v>
      </c>
      <c r="U69" s="117">
        <v>0</v>
      </c>
      <c r="V69" s="118">
        <v>0</v>
      </c>
      <c r="W69" s="118">
        <v>0</v>
      </c>
      <c r="X69" s="119">
        <v>0</v>
      </c>
      <c r="Y69" s="119">
        <v>0</v>
      </c>
      <c r="Z69" s="117">
        <v>0</v>
      </c>
      <c r="AA69" s="117">
        <v>0</v>
      </c>
      <c r="AB69" s="117">
        <v>1</v>
      </c>
      <c r="AC69" s="120">
        <v>0</v>
      </c>
      <c r="AD69" s="119">
        <v>0</v>
      </c>
      <c r="AE69" s="119">
        <v>0</v>
      </c>
      <c r="AF69" s="117">
        <v>1</v>
      </c>
      <c r="AG69" s="117">
        <v>1</v>
      </c>
      <c r="AH69" s="119">
        <v>1</v>
      </c>
      <c r="AI69" s="119">
        <v>1</v>
      </c>
      <c r="AJ69" s="119">
        <v>1</v>
      </c>
      <c r="AK69" s="119">
        <v>1</v>
      </c>
      <c r="AL69" s="24">
        <v>0</v>
      </c>
      <c r="AM69" s="24">
        <v>0</v>
      </c>
      <c r="AN69" s="117">
        <v>0</v>
      </c>
      <c r="AO69" s="117">
        <v>0</v>
      </c>
      <c r="AP69" s="24">
        <v>0</v>
      </c>
      <c r="AQ69" s="24">
        <v>0</v>
      </c>
      <c r="AR69" s="118">
        <v>0</v>
      </c>
      <c r="AS69" s="118">
        <v>0</v>
      </c>
      <c r="AT69" s="118">
        <v>0</v>
      </c>
      <c r="AU69" s="119">
        <v>0</v>
      </c>
      <c r="AV69" s="24">
        <v>0</v>
      </c>
      <c r="AW69" s="24">
        <v>0</v>
      </c>
    </row>
    <row r="70" spans="1:49" x14ac:dyDescent="0.25">
      <c r="A70" s="36" t="s">
        <v>126</v>
      </c>
      <c r="B70" s="13" t="s">
        <v>11</v>
      </c>
      <c r="C70" s="13" t="s">
        <v>126</v>
      </c>
      <c r="D70" s="124" t="s">
        <v>376</v>
      </c>
      <c r="E70" s="13" t="s">
        <v>294</v>
      </c>
      <c r="F70" s="36" t="s">
        <v>161</v>
      </c>
      <c r="G70" s="25">
        <v>0</v>
      </c>
      <c r="H70" s="25">
        <v>0</v>
      </c>
      <c r="I70" s="25">
        <v>0</v>
      </c>
      <c r="J70" s="25">
        <v>0</v>
      </c>
      <c r="K70" s="25">
        <v>1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24">
        <v>0</v>
      </c>
      <c r="AW70" s="24">
        <v>0</v>
      </c>
    </row>
    <row r="71" spans="1:49" x14ac:dyDescent="0.25">
      <c r="A71" s="36" t="s">
        <v>147</v>
      </c>
      <c r="B71" s="13" t="s">
        <v>10</v>
      </c>
      <c r="C71" s="13" t="s">
        <v>147</v>
      </c>
      <c r="D71" s="124" t="s">
        <v>377</v>
      </c>
      <c r="E71" s="13" t="s">
        <v>295</v>
      </c>
      <c r="F71" s="36" t="s">
        <v>103</v>
      </c>
      <c r="G71" s="25">
        <v>0</v>
      </c>
      <c r="H71" s="25">
        <v>0</v>
      </c>
      <c r="I71" s="25">
        <v>0</v>
      </c>
      <c r="J71" s="25">
        <v>0</v>
      </c>
      <c r="K71" s="25">
        <v>1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4">
        <v>0</v>
      </c>
      <c r="AV71" s="24">
        <v>0</v>
      </c>
      <c r="AW71" s="24">
        <v>0</v>
      </c>
    </row>
    <row r="72" spans="1:49" x14ac:dyDescent="0.25">
      <c r="A72" s="36" t="s">
        <v>127</v>
      </c>
      <c r="B72" s="13" t="s">
        <v>113</v>
      </c>
      <c r="C72" s="13" t="s">
        <v>127</v>
      </c>
      <c r="D72" s="124" t="s">
        <v>378</v>
      </c>
      <c r="E72" s="13" t="s">
        <v>296</v>
      </c>
      <c r="F72" s="44" t="s">
        <v>103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5">
        <v>0</v>
      </c>
      <c r="Y72" s="25">
        <v>0</v>
      </c>
      <c r="Z72" s="24">
        <v>0</v>
      </c>
      <c r="AA72" s="24">
        <v>0</v>
      </c>
      <c r="AB72" s="24">
        <v>0</v>
      </c>
      <c r="AC72" s="24">
        <v>0</v>
      </c>
      <c r="AD72" s="25">
        <v>0</v>
      </c>
      <c r="AE72" s="25">
        <v>0</v>
      </c>
      <c r="AF72" s="24">
        <v>0</v>
      </c>
      <c r="AG72" s="24">
        <v>0</v>
      </c>
      <c r="AH72" s="25">
        <v>0</v>
      </c>
      <c r="AI72" s="25">
        <v>0</v>
      </c>
      <c r="AJ72" s="25">
        <v>0</v>
      </c>
      <c r="AK72" s="25">
        <v>1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5">
        <v>1</v>
      </c>
      <c r="AV72" s="24">
        <v>0</v>
      </c>
      <c r="AW72" s="24">
        <v>0</v>
      </c>
    </row>
    <row r="73" spans="1:49" x14ac:dyDescent="0.25">
      <c r="A73" s="36" t="s">
        <v>146</v>
      </c>
      <c r="B73" s="13" t="s">
        <v>48</v>
      </c>
      <c r="C73" s="13" t="s">
        <v>146</v>
      </c>
      <c r="D73" s="124" t="s">
        <v>379</v>
      </c>
      <c r="E73" s="13" t="s">
        <v>297</v>
      </c>
      <c r="F73" s="36" t="s">
        <v>103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5">
        <v>0</v>
      </c>
      <c r="M73" s="25">
        <v>0</v>
      </c>
      <c r="N73" s="25">
        <v>0</v>
      </c>
      <c r="O73" s="25">
        <v>0</v>
      </c>
      <c r="P73" s="25">
        <v>1</v>
      </c>
      <c r="Q73" s="25">
        <v>1</v>
      </c>
      <c r="R73" s="25">
        <v>1</v>
      </c>
      <c r="S73" s="25">
        <v>1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41">
        <v>0</v>
      </c>
      <c r="AM73" s="41">
        <v>1</v>
      </c>
      <c r="AN73" s="24">
        <v>0</v>
      </c>
      <c r="AO73" s="24">
        <v>0</v>
      </c>
      <c r="AP73" s="41">
        <v>0</v>
      </c>
      <c r="AQ73" s="41">
        <v>0</v>
      </c>
      <c r="AR73" s="24">
        <v>0</v>
      </c>
      <c r="AS73" s="24">
        <v>0</v>
      </c>
      <c r="AT73" s="24">
        <v>0</v>
      </c>
      <c r="AU73" s="24">
        <v>0</v>
      </c>
      <c r="AV73" s="41">
        <v>0</v>
      </c>
      <c r="AW73" s="41">
        <v>0</v>
      </c>
    </row>
    <row r="74" spans="1:49" x14ac:dyDescent="0.25">
      <c r="A74" s="36" t="s">
        <v>146</v>
      </c>
      <c r="B74" s="15" t="s">
        <v>37</v>
      </c>
      <c r="C74" s="13" t="s">
        <v>146</v>
      </c>
      <c r="D74" s="124" t="s">
        <v>379</v>
      </c>
      <c r="E74" s="15" t="s">
        <v>298</v>
      </c>
      <c r="F74" s="37" t="s">
        <v>103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7">
        <v>0</v>
      </c>
      <c r="U74" s="27">
        <v>0</v>
      </c>
      <c r="V74" s="27">
        <v>0</v>
      </c>
      <c r="W74" s="27">
        <v>0</v>
      </c>
      <c r="X74" s="25">
        <v>0</v>
      </c>
      <c r="Y74" s="25">
        <v>0</v>
      </c>
      <c r="Z74" s="27">
        <v>0</v>
      </c>
      <c r="AA74" s="27">
        <v>0</v>
      </c>
      <c r="AB74" s="27">
        <v>0</v>
      </c>
      <c r="AC74" s="29">
        <v>1</v>
      </c>
      <c r="AD74" s="25">
        <v>0</v>
      </c>
      <c r="AE74" s="25">
        <v>0</v>
      </c>
      <c r="AF74" s="27">
        <v>0</v>
      </c>
      <c r="AG74" s="27">
        <v>0</v>
      </c>
      <c r="AH74" s="25">
        <v>0</v>
      </c>
      <c r="AI74" s="25">
        <v>0</v>
      </c>
      <c r="AJ74" s="25">
        <v>0</v>
      </c>
      <c r="AK74" s="25">
        <v>0</v>
      </c>
      <c r="AL74" s="24">
        <v>0</v>
      </c>
      <c r="AM74" s="24">
        <v>0</v>
      </c>
      <c r="AN74" s="27">
        <v>0</v>
      </c>
      <c r="AO74" s="27">
        <v>0</v>
      </c>
      <c r="AP74" s="24">
        <v>0</v>
      </c>
      <c r="AQ74" s="24">
        <v>0</v>
      </c>
      <c r="AR74" s="28">
        <v>1</v>
      </c>
      <c r="AS74" s="27">
        <v>0</v>
      </c>
      <c r="AT74" s="27">
        <v>0</v>
      </c>
      <c r="AU74" s="25">
        <v>1</v>
      </c>
      <c r="AV74" s="24">
        <v>0</v>
      </c>
      <c r="AW74" s="24">
        <v>0</v>
      </c>
    </row>
    <row r="75" spans="1:49" x14ac:dyDescent="0.25">
      <c r="A75" s="36" t="s">
        <v>130</v>
      </c>
      <c r="B75" s="13" t="s">
        <v>55</v>
      </c>
      <c r="C75" s="13" t="s">
        <v>442</v>
      </c>
      <c r="D75" s="124" t="s">
        <v>381</v>
      </c>
      <c r="E75" s="13" t="s">
        <v>380</v>
      </c>
      <c r="F75" s="36" t="s">
        <v>103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  <c r="AI75" s="24">
        <v>0</v>
      </c>
      <c r="AJ75" s="24">
        <v>0</v>
      </c>
      <c r="AK75" s="24">
        <v>0</v>
      </c>
      <c r="AL75" s="41">
        <v>1</v>
      </c>
      <c r="AM75" s="41">
        <v>1</v>
      </c>
      <c r="AN75" s="24">
        <v>0</v>
      </c>
      <c r="AO75" s="24">
        <v>0</v>
      </c>
      <c r="AP75" s="41">
        <v>0</v>
      </c>
      <c r="AQ75" s="41">
        <v>1</v>
      </c>
      <c r="AR75" s="24">
        <v>0</v>
      </c>
      <c r="AS75" s="24">
        <v>0</v>
      </c>
      <c r="AT75" s="24">
        <v>0</v>
      </c>
      <c r="AU75" s="24">
        <v>0</v>
      </c>
      <c r="AV75" s="41">
        <v>1</v>
      </c>
      <c r="AW75" s="41">
        <v>0</v>
      </c>
    </row>
    <row r="76" spans="1:49" x14ac:dyDescent="0.25">
      <c r="A76" s="38" t="s">
        <v>130</v>
      </c>
      <c r="B76" s="14" t="s">
        <v>38</v>
      </c>
      <c r="C76" s="13" t="s">
        <v>442</v>
      </c>
      <c r="D76" s="124" t="s">
        <v>381</v>
      </c>
      <c r="E76" s="14" t="s">
        <v>299</v>
      </c>
      <c r="F76" s="38" t="s">
        <v>161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8">
        <v>0</v>
      </c>
      <c r="U76" s="28">
        <v>0</v>
      </c>
      <c r="V76" s="27">
        <v>0</v>
      </c>
      <c r="W76" s="27">
        <v>0</v>
      </c>
      <c r="X76" s="25">
        <v>0</v>
      </c>
      <c r="Y76" s="25">
        <v>0</v>
      </c>
      <c r="Z76" s="28">
        <v>0</v>
      </c>
      <c r="AA76" s="28">
        <v>0</v>
      </c>
      <c r="AB76" s="27">
        <v>0</v>
      </c>
      <c r="AC76" s="29">
        <v>0</v>
      </c>
      <c r="AD76" s="25">
        <v>0</v>
      </c>
      <c r="AE76" s="25">
        <v>0</v>
      </c>
      <c r="AF76" s="28">
        <v>1</v>
      </c>
      <c r="AG76" s="28">
        <v>1</v>
      </c>
      <c r="AH76" s="25">
        <v>1</v>
      </c>
      <c r="AI76" s="25">
        <v>0</v>
      </c>
      <c r="AJ76" s="25">
        <v>0</v>
      </c>
      <c r="AK76" s="25">
        <v>1</v>
      </c>
      <c r="AL76" s="41">
        <v>1</v>
      </c>
      <c r="AM76" s="41">
        <v>1</v>
      </c>
      <c r="AN76" s="28">
        <v>0</v>
      </c>
      <c r="AO76" s="28">
        <v>0</v>
      </c>
      <c r="AP76" s="41">
        <v>0</v>
      </c>
      <c r="AQ76" s="41">
        <v>0</v>
      </c>
      <c r="AR76" s="27">
        <v>0</v>
      </c>
      <c r="AS76" s="28">
        <v>1</v>
      </c>
      <c r="AT76" s="27">
        <v>0</v>
      </c>
      <c r="AU76" s="25">
        <v>0</v>
      </c>
      <c r="AV76" s="41">
        <v>1</v>
      </c>
      <c r="AW76" s="41">
        <v>0</v>
      </c>
    </row>
    <row r="77" spans="1:49" x14ac:dyDescent="0.25">
      <c r="A77" s="36" t="s">
        <v>148</v>
      </c>
      <c r="B77" s="13" t="s">
        <v>101</v>
      </c>
      <c r="C77" s="13" t="s">
        <v>148</v>
      </c>
      <c r="D77" s="124" t="s">
        <v>382</v>
      </c>
      <c r="E77" s="13" t="s">
        <v>300</v>
      </c>
      <c r="F77" s="36" t="s">
        <v>103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41">
        <v>0</v>
      </c>
      <c r="AM77" s="41">
        <v>0</v>
      </c>
      <c r="AN77" s="24">
        <v>0</v>
      </c>
      <c r="AO77" s="24">
        <v>0</v>
      </c>
      <c r="AP77" s="41">
        <v>0</v>
      </c>
      <c r="AQ77" s="41">
        <v>0</v>
      </c>
      <c r="AR77" s="24">
        <v>0</v>
      </c>
      <c r="AS77" s="24">
        <v>0</v>
      </c>
      <c r="AT77" s="24">
        <v>0</v>
      </c>
      <c r="AU77" s="24">
        <v>0</v>
      </c>
      <c r="AV77" s="41">
        <v>1</v>
      </c>
      <c r="AW77" s="41">
        <v>1</v>
      </c>
    </row>
    <row r="78" spans="1:49" x14ac:dyDescent="0.25">
      <c r="A78" s="36" t="s">
        <v>148</v>
      </c>
      <c r="B78" s="13" t="s">
        <v>5</v>
      </c>
      <c r="C78" s="13" t="s">
        <v>148</v>
      </c>
      <c r="D78" s="124" t="s">
        <v>382</v>
      </c>
      <c r="E78" s="13" t="s">
        <v>301</v>
      </c>
      <c r="F78" s="36" t="s">
        <v>103</v>
      </c>
      <c r="G78" s="25">
        <v>1</v>
      </c>
      <c r="H78" s="25">
        <v>1</v>
      </c>
      <c r="I78" s="25">
        <v>0</v>
      </c>
      <c r="J78" s="25">
        <v>1</v>
      </c>
      <c r="K78" s="25">
        <v>0</v>
      </c>
      <c r="L78" s="25">
        <v>1</v>
      </c>
      <c r="M78" s="25">
        <v>1</v>
      </c>
      <c r="N78" s="25">
        <v>1</v>
      </c>
      <c r="O78" s="25">
        <v>1</v>
      </c>
      <c r="P78" s="25">
        <v>1</v>
      </c>
      <c r="Q78" s="25">
        <v>1</v>
      </c>
      <c r="R78" s="25">
        <v>0</v>
      </c>
      <c r="S78" s="25">
        <v>1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</row>
    <row r="79" spans="1:49" x14ac:dyDescent="0.25">
      <c r="A79" s="36" t="s">
        <v>149</v>
      </c>
      <c r="B79" s="13" t="s">
        <v>18</v>
      </c>
      <c r="C79" s="13" t="s">
        <v>149</v>
      </c>
      <c r="D79" s="124" t="s">
        <v>383</v>
      </c>
      <c r="E79" s="13" t="s">
        <v>302</v>
      </c>
      <c r="F79" s="36" t="s">
        <v>103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5">
        <v>1</v>
      </c>
      <c r="M79" s="25">
        <v>0</v>
      </c>
      <c r="N79" s="25">
        <v>0</v>
      </c>
      <c r="O79" s="25">
        <v>1</v>
      </c>
      <c r="P79" s="25">
        <v>0</v>
      </c>
      <c r="Q79" s="25">
        <v>0</v>
      </c>
      <c r="R79" s="25">
        <v>0</v>
      </c>
      <c r="S79" s="25">
        <v>0</v>
      </c>
      <c r="T79" s="27">
        <v>0</v>
      </c>
      <c r="U79" s="27">
        <v>0</v>
      </c>
      <c r="V79" s="27">
        <v>0</v>
      </c>
      <c r="W79" s="27">
        <v>0</v>
      </c>
      <c r="X79" s="25">
        <v>0</v>
      </c>
      <c r="Y79" s="25">
        <v>0</v>
      </c>
      <c r="Z79" s="27">
        <v>0</v>
      </c>
      <c r="AA79" s="27">
        <v>0</v>
      </c>
      <c r="AB79" s="27">
        <v>0</v>
      </c>
      <c r="AC79" s="29">
        <v>0</v>
      </c>
      <c r="AD79" s="25">
        <v>0</v>
      </c>
      <c r="AE79" s="25">
        <v>1</v>
      </c>
      <c r="AF79" s="27">
        <v>0</v>
      </c>
      <c r="AG79" s="27">
        <v>0</v>
      </c>
      <c r="AH79" s="25">
        <v>0</v>
      </c>
      <c r="AI79" s="25">
        <v>0</v>
      </c>
      <c r="AJ79" s="25">
        <v>1</v>
      </c>
      <c r="AK79" s="25">
        <v>0</v>
      </c>
      <c r="AL79" s="24">
        <v>0</v>
      </c>
      <c r="AM79" s="24">
        <v>0</v>
      </c>
      <c r="AN79" s="27">
        <v>0</v>
      </c>
      <c r="AO79" s="27">
        <v>0</v>
      </c>
      <c r="AP79" s="24">
        <v>0</v>
      </c>
      <c r="AQ79" s="24">
        <v>0</v>
      </c>
      <c r="AR79" s="28">
        <v>0</v>
      </c>
      <c r="AS79" s="28">
        <v>1</v>
      </c>
      <c r="AT79" s="27">
        <v>0</v>
      </c>
      <c r="AU79" s="25">
        <v>1</v>
      </c>
      <c r="AV79" s="24">
        <v>0</v>
      </c>
      <c r="AW79" s="24">
        <v>0</v>
      </c>
    </row>
    <row r="80" spans="1:49" x14ac:dyDescent="0.25">
      <c r="A80" s="36" t="s">
        <v>150</v>
      </c>
      <c r="B80" s="13" t="s">
        <v>82</v>
      </c>
      <c r="C80" s="13" t="s">
        <v>150</v>
      </c>
      <c r="D80" s="124" t="s">
        <v>384</v>
      </c>
      <c r="E80" s="13" t="s">
        <v>303</v>
      </c>
      <c r="F80" s="36" t="s">
        <v>161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5">
        <v>0</v>
      </c>
      <c r="Y80" s="25">
        <v>0</v>
      </c>
      <c r="Z80" s="24">
        <v>0</v>
      </c>
      <c r="AA80" s="24">
        <v>0</v>
      </c>
      <c r="AB80" s="24">
        <v>0</v>
      </c>
      <c r="AC80" s="24">
        <v>0</v>
      </c>
      <c r="AD80" s="25">
        <v>0</v>
      </c>
      <c r="AE80" s="25">
        <v>1</v>
      </c>
      <c r="AF80" s="24">
        <v>0</v>
      </c>
      <c r="AG80" s="24">
        <v>0</v>
      </c>
      <c r="AH80" s="25">
        <v>0</v>
      </c>
      <c r="AI80" s="25">
        <v>0</v>
      </c>
      <c r="AJ80" s="25">
        <v>0</v>
      </c>
      <c r="AK80" s="25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5">
        <v>0</v>
      </c>
      <c r="AV80" s="24">
        <v>0</v>
      </c>
      <c r="AW80" s="24">
        <v>0</v>
      </c>
    </row>
    <row r="81" spans="1:49" x14ac:dyDescent="0.25">
      <c r="A81" s="36" t="s">
        <v>150</v>
      </c>
      <c r="B81" s="13" t="s">
        <v>67</v>
      </c>
      <c r="C81" s="13" t="s">
        <v>150</v>
      </c>
      <c r="D81" s="124" t="s">
        <v>384</v>
      </c>
      <c r="E81" s="13" t="s">
        <v>304</v>
      </c>
      <c r="F81" s="36" t="s">
        <v>103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41">
        <v>0</v>
      </c>
      <c r="AM81" s="41">
        <v>0</v>
      </c>
      <c r="AN81" s="24">
        <v>0</v>
      </c>
      <c r="AO81" s="24">
        <v>0</v>
      </c>
      <c r="AP81" s="41">
        <v>0</v>
      </c>
      <c r="AQ81" s="41">
        <v>1</v>
      </c>
      <c r="AR81" s="24">
        <v>0</v>
      </c>
      <c r="AS81" s="24">
        <v>0</v>
      </c>
      <c r="AT81" s="24">
        <v>0</v>
      </c>
      <c r="AU81" s="24">
        <v>0</v>
      </c>
      <c r="AV81" s="41">
        <v>0</v>
      </c>
      <c r="AW81" s="41">
        <v>0</v>
      </c>
    </row>
    <row r="82" spans="1:49" x14ac:dyDescent="0.25">
      <c r="A82" s="38" t="s">
        <v>127</v>
      </c>
      <c r="B82" s="14" t="s">
        <v>114</v>
      </c>
      <c r="C82" s="14" t="s">
        <v>127</v>
      </c>
      <c r="D82" s="124" t="s">
        <v>385</v>
      </c>
      <c r="E82" s="14" t="s">
        <v>305</v>
      </c>
      <c r="F82" s="38" t="s">
        <v>161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8">
        <v>0</v>
      </c>
      <c r="U82" s="28">
        <v>0</v>
      </c>
      <c r="V82" s="27">
        <v>0</v>
      </c>
      <c r="W82" s="27">
        <v>0</v>
      </c>
      <c r="X82" s="25">
        <v>0</v>
      </c>
      <c r="Y82" s="25">
        <v>0</v>
      </c>
      <c r="Z82" s="28">
        <v>0</v>
      </c>
      <c r="AA82" s="28">
        <v>0</v>
      </c>
      <c r="AB82" s="27">
        <v>0</v>
      </c>
      <c r="AC82" s="29">
        <v>0</v>
      </c>
      <c r="AD82" s="25">
        <v>0</v>
      </c>
      <c r="AE82" s="25">
        <v>0</v>
      </c>
      <c r="AF82" s="28">
        <v>1</v>
      </c>
      <c r="AG82" s="28">
        <v>0</v>
      </c>
      <c r="AH82" s="25">
        <v>0</v>
      </c>
      <c r="AI82" s="25">
        <v>0</v>
      </c>
      <c r="AJ82" s="25">
        <v>1</v>
      </c>
      <c r="AK82" s="25">
        <v>0</v>
      </c>
      <c r="AL82" s="41">
        <v>0</v>
      </c>
      <c r="AM82" s="41">
        <v>0</v>
      </c>
      <c r="AN82" s="28">
        <v>0</v>
      </c>
      <c r="AO82" s="28">
        <v>1</v>
      </c>
      <c r="AP82" s="41">
        <v>1</v>
      </c>
      <c r="AQ82" s="41">
        <v>1</v>
      </c>
      <c r="AR82" s="27">
        <v>0</v>
      </c>
      <c r="AS82" s="27">
        <v>0</v>
      </c>
      <c r="AT82" s="27">
        <v>0</v>
      </c>
      <c r="AU82" s="25">
        <v>1</v>
      </c>
      <c r="AV82" s="41">
        <v>0</v>
      </c>
      <c r="AW82" s="41">
        <v>0</v>
      </c>
    </row>
    <row r="83" spans="1:49" x14ac:dyDescent="0.25">
      <c r="A83" s="38" t="s">
        <v>132</v>
      </c>
      <c r="B83" s="14" t="s">
        <v>105</v>
      </c>
      <c r="C83" s="14" t="s">
        <v>132</v>
      </c>
      <c r="D83" s="124" t="s">
        <v>386</v>
      </c>
      <c r="E83" s="14" t="s">
        <v>306</v>
      </c>
      <c r="F83" s="38" t="s">
        <v>103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8">
        <v>0</v>
      </c>
      <c r="U83" s="28">
        <v>0</v>
      </c>
      <c r="V83" s="27">
        <v>0</v>
      </c>
      <c r="W83" s="27">
        <v>0</v>
      </c>
      <c r="X83" s="24">
        <v>0</v>
      </c>
      <c r="Y83" s="24">
        <v>0</v>
      </c>
      <c r="Z83" s="28">
        <v>0</v>
      </c>
      <c r="AA83" s="28">
        <v>0</v>
      </c>
      <c r="AB83" s="27">
        <v>0</v>
      </c>
      <c r="AC83" s="29">
        <v>0</v>
      </c>
      <c r="AD83" s="24">
        <v>0</v>
      </c>
      <c r="AE83" s="24">
        <v>0</v>
      </c>
      <c r="AF83" s="28">
        <v>0</v>
      </c>
      <c r="AG83" s="28">
        <v>0</v>
      </c>
      <c r="AH83" s="24">
        <v>0</v>
      </c>
      <c r="AI83" s="24">
        <v>0</v>
      </c>
      <c r="AJ83" s="24">
        <v>0</v>
      </c>
      <c r="AK83" s="24">
        <v>0</v>
      </c>
      <c r="AL83" s="41">
        <v>0</v>
      </c>
      <c r="AM83" s="41">
        <v>0</v>
      </c>
      <c r="AN83" s="28">
        <v>0</v>
      </c>
      <c r="AO83" s="28">
        <v>1</v>
      </c>
      <c r="AP83" s="41">
        <v>0</v>
      </c>
      <c r="AQ83" s="41">
        <v>1</v>
      </c>
      <c r="AR83" s="27">
        <v>0</v>
      </c>
      <c r="AS83" s="27">
        <v>0</v>
      </c>
      <c r="AT83" s="27">
        <v>0</v>
      </c>
      <c r="AU83" s="24">
        <v>0</v>
      </c>
      <c r="AV83" s="41">
        <v>0</v>
      </c>
      <c r="AW83" s="41">
        <v>0</v>
      </c>
    </row>
    <row r="84" spans="1:49" x14ac:dyDescent="0.25">
      <c r="A84" s="37" t="s">
        <v>151</v>
      </c>
      <c r="B84" s="15" t="s">
        <v>39</v>
      </c>
      <c r="C84" s="15" t="s">
        <v>151</v>
      </c>
      <c r="D84" s="124" t="s">
        <v>387</v>
      </c>
      <c r="E84" s="15" t="s">
        <v>307</v>
      </c>
      <c r="F84" s="37" t="s">
        <v>103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7">
        <v>0</v>
      </c>
      <c r="U84" s="27">
        <v>0</v>
      </c>
      <c r="V84" s="27">
        <v>0</v>
      </c>
      <c r="W84" s="28">
        <v>1</v>
      </c>
      <c r="X84" s="25">
        <v>0</v>
      </c>
      <c r="Y84" s="25">
        <v>0</v>
      </c>
      <c r="Z84" s="27">
        <v>0</v>
      </c>
      <c r="AA84" s="27">
        <v>0</v>
      </c>
      <c r="AB84" s="27">
        <v>0</v>
      </c>
      <c r="AC84" s="29">
        <v>0</v>
      </c>
      <c r="AD84" s="25">
        <v>0</v>
      </c>
      <c r="AE84" s="25">
        <v>0</v>
      </c>
      <c r="AF84" s="27">
        <v>0</v>
      </c>
      <c r="AG84" s="27">
        <v>0</v>
      </c>
      <c r="AH84" s="25">
        <v>0</v>
      </c>
      <c r="AI84" s="25">
        <v>0</v>
      </c>
      <c r="AJ84" s="25">
        <v>0</v>
      </c>
      <c r="AK84" s="25">
        <v>0</v>
      </c>
      <c r="AL84" s="24">
        <v>0</v>
      </c>
      <c r="AM84" s="24">
        <v>0</v>
      </c>
      <c r="AN84" s="27">
        <v>0</v>
      </c>
      <c r="AO84" s="27">
        <v>0</v>
      </c>
      <c r="AP84" s="24">
        <v>0</v>
      </c>
      <c r="AQ84" s="24">
        <v>0</v>
      </c>
      <c r="AR84" s="27">
        <v>1</v>
      </c>
      <c r="AS84" s="28">
        <v>1</v>
      </c>
      <c r="AT84" s="28">
        <v>1</v>
      </c>
      <c r="AU84" s="25">
        <v>1</v>
      </c>
      <c r="AV84" s="24">
        <v>0</v>
      </c>
      <c r="AW84" s="24">
        <v>0</v>
      </c>
    </row>
    <row r="85" spans="1:49" x14ac:dyDescent="0.25">
      <c r="A85" s="37" t="s">
        <v>151</v>
      </c>
      <c r="B85" s="13" t="s">
        <v>15</v>
      </c>
      <c r="C85" s="15" t="s">
        <v>151</v>
      </c>
      <c r="D85" s="124" t="s">
        <v>387</v>
      </c>
      <c r="E85" s="13" t="s">
        <v>308</v>
      </c>
      <c r="F85" s="36" t="s">
        <v>103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5">
        <v>1</v>
      </c>
      <c r="M85" s="25">
        <v>1</v>
      </c>
      <c r="N85" s="25">
        <v>1</v>
      </c>
      <c r="O85" s="25">
        <v>1</v>
      </c>
      <c r="P85" s="25">
        <v>1</v>
      </c>
      <c r="Q85" s="25">
        <v>0</v>
      </c>
      <c r="R85" s="25">
        <v>0</v>
      </c>
      <c r="S85" s="25">
        <v>0</v>
      </c>
      <c r="T85" s="27">
        <v>0</v>
      </c>
      <c r="U85" s="27">
        <v>0</v>
      </c>
      <c r="V85" s="27">
        <v>0</v>
      </c>
      <c r="W85" s="27">
        <v>0</v>
      </c>
      <c r="X85" s="24">
        <v>0</v>
      </c>
      <c r="Y85" s="24">
        <v>0</v>
      </c>
      <c r="Z85" s="27">
        <v>0</v>
      </c>
      <c r="AA85" s="27">
        <v>0</v>
      </c>
      <c r="AB85" s="28">
        <v>1</v>
      </c>
      <c r="AC85" s="29">
        <v>0</v>
      </c>
      <c r="AD85" s="24">
        <v>0</v>
      </c>
      <c r="AE85" s="24">
        <v>0</v>
      </c>
      <c r="AF85" s="27">
        <v>0</v>
      </c>
      <c r="AG85" s="27">
        <v>0</v>
      </c>
      <c r="AH85" s="24">
        <v>0</v>
      </c>
      <c r="AI85" s="24">
        <v>0</v>
      </c>
      <c r="AJ85" s="24">
        <v>0</v>
      </c>
      <c r="AK85" s="24">
        <v>0</v>
      </c>
      <c r="AL85" s="41">
        <v>0</v>
      </c>
      <c r="AM85" s="41">
        <v>1</v>
      </c>
      <c r="AN85" s="27">
        <v>0</v>
      </c>
      <c r="AO85" s="27">
        <v>0</v>
      </c>
      <c r="AP85" s="41">
        <v>0</v>
      </c>
      <c r="AQ85" s="41">
        <v>0</v>
      </c>
      <c r="AR85" s="27">
        <v>0</v>
      </c>
      <c r="AS85" s="27">
        <v>0</v>
      </c>
      <c r="AT85" s="27">
        <v>0</v>
      </c>
      <c r="AU85" s="24">
        <v>0</v>
      </c>
      <c r="AV85" s="41">
        <v>0</v>
      </c>
      <c r="AW85" s="41">
        <v>0</v>
      </c>
    </row>
    <row r="86" spans="1:49" x14ac:dyDescent="0.25">
      <c r="A86" s="37" t="s">
        <v>151</v>
      </c>
      <c r="B86" s="14" t="s">
        <v>106</v>
      </c>
      <c r="C86" s="15" t="s">
        <v>151</v>
      </c>
      <c r="D86" s="124" t="s">
        <v>387</v>
      </c>
      <c r="E86" s="14" t="s">
        <v>432</v>
      </c>
      <c r="F86" s="38" t="s">
        <v>103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8">
        <v>0</v>
      </c>
      <c r="U86" s="28">
        <v>0</v>
      </c>
      <c r="V86" s="27">
        <v>0</v>
      </c>
      <c r="W86" s="27">
        <v>0</v>
      </c>
      <c r="X86" s="25">
        <v>0</v>
      </c>
      <c r="Y86" s="25">
        <v>1</v>
      </c>
      <c r="Z86" s="28">
        <v>0</v>
      </c>
      <c r="AA86" s="28">
        <v>0</v>
      </c>
      <c r="AB86" s="27">
        <v>0</v>
      </c>
      <c r="AC86" s="29">
        <v>0</v>
      </c>
      <c r="AD86" s="25">
        <v>0</v>
      </c>
      <c r="AE86" s="25">
        <v>1</v>
      </c>
      <c r="AF86" s="28">
        <v>0</v>
      </c>
      <c r="AG86" s="28">
        <v>0</v>
      </c>
      <c r="AH86" s="25">
        <v>1</v>
      </c>
      <c r="AI86" s="25">
        <v>1</v>
      </c>
      <c r="AJ86" s="25">
        <v>1</v>
      </c>
      <c r="AK86" s="25">
        <v>0</v>
      </c>
      <c r="AL86" s="41">
        <v>0</v>
      </c>
      <c r="AM86" s="41">
        <v>1</v>
      </c>
      <c r="AN86" s="28">
        <v>0</v>
      </c>
      <c r="AO86" s="28">
        <v>1</v>
      </c>
      <c r="AP86" s="41">
        <v>0</v>
      </c>
      <c r="AQ86" s="41">
        <v>0</v>
      </c>
      <c r="AR86" s="27">
        <v>0</v>
      </c>
      <c r="AS86" s="27">
        <v>0</v>
      </c>
      <c r="AT86" s="27">
        <v>0</v>
      </c>
      <c r="AU86" s="25">
        <v>0</v>
      </c>
      <c r="AV86" s="41">
        <v>0</v>
      </c>
      <c r="AW86" s="41">
        <v>0</v>
      </c>
    </row>
    <row r="87" spans="1:49" x14ac:dyDescent="0.25">
      <c r="A87" s="37" t="s">
        <v>151</v>
      </c>
      <c r="B87" s="13" t="s">
        <v>83</v>
      </c>
      <c r="C87" s="15" t="s">
        <v>151</v>
      </c>
      <c r="D87" s="124" t="s">
        <v>387</v>
      </c>
      <c r="E87" s="13" t="s">
        <v>309</v>
      </c>
      <c r="F87" s="36" t="s">
        <v>161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5">
        <v>1</v>
      </c>
      <c r="Y87" s="25">
        <v>0</v>
      </c>
      <c r="Z87" s="24">
        <v>0</v>
      </c>
      <c r="AA87" s="24">
        <v>0</v>
      </c>
      <c r="AB87" s="24">
        <v>0</v>
      </c>
      <c r="AC87" s="24">
        <v>0</v>
      </c>
      <c r="AD87" s="25">
        <v>1</v>
      </c>
      <c r="AE87" s="25">
        <v>1</v>
      </c>
      <c r="AF87" s="24">
        <v>0</v>
      </c>
      <c r="AG87" s="24">
        <v>0</v>
      </c>
      <c r="AH87" s="25">
        <v>0</v>
      </c>
      <c r="AI87" s="25">
        <v>0</v>
      </c>
      <c r="AJ87" s="25">
        <v>0</v>
      </c>
      <c r="AK87" s="25">
        <v>0</v>
      </c>
      <c r="AL87" s="24">
        <v>0</v>
      </c>
      <c r="AM87" s="24">
        <v>0</v>
      </c>
      <c r="AN87" s="24">
        <v>0</v>
      </c>
      <c r="AO87" s="24">
        <v>0</v>
      </c>
      <c r="AP87" s="24">
        <v>0</v>
      </c>
      <c r="AQ87" s="24">
        <v>0</v>
      </c>
      <c r="AR87" s="24">
        <v>0</v>
      </c>
      <c r="AS87" s="24">
        <v>0</v>
      </c>
      <c r="AT87" s="24">
        <v>0</v>
      </c>
      <c r="AU87" s="25">
        <v>0</v>
      </c>
      <c r="AV87" s="24">
        <v>0</v>
      </c>
      <c r="AW87" s="24">
        <v>0</v>
      </c>
    </row>
    <row r="88" spans="1:49" x14ac:dyDescent="0.25">
      <c r="A88" s="37" t="s">
        <v>151</v>
      </c>
      <c r="B88" s="14" t="s">
        <v>40</v>
      </c>
      <c r="C88" s="15" t="s">
        <v>151</v>
      </c>
      <c r="D88" s="124" t="s">
        <v>387</v>
      </c>
      <c r="E88" s="14" t="s">
        <v>310</v>
      </c>
      <c r="F88" s="38" t="s">
        <v>103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8">
        <v>1</v>
      </c>
      <c r="U88" s="28">
        <v>1</v>
      </c>
      <c r="V88" s="28">
        <v>1</v>
      </c>
      <c r="W88" s="28">
        <v>1</v>
      </c>
      <c r="X88" s="25">
        <v>1</v>
      </c>
      <c r="Y88" s="25">
        <v>0</v>
      </c>
      <c r="Z88" s="28">
        <v>1</v>
      </c>
      <c r="AA88" s="28">
        <v>0</v>
      </c>
      <c r="AB88" s="28">
        <v>1</v>
      </c>
      <c r="AC88" s="29">
        <v>1</v>
      </c>
      <c r="AD88" s="25">
        <v>1</v>
      </c>
      <c r="AE88" s="25">
        <v>1</v>
      </c>
      <c r="AF88" s="28">
        <v>0</v>
      </c>
      <c r="AG88" s="28">
        <v>0</v>
      </c>
      <c r="AH88" s="25">
        <v>0</v>
      </c>
      <c r="AI88" s="25">
        <v>0</v>
      </c>
      <c r="AJ88" s="25">
        <v>1</v>
      </c>
      <c r="AK88" s="25">
        <v>0</v>
      </c>
      <c r="AL88" s="24">
        <v>0</v>
      </c>
      <c r="AM88" s="24">
        <v>0</v>
      </c>
      <c r="AN88" s="28">
        <v>0</v>
      </c>
      <c r="AO88" s="28">
        <v>0</v>
      </c>
      <c r="AP88" s="24">
        <v>0</v>
      </c>
      <c r="AQ88" s="24">
        <v>0</v>
      </c>
      <c r="AR88" s="27">
        <v>1</v>
      </c>
      <c r="AS88" s="27">
        <v>1</v>
      </c>
      <c r="AT88" s="28">
        <v>1</v>
      </c>
      <c r="AU88" s="25">
        <v>1</v>
      </c>
      <c r="AV88" s="24">
        <v>0</v>
      </c>
      <c r="AW88" s="24">
        <v>0</v>
      </c>
    </row>
    <row r="89" spans="1:49" x14ac:dyDescent="0.25">
      <c r="A89" s="38" t="s">
        <v>126</v>
      </c>
      <c r="B89" s="14" t="s">
        <v>41</v>
      </c>
      <c r="C89" s="14" t="s">
        <v>126</v>
      </c>
      <c r="D89" s="124" t="s">
        <v>388</v>
      </c>
      <c r="E89" s="14" t="s">
        <v>311</v>
      </c>
      <c r="F89" s="38" t="s">
        <v>161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8">
        <v>0</v>
      </c>
      <c r="U89" s="28">
        <v>0</v>
      </c>
      <c r="V89" s="27">
        <v>0</v>
      </c>
      <c r="W89" s="27">
        <v>0</v>
      </c>
      <c r="X89" s="25">
        <v>0</v>
      </c>
      <c r="Y89" s="25">
        <v>0</v>
      </c>
      <c r="Z89" s="28">
        <v>0</v>
      </c>
      <c r="AA89" s="28">
        <v>0</v>
      </c>
      <c r="AB89" s="27">
        <v>0</v>
      </c>
      <c r="AC89" s="29">
        <v>0</v>
      </c>
      <c r="AD89" s="25">
        <v>0</v>
      </c>
      <c r="AE89" s="25">
        <v>0</v>
      </c>
      <c r="AF89" s="28">
        <v>1</v>
      </c>
      <c r="AG89" s="28">
        <v>1</v>
      </c>
      <c r="AH89" s="25">
        <v>1</v>
      </c>
      <c r="AI89" s="25">
        <v>1</v>
      </c>
      <c r="AJ89" s="25">
        <v>1</v>
      </c>
      <c r="AK89" s="25">
        <v>0</v>
      </c>
      <c r="AL89" s="24">
        <v>0</v>
      </c>
      <c r="AM89" s="24">
        <v>0</v>
      </c>
      <c r="AN89" s="28">
        <v>1</v>
      </c>
      <c r="AO89" s="28">
        <v>1</v>
      </c>
      <c r="AP89" s="24">
        <v>0</v>
      </c>
      <c r="AQ89" s="24">
        <v>0</v>
      </c>
      <c r="AR89" s="27">
        <v>0</v>
      </c>
      <c r="AS89" s="27">
        <v>0</v>
      </c>
      <c r="AT89" s="27">
        <v>0</v>
      </c>
      <c r="AU89" s="25">
        <v>0</v>
      </c>
      <c r="AV89" s="24">
        <v>0</v>
      </c>
      <c r="AW89" s="24">
        <v>0</v>
      </c>
    </row>
    <row r="90" spans="1:49" x14ac:dyDescent="0.25">
      <c r="A90" s="38" t="s">
        <v>144</v>
      </c>
      <c r="B90" s="14" t="s">
        <v>93</v>
      </c>
      <c r="C90" s="14" t="s">
        <v>144</v>
      </c>
      <c r="D90" s="124" t="s">
        <v>389</v>
      </c>
      <c r="E90" s="14" t="s">
        <v>312</v>
      </c>
      <c r="F90" s="38" t="s">
        <v>103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8">
        <v>0</v>
      </c>
      <c r="U90" s="28">
        <v>0</v>
      </c>
      <c r="V90" s="27">
        <v>0</v>
      </c>
      <c r="W90" s="27">
        <v>0</v>
      </c>
      <c r="X90" s="24">
        <v>0</v>
      </c>
      <c r="Y90" s="24">
        <v>0</v>
      </c>
      <c r="Z90" s="28">
        <v>0</v>
      </c>
      <c r="AA90" s="28">
        <v>0</v>
      </c>
      <c r="AB90" s="27">
        <v>0</v>
      </c>
      <c r="AC90" s="29">
        <v>0</v>
      </c>
      <c r="AD90" s="24">
        <v>0</v>
      </c>
      <c r="AE90" s="24">
        <v>0</v>
      </c>
      <c r="AF90" s="28">
        <v>0</v>
      </c>
      <c r="AG90" s="28">
        <v>1</v>
      </c>
      <c r="AH90" s="24">
        <v>0</v>
      </c>
      <c r="AI90" s="24">
        <v>0</v>
      </c>
      <c r="AJ90" s="24">
        <v>0</v>
      </c>
      <c r="AK90" s="24">
        <v>0</v>
      </c>
      <c r="AL90" s="24">
        <v>0</v>
      </c>
      <c r="AM90" s="24">
        <v>0</v>
      </c>
      <c r="AN90" s="28">
        <v>0</v>
      </c>
      <c r="AO90" s="28">
        <v>0</v>
      </c>
      <c r="AP90" s="24">
        <v>0</v>
      </c>
      <c r="AQ90" s="24">
        <v>0</v>
      </c>
      <c r="AR90" s="27">
        <v>0</v>
      </c>
      <c r="AS90" s="27">
        <v>0</v>
      </c>
      <c r="AT90" s="27">
        <v>0</v>
      </c>
      <c r="AU90" s="24">
        <v>0</v>
      </c>
      <c r="AV90" s="24">
        <v>0</v>
      </c>
      <c r="AW90" s="24">
        <v>0</v>
      </c>
    </row>
    <row r="91" spans="1:49" x14ac:dyDescent="0.25">
      <c r="A91" s="38" t="s">
        <v>144</v>
      </c>
      <c r="B91" s="13" t="s">
        <v>68</v>
      </c>
      <c r="C91" s="14" t="s">
        <v>144</v>
      </c>
      <c r="D91" s="124" t="s">
        <v>389</v>
      </c>
      <c r="E91" s="13" t="s">
        <v>390</v>
      </c>
      <c r="F91" s="36" t="s">
        <v>103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41">
        <v>0</v>
      </c>
      <c r="AM91" s="41">
        <v>0</v>
      </c>
      <c r="AN91" s="24">
        <v>0</v>
      </c>
      <c r="AO91" s="24">
        <v>0</v>
      </c>
      <c r="AP91" s="41">
        <v>0</v>
      </c>
      <c r="AQ91" s="41">
        <v>1</v>
      </c>
      <c r="AR91" s="24">
        <v>0</v>
      </c>
      <c r="AS91" s="24">
        <v>0</v>
      </c>
      <c r="AT91" s="24">
        <v>0</v>
      </c>
      <c r="AU91" s="24">
        <v>0</v>
      </c>
      <c r="AV91" s="41">
        <v>0</v>
      </c>
      <c r="AW91" s="41">
        <v>0</v>
      </c>
    </row>
    <row r="92" spans="1:49" s="93" customFormat="1" x14ac:dyDescent="0.25">
      <c r="A92" s="38" t="s">
        <v>144</v>
      </c>
      <c r="B92" s="13" t="s">
        <v>84</v>
      </c>
      <c r="C92" s="14" t="s">
        <v>144</v>
      </c>
      <c r="D92" s="124" t="s">
        <v>389</v>
      </c>
      <c r="E92" s="13" t="s">
        <v>313</v>
      </c>
      <c r="F92" s="36" t="s">
        <v>103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117">
        <v>0</v>
      </c>
      <c r="U92" s="117">
        <v>0</v>
      </c>
      <c r="V92" s="118">
        <v>0</v>
      </c>
      <c r="W92" s="118">
        <v>0</v>
      </c>
      <c r="X92" s="119">
        <v>0</v>
      </c>
      <c r="Y92" s="119">
        <v>0</v>
      </c>
      <c r="Z92" s="117">
        <v>0</v>
      </c>
      <c r="AA92" s="117">
        <v>0</v>
      </c>
      <c r="AB92" s="118">
        <v>0</v>
      </c>
      <c r="AC92" s="120">
        <v>0</v>
      </c>
      <c r="AD92" s="119">
        <v>0</v>
      </c>
      <c r="AE92" s="119">
        <v>0</v>
      </c>
      <c r="AF92" s="117">
        <v>0</v>
      </c>
      <c r="AG92" s="117">
        <v>0</v>
      </c>
      <c r="AH92" s="119">
        <v>0</v>
      </c>
      <c r="AI92" s="119">
        <v>0</v>
      </c>
      <c r="AJ92" s="119">
        <v>1</v>
      </c>
      <c r="AK92" s="119">
        <v>0</v>
      </c>
      <c r="AL92" s="24">
        <v>0</v>
      </c>
      <c r="AM92" s="24">
        <v>0</v>
      </c>
      <c r="AN92" s="117">
        <v>0</v>
      </c>
      <c r="AO92" s="117">
        <v>1</v>
      </c>
      <c r="AP92" s="24">
        <v>0</v>
      </c>
      <c r="AQ92" s="24">
        <v>0</v>
      </c>
      <c r="AR92" s="118">
        <v>0</v>
      </c>
      <c r="AS92" s="118">
        <v>0</v>
      </c>
      <c r="AT92" s="118">
        <v>0</v>
      </c>
      <c r="AU92" s="119">
        <v>0</v>
      </c>
      <c r="AV92" s="119">
        <v>0</v>
      </c>
      <c r="AW92" s="119">
        <v>0</v>
      </c>
    </row>
    <row r="93" spans="1:49" x14ac:dyDescent="0.25">
      <c r="A93" s="36" t="s">
        <v>137</v>
      </c>
      <c r="B93" s="13" t="s">
        <v>56</v>
      </c>
      <c r="C93" s="13" t="s">
        <v>137</v>
      </c>
      <c r="D93" s="124" t="s">
        <v>392</v>
      </c>
      <c r="E93" s="13" t="s">
        <v>391</v>
      </c>
      <c r="F93" s="36" t="s">
        <v>103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41">
        <v>0</v>
      </c>
      <c r="AM93" s="41">
        <v>1</v>
      </c>
      <c r="AN93" s="24">
        <v>0</v>
      </c>
      <c r="AO93" s="24">
        <v>0</v>
      </c>
      <c r="AP93" s="41">
        <v>0</v>
      </c>
      <c r="AQ93" s="41">
        <v>0</v>
      </c>
      <c r="AR93" s="24">
        <v>0</v>
      </c>
      <c r="AS93" s="24">
        <v>0</v>
      </c>
      <c r="AT93" s="24">
        <v>0</v>
      </c>
      <c r="AU93" s="24">
        <v>0</v>
      </c>
      <c r="AV93" s="41">
        <v>0</v>
      </c>
      <c r="AW93" s="41">
        <v>0</v>
      </c>
    </row>
    <row r="94" spans="1:49" x14ac:dyDescent="0.25">
      <c r="A94" s="36" t="s">
        <v>137</v>
      </c>
      <c r="B94" s="13" t="s">
        <v>85</v>
      </c>
      <c r="C94" s="13" t="s">
        <v>137</v>
      </c>
      <c r="D94" s="124" t="s">
        <v>392</v>
      </c>
      <c r="E94" s="13" t="s">
        <v>314</v>
      </c>
      <c r="F94" s="36" t="s">
        <v>103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5">
        <v>0</v>
      </c>
      <c r="Y94" s="25">
        <v>0</v>
      </c>
      <c r="Z94" s="24">
        <v>0</v>
      </c>
      <c r="AA94" s="24">
        <v>0</v>
      </c>
      <c r="AB94" s="24">
        <v>0</v>
      </c>
      <c r="AC94" s="24">
        <v>0</v>
      </c>
      <c r="AD94" s="25">
        <v>0</v>
      </c>
      <c r="AE94" s="25">
        <v>0</v>
      </c>
      <c r="AF94" s="24">
        <v>0</v>
      </c>
      <c r="AG94" s="24">
        <v>0</v>
      </c>
      <c r="AH94" s="25">
        <v>0</v>
      </c>
      <c r="AI94" s="25">
        <v>0</v>
      </c>
      <c r="AJ94" s="25">
        <v>0</v>
      </c>
      <c r="AK94" s="25">
        <v>0</v>
      </c>
      <c r="AL94" s="24">
        <v>0</v>
      </c>
      <c r="AM94" s="24">
        <v>0</v>
      </c>
      <c r="AN94" s="24">
        <v>0</v>
      </c>
      <c r="AO94" s="24">
        <v>0</v>
      </c>
      <c r="AP94" s="24">
        <v>0</v>
      </c>
      <c r="AQ94" s="24">
        <v>0</v>
      </c>
      <c r="AR94" s="24">
        <v>0</v>
      </c>
      <c r="AS94" s="24">
        <v>0</v>
      </c>
      <c r="AT94" s="24">
        <v>0</v>
      </c>
      <c r="AU94" s="25">
        <v>1</v>
      </c>
      <c r="AV94" s="24">
        <v>0</v>
      </c>
      <c r="AW94" s="24">
        <v>0</v>
      </c>
    </row>
    <row r="95" spans="1:49" x14ac:dyDescent="0.25">
      <c r="A95" s="36" t="s">
        <v>130</v>
      </c>
      <c r="B95" s="13" t="s">
        <v>2</v>
      </c>
      <c r="C95" s="13" t="s">
        <v>442</v>
      </c>
      <c r="D95" s="124" t="s">
        <v>393</v>
      </c>
      <c r="E95" s="13" t="s">
        <v>315</v>
      </c>
      <c r="F95" s="36" t="s">
        <v>103</v>
      </c>
      <c r="G95" s="25">
        <v>1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1</v>
      </c>
      <c r="P95" s="25">
        <v>0</v>
      </c>
      <c r="Q95" s="25">
        <v>0</v>
      </c>
      <c r="R95" s="25">
        <v>1</v>
      </c>
      <c r="S95" s="25">
        <v>1</v>
      </c>
      <c r="T95" s="24">
        <v>0</v>
      </c>
      <c r="U95" s="24">
        <v>0</v>
      </c>
      <c r="V95" s="24">
        <v>0</v>
      </c>
      <c r="W95" s="24">
        <v>0</v>
      </c>
      <c r="X95" s="25">
        <v>0</v>
      </c>
      <c r="Y95" s="25">
        <v>0</v>
      </c>
      <c r="Z95" s="24">
        <v>0</v>
      </c>
      <c r="AA95" s="24">
        <v>0</v>
      </c>
      <c r="AB95" s="24">
        <v>0</v>
      </c>
      <c r="AC95" s="24">
        <v>0</v>
      </c>
      <c r="AD95" s="25">
        <v>1</v>
      </c>
      <c r="AE95" s="25">
        <v>0</v>
      </c>
      <c r="AF95" s="24">
        <v>0</v>
      </c>
      <c r="AG95" s="24">
        <v>0</v>
      </c>
      <c r="AH95" s="25">
        <v>0</v>
      </c>
      <c r="AI95" s="25">
        <v>0</v>
      </c>
      <c r="AJ95" s="25">
        <v>1</v>
      </c>
      <c r="AK95" s="25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>
        <v>0</v>
      </c>
      <c r="AT95" s="24">
        <v>0</v>
      </c>
      <c r="AU95" s="25">
        <v>1</v>
      </c>
      <c r="AV95" s="24">
        <v>0</v>
      </c>
      <c r="AW95" s="24">
        <v>0</v>
      </c>
    </row>
    <row r="96" spans="1:49" x14ac:dyDescent="0.25">
      <c r="A96" s="36" t="s">
        <v>132</v>
      </c>
      <c r="B96" s="13" t="s">
        <v>86</v>
      </c>
      <c r="C96" s="13" t="s">
        <v>132</v>
      </c>
      <c r="D96" s="124" t="s">
        <v>394</v>
      </c>
      <c r="E96" s="13" t="s">
        <v>316</v>
      </c>
      <c r="F96" s="36" t="s">
        <v>103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5">
        <v>0</v>
      </c>
      <c r="Y96" s="25">
        <v>0</v>
      </c>
      <c r="Z96" s="24">
        <v>0</v>
      </c>
      <c r="AA96" s="24">
        <v>0</v>
      </c>
      <c r="AB96" s="24">
        <v>0</v>
      </c>
      <c r="AC96" s="24">
        <v>0</v>
      </c>
      <c r="AD96" s="25">
        <v>1</v>
      </c>
      <c r="AE96" s="25">
        <v>0</v>
      </c>
      <c r="AF96" s="24">
        <v>0</v>
      </c>
      <c r="AG96" s="24">
        <v>0</v>
      </c>
      <c r="AH96" s="25">
        <v>0</v>
      </c>
      <c r="AI96" s="25">
        <v>0</v>
      </c>
      <c r="AJ96" s="25">
        <v>0</v>
      </c>
      <c r="AK96" s="25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 s="25">
        <v>1</v>
      </c>
      <c r="AV96" s="24">
        <v>0</v>
      </c>
      <c r="AW96" s="24">
        <v>0</v>
      </c>
    </row>
    <row r="97" spans="1:49" x14ac:dyDescent="0.25">
      <c r="A97" s="38" t="s">
        <v>137</v>
      </c>
      <c r="B97" s="14" t="s">
        <v>42</v>
      </c>
      <c r="C97" s="14" t="s">
        <v>137</v>
      </c>
      <c r="D97" s="124" t="s">
        <v>395</v>
      </c>
      <c r="E97" s="14" t="s">
        <v>317</v>
      </c>
      <c r="F97" s="38" t="s">
        <v>103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8">
        <v>1</v>
      </c>
      <c r="U97" s="28">
        <v>1</v>
      </c>
      <c r="V97" s="27">
        <v>0</v>
      </c>
      <c r="W97" s="28">
        <v>1</v>
      </c>
      <c r="X97" s="25">
        <v>0</v>
      </c>
      <c r="Y97" s="25">
        <v>1</v>
      </c>
      <c r="Z97" s="28">
        <v>0</v>
      </c>
      <c r="AA97" s="28">
        <v>0</v>
      </c>
      <c r="AB97" s="27">
        <v>0</v>
      </c>
      <c r="AC97" s="29">
        <v>0</v>
      </c>
      <c r="AD97" s="25">
        <v>1</v>
      </c>
      <c r="AE97" s="25">
        <v>0</v>
      </c>
      <c r="AF97" s="28">
        <v>0</v>
      </c>
      <c r="AG97" s="28">
        <v>0</v>
      </c>
      <c r="AH97" s="25">
        <v>0</v>
      </c>
      <c r="AI97" s="25">
        <v>0</v>
      </c>
      <c r="AJ97" s="25">
        <v>0</v>
      </c>
      <c r="AK97" s="25">
        <v>0</v>
      </c>
      <c r="AL97" s="24">
        <v>0</v>
      </c>
      <c r="AM97" s="24">
        <v>0</v>
      </c>
      <c r="AN97" s="28">
        <v>0</v>
      </c>
      <c r="AO97" s="28">
        <v>0</v>
      </c>
      <c r="AP97" s="24">
        <v>0</v>
      </c>
      <c r="AQ97" s="24">
        <v>0</v>
      </c>
      <c r="AR97" s="27">
        <v>0</v>
      </c>
      <c r="AS97" s="28">
        <v>1</v>
      </c>
      <c r="AT97" s="28">
        <v>1</v>
      </c>
      <c r="AU97" s="25">
        <v>0</v>
      </c>
      <c r="AV97" s="24">
        <v>0</v>
      </c>
      <c r="AW97" s="24">
        <v>0</v>
      </c>
    </row>
    <row r="98" spans="1:49" x14ac:dyDescent="0.25">
      <c r="A98" s="37" t="s">
        <v>153</v>
      </c>
      <c r="B98" s="15" t="s">
        <v>43</v>
      </c>
      <c r="C98" s="15" t="s">
        <v>153</v>
      </c>
      <c r="D98" s="124" t="s">
        <v>396</v>
      </c>
      <c r="E98" s="15" t="s">
        <v>318</v>
      </c>
      <c r="F98" s="45" t="s">
        <v>103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7">
        <v>0</v>
      </c>
      <c r="U98" s="27">
        <v>0</v>
      </c>
      <c r="V98" s="27">
        <v>0</v>
      </c>
      <c r="W98" s="27">
        <v>0</v>
      </c>
      <c r="X98" s="24">
        <v>0</v>
      </c>
      <c r="Y98" s="24">
        <v>0</v>
      </c>
      <c r="Z98" s="28">
        <v>0</v>
      </c>
      <c r="AA98" s="28">
        <v>0</v>
      </c>
      <c r="AB98" s="27">
        <v>0</v>
      </c>
      <c r="AC98" s="29">
        <v>0</v>
      </c>
      <c r="AD98" s="24">
        <v>0</v>
      </c>
      <c r="AE98" s="24">
        <v>0</v>
      </c>
      <c r="AF98" s="28">
        <v>0</v>
      </c>
      <c r="AG98" s="28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8">
        <v>0</v>
      </c>
      <c r="AO98" s="28">
        <v>0</v>
      </c>
      <c r="AP98" s="24">
        <v>0</v>
      </c>
      <c r="AQ98" s="24">
        <v>0</v>
      </c>
      <c r="AR98" s="28">
        <v>1</v>
      </c>
      <c r="AS98" s="27">
        <v>0</v>
      </c>
      <c r="AT98" s="27">
        <v>0</v>
      </c>
      <c r="AU98" s="24">
        <v>0</v>
      </c>
      <c r="AV98" s="24">
        <v>0</v>
      </c>
      <c r="AW98" s="24">
        <v>0</v>
      </c>
    </row>
    <row r="99" spans="1:49" x14ac:dyDescent="0.25">
      <c r="A99" s="36" t="s">
        <v>152</v>
      </c>
      <c r="B99" s="13" t="s">
        <v>231</v>
      </c>
      <c r="C99" s="13" t="s">
        <v>152</v>
      </c>
      <c r="D99" s="124" t="s">
        <v>397</v>
      </c>
      <c r="E99" s="13" t="s">
        <v>319</v>
      </c>
      <c r="F99" s="45" t="s">
        <v>103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5">
        <v>1</v>
      </c>
      <c r="Y99" s="25">
        <v>0</v>
      </c>
      <c r="Z99" s="24">
        <v>0</v>
      </c>
      <c r="AA99" s="24">
        <v>0</v>
      </c>
      <c r="AB99" s="24">
        <v>0</v>
      </c>
      <c r="AC99" s="24">
        <v>0</v>
      </c>
      <c r="AD99" s="25">
        <v>0</v>
      </c>
      <c r="AE99" s="25">
        <v>0</v>
      </c>
      <c r="AF99" s="24">
        <v>0</v>
      </c>
      <c r="AG99" s="24">
        <v>0</v>
      </c>
      <c r="AH99" s="25">
        <v>1</v>
      </c>
      <c r="AI99" s="25">
        <v>0</v>
      </c>
      <c r="AJ99" s="25">
        <v>0</v>
      </c>
      <c r="AK99" s="25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5">
        <v>1</v>
      </c>
      <c r="AV99" s="24">
        <v>0</v>
      </c>
      <c r="AW99" s="24">
        <v>0</v>
      </c>
    </row>
    <row r="100" spans="1:49" x14ac:dyDescent="0.25">
      <c r="A100" s="38" t="s">
        <v>154</v>
      </c>
      <c r="B100" s="14" t="s">
        <v>232</v>
      </c>
      <c r="C100" s="14" t="s">
        <v>154</v>
      </c>
      <c r="D100" s="124" t="s">
        <v>423</v>
      </c>
      <c r="E100" s="14" t="s">
        <v>449</v>
      </c>
      <c r="F100" s="45" t="s">
        <v>103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8">
        <v>0</v>
      </c>
      <c r="U100" s="28">
        <v>0</v>
      </c>
      <c r="V100" s="27">
        <v>0</v>
      </c>
      <c r="W100" s="27">
        <v>0</v>
      </c>
      <c r="X100" s="24">
        <v>0</v>
      </c>
      <c r="Y100" s="24">
        <v>0</v>
      </c>
      <c r="Z100" s="28">
        <v>0</v>
      </c>
      <c r="AA100" s="28">
        <v>0</v>
      </c>
      <c r="AB100" s="27">
        <v>0</v>
      </c>
      <c r="AC100" s="29">
        <v>0</v>
      </c>
      <c r="AD100" s="24">
        <v>0</v>
      </c>
      <c r="AE100" s="24">
        <v>0</v>
      </c>
      <c r="AF100" s="28">
        <v>0</v>
      </c>
      <c r="AG100" s="28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0</v>
      </c>
      <c r="AN100" s="28">
        <v>1</v>
      </c>
      <c r="AO100" s="28">
        <v>1</v>
      </c>
      <c r="AP100" s="24">
        <v>0</v>
      </c>
      <c r="AQ100" s="24">
        <v>0</v>
      </c>
      <c r="AR100" s="27">
        <v>0</v>
      </c>
      <c r="AS100" s="27">
        <v>0</v>
      </c>
      <c r="AT100" s="27">
        <v>0</v>
      </c>
      <c r="AU100" s="24">
        <v>0</v>
      </c>
      <c r="AV100" s="24">
        <v>0</v>
      </c>
      <c r="AW100" s="24">
        <v>0</v>
      </c>
    </row>
    <row r="101" spans="1:49" x14ac:dyDescent="0.25">
      <c r="A101" s="38" t="s">
        <v>155</v>
      </c>
      <c r="B101" s="14" t="s">
        <v>233</v>
      </c>
      <c r="C101" s="14" t="s">
        <v>155</v>
      </c>
      <c r="D101" s="124" t="s">
        <v>398</v>
      </c>
      <c r="E101" s="14" t="s">
        <v>320</v>
      </c>
      <c r="F101" s="45" t="s">
        <v>103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8">
        <v>0</v>
      </c>
      <c r="U101" s="28">
        <v>0</v>
      </c>
      <c r="V101" s="27">
        <v>0</v>
      </c>
      <c r="W101" s="27">
        <v>0</v>
      </c>
      <c r="X101" s="24">
        <v>0</v>
      </c>
      <c r="Y101" s="24">
        <v>0</v>
      </c>
      <c r="Z101" s="28">
        <v>0</v>
      </c>
      <c r="AA101" s="28">
        <v>0</v>
      </c>
      <c r="AB101" s="27">
        <v>0</v>
      </c>
      <c r="AC101" s="29">
        <v>1</v>
      </c>
      <c r="AD101" s="24">
        <v>0</v>
      </c>
      <c r="AE101" s="24">
        <v>0</v>
      </c>
      <c r="AF101" s="28">
        <v>0</v>
      </c>
      <c r="AG101" s="28">
        <v>1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8">
        <v>1</v>
      </c>
      <c r="AO101" s="28">
        <v>0</v>
      </c>
      <c r="AP101" s="24">
        <v>0</v>
      </c>
      <c r="AQ101" s="24">
        <v>0</v>
      </c>
      <c r="AR101" s="27">
        <v>0</v>
      </c>
      <c r="AS101" s="27">
        <v>0</v>
      </c>
      <c r="AT101" s="27">
        <v>0</v>
      </c>
      <c r="AU101" s="24">
        <v>0</v>
      </c>
      <c r="AV101" s="24">
        <v>0</v>
      </c>
      <c r="AW101" s="24">
        <v>0</v>
      </c>
    </row>
    <row r="102" spans="1:49" x14ac:dyDescent="0.25">
      <c r="A102" s="37" t="s">
        <v>156</v>
      </c>
      <c r="B102" s="15" t="s">
        <v>44</v>
      </c>
      <c r="C102" s="15" t="s">
        <v>156</v>
      </c>
      <c r="D102" s="124" t="s">
        <v>399</v>
      </c>
      <c r="E102" s="15" t="s">
        <v>321</v>
      </c>
      <c r="F102" s="45" t="s">
        <v>103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7">
        <v>0</v>
      </c>
      <c r="U102" s="27">
        <v>0</v>
      </c>
      <c r="V102" s="27">
        <v>0</v>
      </c>
      <c r="W102" s="27">
        <v>0</v>
      </c>
      <c r="X102" s="25">
        <v>1</v>
      </c>
      <c r="Y102" s="25">
        <v>0</v>
      </c>
      <c r="Z102" s="27">
        <v>0</v>
      </c>
      <c r="AA102" s="27">
        <v>0</v>
      </c>
      <c r="AB102" s="27">
        <v>0</v>
      </c>
      <c r="AC102" s="29">
        <v>0</v>
      </c>
      <c r="AD102" s="25">
        <v>0</v>
      </c>
      <c r="AE102" s="25">
        <v>0</v>
      </c>
      <c r="AF102" s="27">
        <v>0</v>
      </c>
      <c r="AG102" s="27">
        <v>0</v>
      </c>
      <c r="AH102" s="25">
        <v>0</v>
      </c>
      <c r="AI102" s="25">
        <v>0</v>
      </c>
      <c r="AJ102" s="25">
        <v>1</v>
      </c>
      <c r="AK102" s="25">
        <v>0</v>
      </c>
      <c r="AL102" s="24">
        <v>0</v>
      </c>
      <c r="AM102" s="24">
        <v>0</v>
      </c>
      <c r="AN102" s="27">
        <v>0</v>
      </c>
      <c r="AO102" s="27">
        <v>0</v>
      </c>
      <c r="AP102" s="24">
        <v>0</v>
      </c>
      <c r="AQ102" s="24">
        <v>0</v>
      </c>
      <c r="AR102" s="28">
        <v>1</v>
      </c>
      <c r="AS102" s="27">
        <v>1</v>
      </c>
      <c r="AT102" s="28">
        <v>1</v>
      </c>
      <c r="AU102" s="25">
        <v>1</v>
      </c>
      <c r="AV102" s="24">
        <v>0</v>
      </c>
      <c r="AW102" s="24">
        <v>0</v>
      </c>
    </row>
    <row r="103" spans="1:49" x14ac:dyDescent="0.25">
      <c r="A103" s="36" t="s">
        <v>127</v>
      </c>
      <c r="B103" s="13" t="s">
        <v>57</v>
      </c>
      <c r="C103" s="13" t="s">
        <v>127</v>
      </c>
      <c r="D103" s="124" t="s">
        <v>424</v>
      </c>
      <c r="E103" s="13" t="s">
        <v>400</v>
      </c>
      <c r="F103" s="44" t="s">
        <v>103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41">
        <v>0</v>
      </c>
      <c r="AM103" s="41">
        <v>1</v>
      </c>
      <c r="AN103" s="24">
        <v>0</v>
      </c>
      <c r="AO103" s="24">
        <v>0</v>
      </c>
      <c r="AP103" s="41">
        <v>0</v>
      </c>
      <c r="AQ103" s="41">
        <v>0</v>
      </c>
      <c r="AR103" s="24">
        <v>0</v>
      </c>
      <c r="AS103" s="24">
        <v>0</v>
      </c>
      <c r="AT103" s="24">
        <v>0</v>
      </c>
      <c r="AU103" s="24">
        <v>0</v>
      </c>
      <c r="AV103" s="41">
        <v>0</v>
      </c>
      <c r="AW103" s="41">
        <v>0</v>
      </c>
    </row>
    <row r="104" spans="1:49" s="93" customFormat="1" x14ac:dyDescent="0.25">
      <c r="A104" s="38" t="s">
        <v>126</v>
      </c>
      <c r="B104" s="14" t="s">
        <v>87</v>
      </c>
      <c r="C104" s="14" t="s">
        <v>126</v>
      </c>
      <c r="D104" s="131" t="s">
        <v>409</v>
      </c>
      <c r="E104" s="132" t="s">
        <v>439</v>
      </c>
      <c r="F104" s="36" t="s">
        <v>161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117">
        <v>1</v>
      </c>
      <c r="U104" s="117">
        <v>1</v>
      </c>
      <c r="V104" s="117">
        <v>1</v>
      </c>
      <c r="W104" s="117">
        <v>1</v>
      </c>
      <c r="X104" s="119">
        <v>1</v>
      </c>
      <c r="Y104" s="119">
        <v>1</v>
      </c>
      <c r="Z104" s="117">
        <v>1</v>
      </c>
      <c r="AA104" s="117">
        <v>1</v>
      </c>
      <c r="AB104" s="117">
        <v>1</v>
      </c>
      <c r="AC104" s="120">
        <v>1</v>
      </c>
      <c r="AD104" s="119">
        <v>1</v>
      </c>
      <c r="AE104" s="119">
        <v>1</v>
      </c>
      <c r="AF104" s="117">
        <v>0</v>
      </c>
      <c r="AG104" s="117">
        <v>0</v>
      </c>
      <c r="AH104" s="119">
        <v>0</v>
      </c>
      <c r="AI104" s="119">
        <v>0</v>
      </c>
      <c r="AJ104" s="119">
        <v>0</v>
      </c>
      <c r="AK104" s="119">
        <v>0</v>
      </c>
      <c r="AL104" s="24">
        <v>0</v>
      </c>
      <c r="AM104" s="24">
        <v>0</v>
      </c>
      <c r="AN104" s="117">
        <v>0</v>
      </c>
      <c r="AO104" s="117">
        <v>0</v>
      </c>
      <c r="AP104" s="24">
        <v>0</v>
      </c>
      <c r="AQ104" s="24">
        <v>0</v>
      </c>
      <c r="AR104" s="118">
        <v>0</v>
      </c>
      <c r="AS104" s="118">
        <v>0</v>
      </c>
      <c r="AT104" s="118">
        <v>0</v>
      </c>
      <c r="AU104" s="119">
        <v>1</v>
      </c>
      <c r="AV104" s="24">
        <v>0</v>
      </c>
      <c r="AW104" s="24">
        <v>0</v>
      </c>
    </row>
    <row r="105" spans="1:49" x14ac:dyDescent="0.25">
      <c r="A105" s="38" t="s">
        <v>126</v>
      </c>
      <c r="B105" s="13" t="s">
        <v>0</v>
      </c>
      <c r="C105" s="14" t="s">
        <v>126</v>
      </c>
      <c r="D105" s="124" t="s">
        <v>401</v>
      </c>
      <c r="E105" s="13" t="s">
        <v>322</v>
      </c>
      <c r="F105" s="44" t="s">
        <v>161</v>
      </c>
      <c r="G105" s="25">
        <v>1</v>
      </c>
      <c r="H105" s="25">
        <v>1</v>
      </c>
      <c r="I105" s="25">
        <v>1</v>
      </c>
      <c r="J105" s="25">
        <v>1</v>
      </c>
      <c r="K105" s="25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M105" s="24">
        <v>0</v>
      </c>
      <c r="AN105" s="24">
        <v>0</v>
      </c>
      <c r="AO105" s="24">
        <v>0</v>
      </c>
      <c r="AP105" s="24">
        <v>0</v>
      </c>
      <c r="AQ105" s="24">
        <v>0</v>
      </c>
      <c r="AR105" s="24">
        <v>0</v>
      </c>
      <c r="AS105" s="24">
        <v>0</v>
      </c>
      <c r="AT105" s="24">
        <v>0</v>
      </c>
      <c r="AU105" s="24">
        <v>0</v>
      </c>
      <c r="AV105" s="24">
        <v>0</v>
      </c>
      <c r="AW105" s="24">
        <v>0</v>
      </c>
    </row>
    <row r="106" spans="1:49" s="96" customFormat="1" x14ac:dyDescent="0.25">
      <c r="A106" s="37" t="s">
        <v>140</v>
      </c>
      <c r="B106" s="15" t="s">
        <v>45</v>
      </c>
      <c r="C106" s="15" t="s">
        <v>140</v>
      </c>
      <c r="D106" s="124" t="s">
        <v>402</v>
      </c>
      <c r="E106" s="15" t="s">
        <v>323</v>
      </c>
      <c r="F106" s="37" t="s">
        <v>103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118">
        <v>0</v>
      </c>
      <c r="U106" s="118">
        <v>0</v>
      </c>
      <c r="V106" s="118">
        <v>0</v>
      </c>
      <c r="W106" s="118">
        <v>0</v>
      </c>
      <c r="X106" s="26">
        <v>0</v>
      </c>
      <c r="Y106" s="26">
        <v>0</v>
      </c>
      <c r="Z106" s="118">
        <v>0</v>
      </c>
      <c r="AA106" s="118">
        <v>0</v>
      </c>
      <c r="AB106" s="118">
        <v>0</v>
      </c>
      <c r="AC106" s="118">
        <v>0</v>
      </c>
      <c r="AD106" s="26">
        <v>0</v>
      </c>
      <c r="AE106" s="26">
        <v>0</v>
      </c>
      <c r="AF106" s="118">
        <v>0</v>
      </c>
      <c r="AG106" s="118">
        <v>0</v>
      </c>
      <c r="AH106" s="26">
        <v>0</v>
      </c>
      <c r="AI106" s="26">
        <v>0</v>
      </c>
      <c r="AJ106" s="26">
        <v>0</v>
      </c>
      <c r="AK106" s="26">
        <v>0</v>
      </c>
      <c r="AL106" s="26">
        <v>0</v>
      </c>
      <c r="AM106" s="26">
        <v>0</v>
      </c>
      <c r="AN106" s="118">
        <v>0</v>
      </c>
      <c r="AO106" s="118">
        <v>0</v>
      </c>
      <c r="AP106" s="26">
        <v>0</v>
      </c>
      <c r="AQ106" s="26">
        <v>0</v>
      </c>
      <c r="AR106" s="118">
        <v>1</v>
      </c>
      <c r="AS106" s="118">
        <v>0</v>
      </c>
      <c r="AT106" s="121">
        <v>1</v>
      </c>
      <c r="AU106" s="26">
        <v>0</v>
      </c>
      <c r="AV106" s="26">
        <v>0</v>
      </c>
      <c r="AW106" s="26">
        <v>0</v>
      </c>
    </row>
    <row r="107" spans="1:49" x14ac:dyDescent="0.25">
      <c r="A107" s="36" t="s">
        <v>130</v>
      </c>
      <c r="B107" s="13" t="s">
        <v>88</v>
      </c>
      <c r="C107" s="13" t="s">
        <v>442</v>
      </c>
      <c r="D107" s="124" t="s">
        <v>403</v>
      </c>
      <c r="E107" s="13" t="s">
        <v>324</v>
      </c>
      <c r="F107" s="44" t="s">
        <v>103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5">
        <v>0</v>
      </c>
      <c r="Y107" s="25">
        <v>0</v>
      </c>
      <c r="Z107" s="24">
        <v>0</v>
      </c>
      <c r="AA107" s="24">
        <v>0</v>
      </c>
      <c r="AB107" s="24">
        <v>0</v>
      </c>
      <c r="AC107" s="24">
        <v>0</v>
      </c>
      <c r="AD107" s="25">
        <v>0</v>
      </c>
      <c r="AE107" s="25">
        <v>0</v>
      </c>
      <c r="AF107" s="24">
        <v>0</v>
      </c>
      <c r="AG107" s="24">
        <v>0</v>
      </c>
      <c r="AH107" s="25">
        <v>0</v>
      </c>
      <c r="AI107" s="25">
        <v>0</v>
      </c>
      <c r="AJ107" s="25">
        <v>1</v>
      </c>
      <c r="AK107" s="25">
        <v>0</v>
      </c>
      <c r="AL107" s="24">
        <v>0</v>
      </c>
      <c r="AM107" s="24">
        <v>0</v>
      </c>
      <c r="AN107" s="24">
        <v>0</v>
      </c>
      <c r="AO107" s="24">
        <v>0</v>
      </c>
      <c r="AP107" s="24">
        <v>0</v>
      </c>
      <c r="AQ107" s="24">
        <v>0</v>
      </c>
      <c r="AR107" s="24">
        <v>0</v>
      </c>
      <c r="AS107" s="24">
        <v>0</v>
      </c>
      <c r="AT107" s="24">
        <v>0</v>
      </c>
      <c r="AU107" s="25">
        <v>0</v>
      </c>
      <c r="AV107" s="24">
        <v>0</v>
      </c>
      <c r="AW107" s="24">
        <v>0</v>
      </c>
    </row>
    <row r="108" spans="1:49" x14ac:dyDescent="0.25">
      <c r="A108" s="36" t="s">
        <v>130</v>
      </c>
      <c r="B108" s="13" t="s">
        <v>120</v>
      </c>
      <c r="C108" s="13" t="s">
        <v>442</v>
      </c>
      <c r="D108" s="124" t="s">
        <v>403</v>
      </c>
      <c r="E108" s="13" t="s">
        <v>433</v>
      </c>
      <c r="F108" s="44" t="s">
        <v>161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41">
        <v>1</v>
      </c>
      <c r="AM108" s="41">
        <v>0</v>
      </c>
      <c r="AN108" s="24">
        <v>0</v>
      </c>
      <c r="AO108" s="24">
        <v>0</v>
      </c>
      <c r="AP108" s="41">
        <v>1</v>
      </c>
      <c r="AQ108" s="41">
        <v>1</v>
      </c>
      <c r="AR108" s="24">
        <v>0</v>
      </c>
      <c r="AS108" s="24">
        <v>0</v>
      </c>
      <c r="AT108" s="24">
        <v>0</v>
      </c>
      <c r="AU108" s="24">
        <v>0</v>
      </c>
      <c r="AV108" s="41">
        <v>1</v>
      </c>
      <c r="AW108" s="41">
        <v>1</v>
      </c>
    </row>
    <row r="109" spans="1:49" s="93" customFormat="1" x14ac:dyDescent="0.25">
      <c r="A109" s="36" t="s">
        <v>130</v>
      </c>
      <c r="B109" s="13" t="s">
        <v>89</v>
      </c>
      <c r="C109" s="13" t="s">
        <v>442</v>
      </c>
      <c r="D109" s="124" t="s">
        <v>403</v>
      </c>
      <c r="E109" s="13" t="s">
        <v>325</v>
      </c>
      <c r="F109" s="36" t="s">
        <v>103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117">
        <v>0</v>
      </c>
      <c r="U109" s="117">
        <v>1</v>
      </c>
      <c r="V109" s="117">
        <v>1</v>
      </c>
      <c r="W109" s="117">
        <v>1</v>
      </c>
      <c r="X109" s="119">
        <v>1</v>
      </c>
      <c r="Y109" s="119">
        <v>0</v>
      </c>
      <c r="Z109" s="117">
        <v>0</v>
      </c>
      <c r="AA109" s="117">
        <v>0</v>
      </c>
      <c r="AB109" s="118">
        <v>0</v>
      </c>
      <c r="AC109" s="120">
        <v>0</v>
      </c>
      <c r="AD109" s="119">
        <v>0</v>
      </c>
      <c r="AE109" s="119">
        <v>0</v>
      </c>
      <c r="AF109" s="117">
        <v>0</v>
      </c>
      <c r="AG109" s="117">
        <v>0</v>
      </c>
      <c r="AH109" s="119">
        <v>0</v>
      </c>
      <c r="AI109" s="119">
        <v>0</v>
      </c>
      <c r="AJ109" s="119">
        <v>0</v>
      </c>
      <c r="AK109" s="119">
        <v>0</v>
      </c>
      <c r="AL109" s="24">
        <v>0</v>
      </c>
      <c r="AM109" s="24">
        <v>0</v>
      </c>
      <c r="AN109" s="117">
        <v>0</v>
      </c>
      <c r="AO109" s="117">
        <v>0</v>
      </c>
      <c r="AP109" s="24">
        <v>0</v>
      </c>
      <c r="AQ109" s="24">
        <v>0</v>
      </c>
      <c r="AR109" s="117">
        <v>1</v>
      </c>
      <c r="AS109" s="118">
        <v>0</v>
      </c>
      <c r="AT109" s="117">
        <v>1</v>
      </c>
      <c r="AU109" s="119">
        <v>0</v>
      </c>
      <c r="AV109" s="24">
        <v>0</v>
      </c>
      <c r="AW109" s="24">
        <v>0</v>
      </c>
    </row>
    <row r="110" spans="1:49" x14ac:dyDescent="0.25">
      <c r="A110" s="36" t="s">
        <v>130</v>
      </c>
      <c r="B110" s="13" t="s">
        <v>72</v>
      </c>
      <c r="C110" s="13" t="s">
        <v>442</v>
      </c>
      <c r="D110" s="124" t="s">
        <v>403</v>
      </c>
      <c r="E110" s="13" t="s">
        <v>404</v>
      </c>
      <c r="F110" s="44" t="s">
        <v>161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41">
        <v>0</v>
      </c>
      <c r="AM110" s="41">
        <v>0</v>
      </c>
      <c r="AN110" s="24">
        <v>0</v>
      </c>
      <c r="AO110" s="24">
        <v>0</v>
      </c>
      <c r="AP110" s="41">
        <v>0</v>
      </c>
      <c r="AQ110" s="41">
        <v>1</v>
      </c>
      <c r="AR110" s="24">
        <v>0</v>
      </c>
      <c r="AS110" s="24">
        <v>0</v>
      </c>
      <c r="AT110" s="24">
        <v>0</v>
      </c>
      <c r="AU110" s="24">
        <v>0</v>
      </c>
      <c r="AV110" s="41">
        <v>0</v>
      </c>
      <c r="AW110" s="41">
        <v>0</v>
      </c>
    </row>
    <row r="111" spans="1:49" x14ac:dyDescent="0.25">
      <c r="A111" s="36" t="s">
        <v>157</v>
      </c>
      <c r="B111" s="13" t="s">
        <v>62</v>
      </c>
      <c r="C111" s="13" t="s">
        <v>157</v>
      </c>
      <c r="D111" s="124" t="s">
        <v>425</v>
      </c>
      <c r="E111" s="13" t="s">
        <v>405</v>
      </c>
      <c r="F111" s="44" t="s">
        <v>103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41">
        <v>0</v>
      </c>
      <c r="AM111" s="41">
        <v>0</v>
      </c>
      <c r="AN111" s="24">
        <v>0</v>
      </c>
      <c r="AO111" s="24">
        <v>0</v>
      </c>
      <c r="AP111" s="41">
        <v>1</v>
      </c>
      <c r="AQ111" s="41">
        <v>0</v>
      </c>
      <c r="AR111" s="24">
        <v>0</v>
      </c>
      <c r="AS111" s="24">
        <v>0</v>
      </c>
      <c r="AT111" s="24">
        <v>0</v>
      </c>
      <c r="AU111" s="24">
        <v>0</v>
      </c>
      <c r="AV111" s="41">
        <v>0</v>
      </c>
      <c r="AW111" s="41">
        <v>0</v>
      </c>
    </row>
    <row r="112" spans="1:49" x14ac:dyDescent="0.25">
      <c r="A112" s="39" t="s">
        <v>139</v>
      </c>
      <c r="B112" s="13" t="s">
        <v>90</v>
      </c>
      <c r="C112" s="128" t="s">
        <v>139</v>
      </c>
      <c r="D112" s="127" t="s">
        <v>406</v>
      </c>
      <c r="E112" s="13" t="s">
        <v>326</v>
      </c>
      <c r="F112" s="44" t="s">
        <v>161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5">
        <v>0</v>
      </c>
      <c r="Y112" s="25">
        <v>1</v>
      </c>
      <c r="Z112" s="24">
        <v>0</v>
      </c>
      <c r="AA112" s="24">
        <v>0</v>
      </c>
      <c r="AB112" s="24">
        <v>0</v>
      </c>
      <c r="AC112" s="24">
        <v>0</v>
      </c>
      <c r="AD112" s="25">
        <v>0</v>
      </c>
      <c r="AE112" s="25">
        <v>1</v>
      </c>
      <c r="AF112" s="24">
        <v>0</v>
      </c>
      <c r="AG112" s="24">
        <v>0</v>
      </c>
      <c r="AH112" s="25">
        <v>0</v>
      </c>
      <c r="AI112" s="25">
        <v>0</v>
      </c>
      <c r="AJ112" s="25">
        <v>0</v>
      </c>
      <c r="AK112" s="25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5">
        <v>0</v>
      </c>
      <c r="AV112" s="24">
        <v>0</v>
      </c>
      <c r="AW112" s="24">
        <v>0</v>
      </c>
    </row>
    <row r="113" spans="1:49" x14ac:dyDescent="0.25">
      <c r="A113" s="36" t="s">
        <v>130</v>
      </c>
      <c r="B113" s="13" t="s">
        <v>70</v>
      </c>
      <c r="C113" s="13" t="s">
        <v>442</v>
      </c>
      <c r="D113" s="124" t="s">
        <v>408</v>
      </c>
      <c r="E113" s="13" t="s">
        <v>407</v>
      </c>
      <c r="F113" s="44" t="s">
        <v>161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41">
        <v>0</v>
      </c>
      <c r="AM113" s="41">
        <v>0</v>
      </c>
      <c r="AN113" s="24">
        <v>0</v>
      </c>
      <c r="AO113" s="24">
        <v>0</v>
      </c>
      <c r="AP113" s="41">
        <v>0</v>
      </c>
      <c r="AQ113" s="41">
        <v>0</v>
      </c>
      <c r="AR113" s="24">
        <v>0</v>
      </c>
      <c r="AS113" s="24">
        <v>0</v>
      </c>
      <c r="AT113" s="24">
        <v>0</v>
      </c>
      <c r="AU113" s="24">
        <v>0</v>
      </c>
      <c r="AV113" s="41">
        <v>1</v>
      </c>
      <c r="AW113" s="41">
        <v>1</v>
      </c>
    </row>
    <row r="114" spans="1:49" x14ac:dyDescent="0.25">
      <c r="A114" s="36" t="s">
        <v>130</v>
      </c>
      <c r="B114" s="13" t="s">
        <v>121</v>
      </c>
      <c r="C114" s="13" t="s">
        <v>442</v>
      </c>
      <c r="D114" s="124" t="s">
        <v>408</v>
      </c>
      <c r="E114" s="13" t="s">
        <v>434</v>
      </c>
      <c r="F114" s="44" t="s">
        <v>161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41">
        <v>0</v>
      </c>
      <c r="AM114" s="41">
        <v>0</v>
      </c>
      <c r="AN114" s="24">
        <v>0</v>
      </c>
      <c r="AO114" s="24">
        <v>0</v>
      </c>
      <c r="AP114" s="41">
        <v>1</v>
      </c>
      <c r="AQ114" s="41">
        <v>1</v>
      </c>
      <c r="AR114" s="24">
        <v>0</v>
      </c>
      <c r="AS114" s="24">
        <v>0</v>
      </c>
      <c r="AT114" s="24">
        <v>0</v>
      </c>
      <c r="AU114" s="24">
        <v>0</v>
      </c>
      <c r="AV114" s="41">
        <v>0</v>
      </c>
      <c r="AW114" s="41">
        <v>0</v>
      </c>
    </row>
    <row r="115" spans="1:49" x14ac:dyDescent="0.25">
      <c r="A115" s="36" t="s">
        <v>130</v>
      </c>
      <c r="B115" s="13" t="s">
        <v>4</v>
      </c>
      <c r="C115" s="13" t="s">
        <v>442</v>
      </c>
      <c r="D115" s="124" t="s">
        <v>408</v>
      </c>
      <c r="E115" s="13" t="s">
        <v>327</v>
      </c>
      <c r="F115" s="44" t="s">
        <v>103</v>
      </c>
      <c r="G115" s="25">
        <v>1</v>
      </c>
      <c r="H115" s="25">
        <v>0</v>
      </c>
      <c r="I115" s="25">
        <v>0</v>
      </c>
      <c r="J115" s="25">
        <v>0</v>
      </c>
      <c r="K115" s="25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8">
        <v>0</v>
      </c>
      <c r="U115" s="28">
        <v>0</v>
      </c>
      <c r="V115" s="27">
        <v>0</v>
      </c>
      <c r="W115" s="27">
        <v>0</v>
      </c>
      <c r="X115" s="25">
        <v>0</v>
      </c>
      <c r="Y115" s="25">
        <v>0</v>
      </c>
      <c r="Z115" s="28">
        <v>0</v>
      </c>
      <c r="AA115" s="28">
        <v>0</v>
      </c>
      <c r="AB115" s="27">
        <v>0</v>
      </c>
      <c r="AC115" s="29">
        <v>0</v>
      </c>
      <c r="AD115" s="25">
        <v>0</v>
      </c>
      <c r="AE115" s="25">
        <v>0</v>
      </c>
      <c r="AF115" s="28">
        <v>1</v>
      </c>
      <c r="AG115" s="28">
        <v>1</v>
      </c>
      <c r="AH115" s="25">
        <v>1</v>
      </c>
      <c r="AI115" s="25">
        <v>1</v>
      </c>
      <c r="AJ115" s="25">
        <v>0</v>
      </c>
      <c r="AK115" s="25">
        <v>1</v>
      </c>
      <c r="AL115" s="41">
        <v>1</v>
      </c>
      <c r="AM115" s="41">
        <v>1</v>
      </c>
      <c r="AN115" s="28">
        <v>1</v>
      </c>
      <c r="AO115" s="28">
        <v>1</v>
      </c>
      <c r="AP115" s="41">
        <v>0</v>
      </c>
      <c r="AQ115" s="41">
        <v>1</v>
      </c>
      <c r="AR115" s="27">
        <v>0</v>
      </c>
      <c r="AS115" s="27">
        <v>0</v>
      </c>
      <c r="AT115" s="27">
        <v>0</v>
      </c>
      <c r="AU115" s="25">
        <v>0</v>
      </c>
      <c r="AV115" s="41">
        <v>0</v>
      </c>
      <c r="AW115" s="41">
        <v>0</v>
      </c>
    </row>
    <row r="116" spans="1:49" x14ac:dyDescent="0.25">
      <c r="A116" s="36" t="s">
        <v>126</v>
      </c>
      <c r="B116" s="13" t="s">
        <v>71</v>
      </c>
      <c r="C116" s="13" t="s">
        <v>126</v>
      </c>
      <c r="D116" s="124" t="s">
        <v>409</v>
      </c>
      <c r="E116" s="133" t="s">
        <v>440</v>
      </c>
      <c r="F116" s="44" t="s">
        <v>161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5">
        <v>0</v>
      </c>
      <c r="Y116" s="25">
        <v>0</v>
      </c>
      <c r="Z116" s="24">
        <v>0</v>
      </c>
      <c r="AA116" s="24">
        <v>0</v>
      </c>
      <c r="AB116" s="24">
        <v>0</v>
      </c>
      <c r="AC116" s="24">
        <v>0</v>
      </c>
      <c r="AD116" s="25">
        <v>0</v>
      </c>
      <c r="AE116" s="25">
        <v>0</v>
      </c>
      <c r="AF116" s="24">
        <v>0</v>
      </c>
      <c r="AG116" s="24">
        <v>0</v>
      </c>
      <c r="AH116" s="25">
        <v>0</v>
      </c>
      <c r="AI116" s="25">
        <v>0</v>
      </c>
      <c r="AJ116" s="25">
        <v>1</v>
      </c>
      <c r="AK116" s="25">
        <v>0</v>
      </c>
      <c r="AL116" s="41">
        <v>0</v>
      </c>
      <c r="AM116" s="41">
        <v>0</v>
      </c>
      <c r="AN116" s="24">
        <v>0</v>
      </c>
      <c r="AO116" s="24">
        <v>0</v>
      </c>
      <c r="AP116" s="41">
        <v>0</v>
      </c>
      <c r="AQ116" s="41">
        <v>0</v>
      </c>
      <c r="AR116" s="24">
        <v>0</v>
      </c>
      <c r="AS116" s="24">
        <v>0</v>
      </c>
      <c r="AT116" s="24">
        <v>0</v>
      </c>
      <c r="AU116" s="25">
        <v>1</v>
      </c>
      <c r="AV116" s="41">
        <v>1</v>
      </c>
      <c r="AW116" s="41">
        <v>1</v>
      </c>
    </row>
    <row r="117" spans="1:49" x14ac:dyDescent="0.25">
      <c r="A117" s="36" t="s">
        <v>126</v>
      </c>
      <c r="B117" s="13" t="s">
        <v>19</v>
      </c>
      <c r="C117" s="13" t="s">
        <v>126</v>
      </c>
      <c r="D117" s="124" t="s">
        <v>409</v>
      </c>
      <c r="E117" s="133" t="s">
        <v>441</v>
      </c>
      <c r="F117" s="44" t="s">
        <v>161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1</v>
      </c>
      <c r="S117" s="25">
        <v>1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  <c r="AN117" s="24">
        <v>0</v>
      </c>
      <c r="AO117" s="24">
        <v>0</v>
      </c>
      <c r="AP117" s="24">
        <v>0</v>
      </c>
      <c r="AQ117" s="24">
        <v>0</v>
      </c>
      <c r="AR117" s="24">
        <v>0</v>
      </c>
      <c r="AS117" s="24">
        <v>0</v>
      </c>
      <c r="AT117" s="24">
        <v>0</v>
      </c>
      <c r="AU117" s="24">
        <v>0</v>
      </c>
      <c r="AV117" s="24">
        <v>0</v>
      </c>
      <c r="AW117" s="24">
        <v>0</v>
      </c>
    </row>
    <row r="118" spans="1:49" x14ac:dyDescent="0.25">
      <c r="A118" s="36" t="s">
        <v>126</v>
      </c>
      <c r="B118" s="13" t="s">
        <v>115</v>
      </c>
      <c r="C118" s="13" t="s">
        <v>126</v>
      </c>
      <c r="D118" s="124" t="s">
        <v>409</v>
      </c>
      <c r="E118" s="13" t="s">
        <v>435</v>
      </c>
      <c r="F118" s="44" t="s">
        <v>161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41">
        <v>1</v>
      </c>
      <c r="AM118" s="41">
        <v>1</v>
      </c>
      <c r="AN118" s="24">
        <v>0</v>
      </c>
      <c r="AO118" s="24">
        <v>0</v>
      </c>
      <c r="AP118" s="41">
        <v>1</v>
      </c>
      <c r="AQ118" s="41">
        <v>1</v>
      </c>
      <c r="AR118" s="24">
        <v>0</v>
      </c>
      <c r="AS118" s="24">
        <v>0</v>
      </c>
      <c r="AT118" s="24">
        <v>0</v>
      </c>
      <c r="AU118" s="24">
        <v>0</v>
      </c>
      <c r="AV118" s="41">
        <v>0</v>
      </c>
      <c r="AW118" s="41">
        <v>0</v>
      </c>
    </row>
    <row r="119" spans="1:49" x14ac:dyDescent="0.25">
      <c r="A119" s="36" t="s">
        <v>126</v>
      </c>
      <c r="B119" s="14" t="s">
        <v>248</v>
      </c>
      <c r="C119" s="13" t="s">
        <v>126</v>
      </c>
      <c r="D119" s="124" t="s">
        <v>409</v>
      </c>
      <c r="E119" s="14" t="s">
        <v>328</v>
      </c>
      <c r="F119" s="44" t="s">
        <v>161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8">
        <v>1</v>
      </c>
      <c r="U119" s="28">
        <v>0</v>
      </c>
      <c r="V119" s="28">
        <v>1</v>
      </c>
      <c r="W119" s="27">
        <v>0</v>
      </c>
      <c r="X119" s="24">
        <v>0</v>
      </c>
      <c r="Y119" s="24">
        <v>0</v>
      </c>
      <c r="Z119" s="28">
        <v>1</v>
      </c>
      <c r="AA119" s="28">
        <v>1</v>
      </c>
      <c r="AB119" s="27">
        <v>0</v>
      </c>
      <c r="AC119" s="29">
        <v>0</v>
      </c>
      <c r="AD119" s="24">
        <v>0</v>
      </c>
      <c r="AE119" s="24">
        <v>0</v>
      </c>
      <c r="AF119" s="28">
        <v>0</v>
      </c>
      <c r="AG119" s="28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8">
        <v>1</v>
      </c>
      <c r="AO119" s="28">
        <v>1</v>
      </c>
      <c r="AP119" s="24">
        <v>0</v>
      </c>
      <c r="AQ119" s="24">
        <v>0</v>
      </c>
      <c r="AR119" s="27">
        <v>0</v>
      </c>
      <c r="AS119" s="27">
        <v>0</v>
      </c>
      <c r="AT119" s="27">
        <v>0</v>
      </c>
      <c r="AU119" s="24">
        <v>0</v>
      </c>
      <c r="AV119" s="24">
        <v>0</v>
      </c>
      <c r="AW119" s="24">
        <v>0</v>
      </c>
    </row>
    <row r="120" spans="1:49" x14ac:dyDescent="0.25">
      <c r="A120" s="36" t="s">
        <v>158</v>
      </c>
      <c r="B120" s="13" t="s">
        <v>91</v>
      </c>
      <c r="C120" s="13" t="s">
        <v>158</v>
      </c>
      <c r="D120" s="124" t="s">
        <v>410</v>
      </c>
      <c r="E120" s="13" t="s">
        <v>329</v>
      </c>
      <c r="F120" s="44" t="s">
        <v>103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5">
        <v>0</v>
      </c>
      <c r="Y120" s="25">
        <v>0</v>
      </c>
      <c r="Z120" s="24">
        <v>0</v>
      </c>
      <c r="AA120" s="24">
        <v>0</v>
      </c>
      <c r="AB120" s="24">
        <v>0</v>
      </c>
      <c r="AC120" s="24">
        <v>0</v>
      </c>
      <c r="AD120" s="25">
        <v>0</v>
      </c>
      <c r="AE120" s="25">
        <v>0</v>
      </c>
      <c r="AF120" s="24">
        <v>0</v>
      </c>
      <c r="AG120" s="24">
        <v>0</v>
      </c>
      <c r="AH120" s="25">
        <v>0</v>
      </c>
      <c r="AI120" s="25">
        <v>0</v>
      </c>
      <c r="AJ120" s="25">
        <v>0</v>
      </c>
      <c r="AK120" s="25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5">
        <v>1</v>
      </c>
      <c r="AV120" s="24">
        <v>0</v>
      </c>
      <c r="AW120" s="24">
        <v>0</v>
      </c>
    </row>
    <row r="121" spans="1:49" s="96" customFormat="1" x14ac:dyDescent="0.25">
      <c r="A121" s="98" t="s">
        <v>159</v>
      </c>
      <c r="B121" s="87" t="s">
        <v>92</v>
      </c>
      <c r="C121" s="87" t="s">
        <v>159</v>
      </c>
      <c r="D121" s="129" t="s">
        <v>411</v>
      </c>
      <c r="E121" s="87" t="s">
        <v>330</v>
      </c>
      <c r="F121" s="18" t="s">
        <v>103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117">
        <v>0</v>
      </c>
      <c r="U121" s="117">
        <v>0</v>
      </c>
      <c r="V121" s="118">
        <v>0</v>
      </c>
      <c r="W121" s="118">
        <v>0</v>
      </c>
      <c r="X121" s="121">
        <v>0</v>
      </c>
      <c r="Y121" s="121">
        <v>0</v>
      </c>
      <c r="Z121" s="117">
        <v>0</v>
      </c>
      <c r="AA121" s="117">
        <v>0</v>
      </c>
      <c r="AB121" s="118">
        <v>0</v>
      </c>
      <c r="AC121" s="120">
        <v>0</v>
      </c>
      <c r="AD121" s="121">
        <v>0</v>
      </c>
      <c r="AE121" s="121">
        <v>0</v>
      </c>
      <c r="AF121" s="117">
        <v>1</v>
      </c>
      <c r="AG121" s="117">
        <v>0</v>
      </c>
      <c r="AH121" s="121">
        <v>1</v>
      </c>
      <c r="AI121" s="121">
        <v>1</v>
      </c>
      <c r="AJ121" s="121">
        <v>0</v>
      </c>
      <c r="AK121" s="121">
        <v>1</v>
      </c>
      <c r="AL121" s="24">
        <v>0</v>
      </c>
      <c r="AM121" s="24">
        <v>0</v>
      </c>
      <c r="AN121" s="117">
        <v>0</v>
      </c>
      <c r="AO121" s="117">
        <v>0</v>
      </c>
      <c r="AP121" s="24">
        <v>0</v>
      </c>
      <c r="AQ121" s="24">
        <v>0</v>
      </c>
      <c r="AR121" s="118">
        <v>0</v>
      </c>
      <c r="AS121" s="118">
        <v>0</v>
      </c>
      <c r="AT121" s="118">
        <v>0</v>
      </c>
      <c r="AU121" s="121">
        <v>0</v>
      </c>
      <c r="AV121" s="24">
        <v>0</v>
      </c>
      <c r="AW121" s="24">
        <v>0</v>
      </c>
    </row>
    <row r="125" spans="1:49" x14ac:dyDescent="0.25">
      <c r="A125" s="32"/>
      <c r="C125" s="32"/>
      <c r="D125" s="32"/>
      <c r="F125" s="3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CONSIDERACIONES Y LEYENDA</vt:lpstr>
      <vt:lpstr>MATRIZ POR TRANSECTOS</vt:lpstr>
      <vt:lpstr>MATRIZ POR SUSTRATO</vt:lpstr>
      <vt:lpstr>MATRIZ POR ZONA</vt:lpstr>
      <vt:lpstr>MATRIZ PRESENCIA-AUSENCIA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2020-04-21T10:14:28Z</dcterms:created>
  <dcterms:modified xsi:type="dcterms:W3CDTF">2020-04-27T10:59:20Z</dcterms:modified>
</cp:coreProperties>
</file>