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336" firstSheet="3" activeTab="4"/>
  </bookViews>
  <sheets>
    <sheet name="Return Stack Data" sheetId="1" r:id="rId1"/>
    <sheet name="Space Budget" sheetId="2" r:id="rId2"/>
    <sheet name="Trace File Analysis" sheetId="3" r:id="rId3"/>
    <sheet name="Memory tables" sheetId="5" r:id="rId4"/>
    <sheet name="Fully Associative Cache" sheetId="4" r:id="rId5"/>
  </sheets>
  <calcPr calcId="125725"/>
</workbook>
</file>

<file path=xl/calcChain.xml><?xml version="1.0" encoding="utf-8"?>
<calcChain xmlns="http://schemas.openxmlformats.org/spreadsheetml/2006/main">
  <c r="AA44" i="4"/>
  <c r="AA43"/>
  <c r="AA42"/>
  <c r="AA41"/>
  <c r="AA40"/>
  <c r="AA39"/>
  <c r="F27"/>
  <c r="G27"/>
  <c r="H27"/>
  <c r="O27"/>
  <c r="N27"/>
  <c r="M27"/>
  <c r="L27"/>
  <c r="K27"/>
  <c r="I27"/>
  <c r="J27"/>
  <c r="D30" i="2"/>
  <c r="L26" i="3"/>
  <c r="K26"/>
  <c r="E17" i="2"/>
  <c r="B17"/>
  <c r="D17" s="1"/>
  <c r="D19" s="1"/>
  <c r="E13"/>
  <c r="D13"/>
  <c r="C13"/>
  <c r="B13"/>
  <c r="C17" s="1"/>
  <c r="N6" i="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H31" i="1"/>
  <c r="G31"/>
  <c r="F31"/>
  <c r="E31"/>
  <c r="H30"/>
  <c r="G30"/>
  <c r="F30"/>
  <c r="E30"/>
  <c r="D30"/>
  <c r="F27"/>
  <c r="G27"/>
  <c r="H27"/>
  <c r="I27"/>
  <c r="F26" i="3"/>
  <c r="C29" s="1"/>
  <c r="J26"/>
  <c r="I26"/>
  <c r="H26"/>
  <c r="G26"/>
  <c r="E26"/>
  <c r="E27" i="1"/>
  <c r="B9" i="2"/>
  <c r="B7"/>
  <c r="B8" s="1"/>
</calcChain>
</file>

<file path=xl/sharedStrings.xml><?xml version="1.0" encoding="utf-8"?>
<sst xmlns="http://schemas.openxmlformats.org/spreadsheetml/2006/main" count="255" uniqueCount="123">
  <si>
    <t>Benchmark</t>
  </si>
  <si>
    <t>Tracefile</t>
  </si>
  <si>
    <t>Floating Point</t>
  </si>
  <si>
    <t>DIST-FP-1.bz2</t>
  </si>
  <si>
    <t>Sr No</t>
  </si>
  <si>
    <t>Integer</t>
  </si>
  <si>
    <t>Multimedia</t>
  </si>
  <si>
    <t>Server</t>
  </si>
  <si>
    <t>DIST-INT-1.bz2</t>
  </si>
  <si>
    <t>DIST-MM-1.bz2</t>
  </si>
  <si>
    <t>DIST-SERV-1.bz2</t>
  </si>
  <si>
    <t>Total Wrong T Predicts / 1000 insts</t>
  </si>
  <si>
    <t>16*30</t>
  </si>
  <si>
    <t>Results for target prediction only</t>
  </si>
  <si>
    <t>DIST-FP-2.bz2</t>
  </si>
  <si>
    <t>DIST-FP-3.bz2</t>
  </si>
  <si>
    <t>DIST-FP-4.bz2</t>
  </si>
  <si>
    <t>DIST-FP-5.bz2</t>
  </si>
  <si>
    <t>DIST-INT-2.bz2</t>
  </si>
  <si>
    <t>DIST-INT-3.bz2</t>
  </si>
  <si>
    <t>DIST-INT-4.bz2</t>
  </si>
  <si>
    <t>DIST-INT-5.bz2</t>
  </si>
  <si>
    <t>DIST-MM-2.bz2</t>
  </si>
  <si>
    <t>DIST-MM-3.bz2</t>
  </si>
  <si>
    <t>DIST-MM-4.bz2</t>
  </si>
  <si>
    <t>DIST-MM-5.bz2</t>
  </si>
  <si>
    <t>DIST-SERV-2.bz2</t>
  </si>
  <si>
    <t>DIST-SERV-3.bz2</t>
  </si>
  <si>
    <t>DIST-SERV-4.bz2</t>
  </si>
  <si>
    <t>DIST-SERV-5.bz2</t>
  </si>
  <si>
    <t>Total</t>
  </si>
  <si>
    <t>Calls</t>
  </si>
  <si>
    <t>Direct Branches(Not calls)</t>
  </si>
  <si>
    <t>Indirect and not returns branches</t>
  </si>
  <si>
    <t>Conditional Branches</t>
  </si>
  <si>
    <t>Avg Direct Branches (not calls) Offset</t>
  </si>
  <si>
    <t>Avg Indirect and not returns Branches offset</t>
  </si>
  <si>
    <t>Avg Calls offset</t>
  </si>
  <si>
    <t>Avg Conditional Branches offset</t>
  </si>
  <si>
    <t>Total Wrong T Predicts / 1000 insts stack size 16</t>
  </si>
  <si>
    <t>Total Wrong T Predicts / 1000 insts stack size 8</t>
  </si>
  <si>
    <t>Total Wrong T Predicts / 1000 insts stack size 4</t>
  </si>
  <si>
    <t>Total Wrong T Predicts / 1000 insts stack size 0</t>
  </si>
  <si>
    <t>Total Wrong T Predicts / 1000 insts stack size 32</t>
  </si>
  <si>
    <t>Geometric means</t>
  </si>
  <si>
    <t>Address</t>
  </si>
  <si>
    <t>Stack size (Bytes)</t>
  </si>
  <si>
    <t>Returns count</t>
  </si>
  <si>
    <t>Delta Calls - Returns</t>
  </si>
  <si>
    <t>Local History Table</t>
  </si>
  <si>
    <t>Local Prediction Table</t>
  </si>
  <si>
    <t>Global Prediction Table</t>
  </si>
  <si>
    <t>Choice Prediction Table</t>
  </si>
  <si>
    <t>Path History</t>
  </si>
  <si>
    <t>Alpha Predictor</t>
  </si>
  <si>
    <t>BTB</t>
  </si>
  <si>
    <t>Stack</t>
  </si>
  <si>
    <t>Fit in 16 bits?</t>
  </si>
  <si>
    <t>Yes</t>
  </si>
  <si>
    <t>Tables</t>
  </si>
  <si>
    <t>BTB1</t>
  </si>
  <si>
    <t>Total Wrong cc Predicts / 1000 insts</t>
  </si>
  <si>
    <t>No BTB</t>
  </si>
  <si>
    <t>Retutn Stack Size</t>
  </si>
  <si>
    <t xml:space="preserve">4096 Local History Table </t>
  </si>
  <si>
    <t>4 Bit Local Prediction Counter with BTB with Offset + 128 +64 full asso</t>
  </si>
  <si>
    <t>Fully Associative BTB</t>
  </si>
  <si>
    <t>Offset BTB</t>
  </si>
  <si>
    <t>BTB 512 x Offset + 128 x Full Asso</t>
  </si>
  <si>
    <t xml:space="preserve">BTB with 512 xOffset + 128 Full Asso + 64 x Full Asso + Local Pred_Counter_4 Bit </t>
  </si>
  <si>
    <t>BTB with 512 xOffset + 256 Full Asso + 64 x Full Asso + Local Pred_Counter_4 Bit + 11 bit_Global Hist</t>
  </si>
  <si>
    <t>BTB with 512 xOffset + 256 Full Asso + 64 x Full Asso + Local Pred_Counter_4 Bit + 11 bit_Global Hist - Branch Prediction</t>
  </si>
  <si>
    <t>BRANCH Predictions</t>
  </si>
  <si>
    <t>Case 1</t>
  </si>
  <si>
    <t>case 2</t>
  </si>
  <si>
    <t>case 1</t>
  </si>
  <si>
    <t>case 3</t>
  </si>
  <si>
    <t>case 4</t>
  </si>
  <si>
    <t>case 5</t>
  </si>
  <si>
    <t>case 6</t>
  </si>
  <si>
    <t>Tesr Case</t>
  </si>
  <si>
    <t>Case2</t>
  </si>
  <si>
    <t>Case 3</t>
  </si>
  <si>
    <t>Case 4</t>
  </si>
  <si>
    <t>Case 5</t>
  </si>
  <si>
    <t>Case 6</t>
  </si>
  <si>
    <t>Test Case Description</t>
  </si>
  <si>
    <t>Changes In Branch Predictor</t>
  </si>
  <si>
    <t>Changes in BTB</t>
  </si>
  <si>
    <t>No</t>
  </si>
  <si>
    <t>Yes - 4 Bit Local Prediction Counter</t>
  </si>
  <si>
    <t>Offset BTB Size</t>
  </si>
  <si>
    <t>Fully Associative Tabel 1 Size</t>
  </si>
  <si>
    <t>Fully Associative Tabel 2 Size</t>
  </si>
  <si>
    <t>Without BTB</t>
  </si>
  <si>
    <t>NA</t>
  </si>
  <si>
    <t>512  x (16 + 16 ) bits</t>
  </si>
  <si>
    <t>Tag Bits table</t>
  </si>
  <si>
    <t>512  x ( 32 + 32 ) bits</t>
  </si>
  <si>
    <t xml:space="preserve">512  x ( 17 + 15 ) bits </t>
  </si>
  <si>
    <t>512 x 8 bits</t>
  </si>
  <si>
    <t>128  x ( 32 + 32 ) bits</t>
  </si>
  <si>
    <t>64  x ( 32 + 32 ) bits</t>
  </si>
  <si>
    <t>256  x ( 32 + 32 ) bits</t>
  </si>
  <si>
    <t>4 Bit Local prediction counter + 11 bit Global History Table</t>
  </si>
  <si>
    <t>Memory Management</t>
  </si>
  <si>
    <t>Total Memory Used</t>
  </si>
  <si>
    <t>Total Memory Saved</t>
  </si>
  <si>
    <t>SR. NO</t>
  </si>
  <si>
    <t>Branch Predictor</t>
  </si>
  <si>
    <t>Stack for Return branch</t>
  </si>
  <si>
    <t>32 x 16 bits</t>
  </si>
  <si>
    <t>Prediction Performance (Total Wrong cc Predicts / 1000 insts
)</t>
  </si>
  <si>
    <t>Offset</t>
  </si>
  <si>
    <t xml:space="preserve">Tag1 </t>
  </si>
  <si>
    <t>Tag 2</t>
  </si>
  <si>
    <t>32 bits</t>
  </si>
  <si>
    <t>15 bits</t>
  </si>
  <si>
    <t>17 bits</t>
  </si>
  <si>
    <t>8 bits</t>
  </si>
  <si>
    <t>PC</t>
  </si>
  <si>
    <t>Target Address</t>
  </si>
  <si>
    <t>64 bits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</si>
</sst>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1"/>
    <xf numFmtId="0" fontId="5" fillId="2" borderId="0" xfId="4" applyAlignment="1">
      <alignment horizontal="center" vertical="center"/>
    </xf>
    <xf numFmtId="0" fontId="5" fillId="5" borderId="0" xfId="7" applyAlignment="1">
      <alignment horizontal="center" vertical="center"/>
    </xf>
    <xf numFmtId="0" fontId="5" fillId="4" borderId="2" xfId="6" applyBorder="1" applyAlignment="1">
      <alignment horizontal="center" vertical="center" wrapText="1"/>
    </xf>
    <xf numFmtId="0" fontId="2" fillId="3" borderId="2" xfId="5" applyBorder="1" applyAlignment="1">
      <alignment horizontal="center" vertical="center"/>
    </xf>
    <xf numFmtId="0" fontId="5" fillId="4" borderId="2" xfId="6" applyBorder="1" applyAlignment="1">
      <alignment horizontal="center" vertical="center"/>
    </xf>
    <xf numFmtId="2" fontId="2" fillId="3" borderId="2" xfId="5" applyNumberFormat="1" applyBorder="1" applyAlignment="1">
      <alignment horizontal="center" vertical="center"/>
    </xf>
    <xf numFmtId="0" fontId="3" fillId="0" borderId="1" xfId="2"/>
    <xf numFmtId="0" fontId="4" fillId="0" borderId="0" xfId="3"/>
    <xf numFmtId="0" fontId="4" fillId="0" borderId="0" xfId="3" applyAlignment="1">
      <alignment horizontal="center" vertical="center"/>
    </xf>
    <xf numFmtId="0" fontId="0" fillId="0" borderId="0" xfId="0" applyAlignment="1">
      <alignment vertical="center" wrapText="1"/>
    </xf>
    <xf numFmtId="0" fontId="7" fillId="7" borderId="0" xfId="7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8" fillId="10" borderId="15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0" fillId="0" borderId="20" xfId="0" applyBorder="1"/>
    <xf numFmtId="0" fontId="8" fillId="10" borderId="8" xfId="0" applyFont="1" applyFill="1" applyBorder="1" applyAlignment="1">
      <alignment horizontal="center" vertical="center"/>
    </xf>
    <xf numFmtId="0" fontId="0" fillId="0" borderId="0" xfId="0" applyBorder="1"/>
    <xf numFmtId="0" fontId="0" fillId="10" borderId="19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left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8" xfId="0" applyFill="1" applyBorder="1" applyAlignment="1">
      <alignment horizontal="center"/>
    </xf>
  </cellXfs>
  <cellStyles count="8">
    <cellStyle name="20% - Accent1" xfId="5" builtinId="30"/>
    <cellStyle name="Accent1" xfId="4" builtinId="29"/>
    <cellStyle name="Accent2" xfId="6" builtinId="33"/>
    <cellStyle name="Accent6" xfId="7" builtinId="49"/>
    <cellStyle name="Heading 2" xfId="2" builtinId="17"/>
    <cellStyle name="Heading 4" xfId="3" builtinId="19"/>
    <cellStyle name="Normal" xfId="0" builtinId="0"/>
    <cellStyle name="Title" xfId="1" builtinId="15"/>
  </cellStyles>
  <dxfs count="75"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Target</a:t>
            </a:r>
            <a:r>
              <a:rPr lang="en-US" baseline="0"/>
              <a:t> mispredicts for various return stacks sizes without BTB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 return stack</c:v>
          </c:tx>
          <c:cat>
            <c:numRef>
              <c:f>'Return Stack Data'!$D$29:$H$29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'Return Stack Data'!$E$27</c:f>
            </c:numRef>
          </c:val>
        </c:ser>
        <c:ser>
          <c:idx val="1"/>
          <c:order val="1"/>
          <c:tx>
            <c:v>No Return Stack</c:v>
          </c:tx>
          <c:cat>
            <c:numRef>
              <c:f>'Return Stack Data'!$D$29:$H$29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'Return Stack Data'!$E$27</c:f>
            </c:numRef>
          </c:val>
        </c:ser>
        <c:ser>
          <c:idx val="2"/>
          <c:order val="2"/>
          <c:tx>
            <c:v>Target Mispredicts</c:v>
          </c:tx>
          <c:cat>
            <c:numRef>
              <c:f>'Return Stack Data'!$D$29:$H$29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'Return Stack Data'!$E$27:$I$27</c:f>
            </c:numRef>
          </c:val>
        </c:ser>
        <c:ser>
          <c:idx val="3"/>
          <c:order val="3"/>
          <c:tx>
            <c:v>Target Mispredicts</c:v>
          </c:tx>
          <c:dLbls>
            <c:dLblPos val="b"/>
            <c:showVal val="1"/>
          </c:dLbls>
          <c:cat>
            <c:numRef>
              <c:f>'Return Stack Data'!$D$29:$H$29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'Return Stack Data'!$D$30:$H$30</c:f>
              <c:numCache>
                <c:formatCode>0.00</c:formatCode>
                <c:ptCount val="5"/>
                <c:pt idx="0">
                  <c:v>43.24417115504626</c:v>
                </c:pt>
                <c:pt idx="1">
                  <c:v>37.900642568176394</c:v>
                </c:pt>
                <c:pt idx="2">
                  <c:v>37.693454244809196</c:v>
                </c:pt>
                <c:pt idx="3">
                  <c:v>37.609347851878042</c:v>
                </c:pt>
                <c:pt idx="4">
                  <c:v>37.572833794958392</c:v>
                </c:pt>
              </c:numCache>
            </c:numRef>
          </c:val>
        </c:ser>
        <c:marker val="1"/>
        <c:axId val="72778880"/>
        <c:axId val="72780800"/>
      </c:lineChart>
      <c:catAx>
        <c:axId val="7277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Stack Sizes</a:t>
                </a:r>
              </a:p>
            </c:rich>
          </c:tx>
          <c:layout/>
        </c:title>
        <c:numFmt formatCode="General" sourceLinked="1"/>
        <c:tickLblPos val="nextTo"/>
        <c:crossAx val="72780800"/>
        <c:crosses val="autoZero"/>
        <c:auto val="1"/>
        <c:lblAlgn val="ctr"/>
        <c:lblOffset val="100"/>
      </c:catAx>
      <c:valAx>
        <c:axId val="7278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</a:t>
                </a:r>
                <a:r>
                  <a:rPr lang="en-US" baseline="0"/>
                  <a:t> Mispredicts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727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 Offsets</a:t>
            </a:r>
          </a:p>
        </c:rich>
      </c:tx>
      <c:layout>
        <c:manualLayout>
          <c:xMode val="edge"/>
          <c:yMode val="edge"/>
          <c:x val="0.37390027423642475"/>
          <c:y val="2.5904760739193382E-2"/>
        </c:manualLayout>
      </c:layout>
    </c:title>
    <c:plotArea>
      <c:layout>
        <c:manualLayout>
          <c:layoutTarget val="inner"/>
          <c:xMode val="edge"/>
          <c:yMode val="edge"/>
          <c:x val="0.10822401101591683"/>
          <c:y val="0.13625113747651424"/>
          <c:w val="0.64754432149939423"/>
          <c:h val="0.75857272927306807"/>
        </c:manualLayout>
      </c:layout>
      <c:lineChart>
        <c:grouping val="standard"/>
        <c:ser>
          <c:idx val="0"/>
          <c:order val="0"/>
          <c:tx>
            <c:v>Direct excluding calls</c:v>
          </c:tx>
          <c:val>
            <c:numRef>
              <c:f>'Trace File Analysis'!$F$6:$F$25</c:f>
              <c:numCache>
                <c:formatCode>General</c:formatCode>
                <c:ptCount val="20"/>
                <c:pt idx="0">
                  <c:v>300732</c:v>
                </c:pt>
                <c:pt idx="1">
                  <c:v>2688</c:v>
                </c:pt>
                <c:pt idx="2">
                  <c:v>7014</c:v>
                </c:pt>
                <c:pt idx="3">
                  <c:v>3023</c:v>
                </c:pt>
                <c:pt idx="4">
                  <c:v>9249</c:v>
                </c:pt>
                <c:pt idx="5">
                  <c:v>13419</c:v>
                </c:pt>
                <c:pt idx="6">
                  <c:v>16632</c:v>
                </c:pt>
                <c:pt idx="7">
                  <c:v>35550</c:v>
                </c:pt>
                <c:pt idx="8">
                  <c:v>47075</c:v>
                </c:pt>
                <c:pt idx="9">
                  <c:v>11781</c:v>
                </c:pt>
                <c:pt idx="10">
                  <c:v>272</c:v>
                </c:pt>
                <c:pt idx="11">
                  <c:v>622</c:v>
                </c:pt>
                <c:pt idx="12">
                  <c:v>3357</c:v>
                </c:pt>
                <c:pt idx="13">
                  <c:v>340</c:v>
                </c:pt>
                <c:pt idx="14">
                  <c:v>492</c:v>
                </c:pt>
                <c:pt idx="15">
                  <c:v>43127</c:v>
                </c:pt>
                <c:pt idx="16">
                  <c:v>48899</c:v>
                </c:pt>
                <c:pt idx="17">
                  <c:v>805</c:v>
                </c:pt>
                <c:pt idx="18">
                  <c:v>41019</c:v>
                </c:pt>
                <c:pt idx="19">
                  <c:v>80899</c:v>
                </c:pt>
              </c:numCache>
            </c:numRef>
          </c:val>
        </c:ser>
        <c:ser>
          <c:idx val="1"/>
          <c:order val="1"/>
          <c:tx>
            <c:v>Indirect excluding returns</c:v>
          </c:tx>
          <c:val>
            <c:numRef>
              <c:f>'Trace File Analysis'!$H$6:$H$25</c:f>
              <c:numCache>
                <c:formatCode>General</c:formatCode>
                <c:ptCount val="20"/>
                <c:pt idx="0">
                  <c:v>665894262</c:v>
                </c:pt>
                <c:pt idx="1">
                  <c:v>859421415</c:v>
                </c:pt>
                <c:pt idx="2">
                  <c:v>866019878</c:v>
                </c:pt>
                <c:pt idx="3">
                  <c:v>929336205</c:v>
                </c:pt>
                <c:pt idx="4">
                  <c:v>870366036</c:v>
                </c:pt>
                <c:pt idx="5">
                  <c:v>954913882</c:v>
                </c:pt>
                <c:pt idx="6">
                  <c:v>4371975</c:v>
                </c:pt>
                <c:pt idx="7">
                  <c:v>897481077</c:v>
                </c:pt>
                <c:pt idx="8">
                  <c:v>1415981</c:v>
                </c:pt>
                <c:pt idx="9">
                  <c:v>13580289</c:v>
                </c:pt>
                <c:pt idx="10">
                  <c:v>34450</c:v>
                </c:pt>
                <c:pt idx="11">
                  <c:v>41761115</c:v>
                </c:pt>
                <c:pt idx="12">
                  <c:v>79356035</c:v>
                </c:pt>
                <c:pt idx="13">
                  <c:v>259552368</c:v>
                </c:pt>
                <c:pt idx="14">
                  <c:v>256175500</c:v>
                </c:pt>
                <c:pt idx="15">
                  <c:v>450343017</c:v>
                </c:pt>
                <c:pt idx="16">
                  <c:v>448728367</c:v>
                </c:pt>
                <c:pt idx="17">
                  <c:v>122804959</c:v>
                </c:pt>
                <c:pt idx="18">
                  <c:v>1044005694</c:v>
                </c:pt>
                <c:pt idx="19">
                  <c:v>1029560709</c:v>
                </c:pt>
              </c:numCache>
            </c:numRef>
          </c:val>
        </c:ser>
        <c:ser>
          <c:idx val="2"/>
          <c:order val="2"/>
          <c:tx>
            <c:v>Calls</c:v>
          </c:tx>
          <c:val>
            <c:numRef>
              <c:f>'Trace File Analysis'!$J$6:$J$25</c:f>
              <c:numCache>
                <c:formatCode>General</c:formatCode>
                <c:ptCount val="20"/>
                <c:pt idx="0">
                  <c:v>925417</c:v>
                </c:pt>
                <c:pt idx="1">
                  <c:v>512140744</c:v>
                </c:pt>
                <c:pt idx="2">
                  <c:v>58388993</c:v>
                </c:pt>
                <c:pt idx="3">
                  <c:v>32175988</c:v>
                </c:pt>
                <c:pt idx="4">
                  <c:v>546961</c:v>
                </c:pt>
                <c:pt idx="5">
                  <c:v>801217</c:v>
                </c:pt>
                <c:pt idx="6">
                  <c:v>543941</c:v>
                </c:pt>
                <c:pt idx="7">
                  <c:v>14585577</c:v>
                </c:pt>
                <c:pt idx="8">
                  <c:v>422607</c:v>
                </c:pt>
                <c:pt idx="9">
                  <c:v>5690961</c:v>
                </c:pt>
                <c:pt idx="10">
                  <c:v>18292</c:v>
                </c:pt>
                <c:pt idx="11">
                  <c:v>25610938</c:v>
                </c:pt>
                <c:pt idx="12">
                  <c:v>18949448</c:v>
                </c:pt>
                <c:pt idx="13">
                  <c:v>48199394</c:v>
                </c:pt>
                <c:pt idx="14">
                  <c:v>136477068</c:v>
                </c:pt>
                <c:pt idx="15">
                  <c:v>176608298</c:v>
                </c:pt>
                <c:pt idx="16">
                  <c:v>176599064</c:v>
                </c:pt>
                <c:pt idx="17">
                  <c:v>280767283</c:v>
                </c:pt>
                <c:pt idx="18">
                  <c:v>474715553</c:v>
                </c:pt>
                <c:pt idx="19">
                  <c:v>477648046</c:v>
                </c:pt>
              </c:numCache>
            </c:numRef>
          </c:val>
        </c:ser>
        <c:ser>
          <c:idx val="3"/>
          <c:order val="3"/>
          <c:tx>
            <c:v>Conditional</c:v>
          </c:tx>
          <c:val>
            <c:numRef>
              <c:f>'Trace File Analysis'!$L$6:$L$25</c:f>
              <c:numCache>
                <c:formatCode>General</c:formatCode>
                <c:ptCount val="20"/>
                <c:pt idx="0">
                  <c:v>300368</c:v>
                </c:pt>
                <c:pt idx="1">
                  <c:v>2340</c:v>
                </c:pt>
                <c:pt idx="2">
                  <c:v>5209</c:v>
                </c:pt>
                <c:pt idx="3">
                  <c:v>2398</c:v>
                </c:pt>
                <c:pt idx="4">
                  <c:v>9376</c:v>
                </c:pt>
                <c:pt idx="5">
                  <c:v>12803</c:v>
                </c:pt>
                <c:pt idx="6">
                  <c:v>17603</c:v>
                </c:pt>
                <c:pt idx="7">
                  <c:v>31529</c:v>
                </c:pt>
                <c:pt idx="8">
                  <c:v>48502</c:v>
                </c:pt>
                <c:pt idx="9">
                  <c:v>11728</c:v>
                </c:pt>
                <c:pt idx="10">
                  <c:v>293</c:v>
                </c:pt>
                <c:pt idx="11">
                  <c:v>577</c:v>
                </c:pt>
                <c:pt idx="12">
                  <c:v>3508</c:v>
                </c:pt>
                <c:pt idx="13">
                  <c:v>289</c:v>
                </c:pt>
                <c:pt idx="14">
                  <c:v>165</c:v>
                </c:pt>
                <c:pt idx="15">
                  <c:v>27250</c:v>
                </c:pt>
                <c:pt idx="16">
                  <c:v>28520</c:v>
                </c:pt>
                <c:pt idx="17">
                  <c:v>411</c:v>
                </c:pt>
                <c:pt idx="18">
                  <c:v>17549</c:v>
                </c:pt>
                <c:pt idx="19">
                  <c:v>18276</c:v>
                </c:pt>
              </c:numCache>
            </c:numRef>
          </c:val>
        </c:ser>
        <c:marker val="1"/>
        <c:axId val="78923648"/>
        <c:axId val="78934016"/>
      </c:lineChart>
      <c:catAx>
        <c:axId val="7892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Trace</a:t>
                </a:r>
                <a:r>
                  <a:rPr lang="en-US" baseline="0"/>
                  <a:t> Files</a:t>
                </a:r>
                <a:endParaRPr lang="en-US"/>
              </a:p>
            </c:rich>
          </c:tx>
          <c:layout/>
        </c:title>
        <c:tickLblPos val="nextTo"/>
        <c:crossAx val="78934016"/>
        <c:crosses val="autoZero"/>
        <c:auto val="1"/>
        <c:lblAlgn val="ctr"/>
        <c:lblOffset val="100"/>
      </c:catAx>
      <c:valAx>
        <c:axId val="7893401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Branch Offsets</a:t>
                </a:r>
              </a:p>
            </c:rich>
          </c:tx>
          <c:layout/>
        </c:title>
        <c:numFmt formatCode="General" sourceLinked="1"/>
        <c:tickLblPos val="nextTo"/>
        <c:crossAx val="7892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 Counts</a:t>
            </a:r>
          </a:p>
        </c:rich>
      </c:tx>
      <c:layout>
        <c:manualLayout>
          <c:xMode val="edge"/>
          <c:yMode val="edge"/>
          <c:x val="0.37390027423642491"/>
          <c:y val="2.5904760739193382E-2"/>
        </c:manualLayout>
      </c:layout>
    </c:title>
    <c:plotArea>
      <c:layout/>
      <c:lineChart>
        <c:grouping val="standard"/>
        <c:ser>
          <c:idx val="0"/>
          <c:order val="0"/>
          <c:tx>
            <c:v>Direct excluding calls</c:v>
          </c:tx>
          <c:val>
            <c:numRef>
              <c:f>'Trace File Analysis'!$E$6:$E$25</c:f>
              <c:numCache>
                <c:formatCode>General</c:formatCode>
                <c:ptCount val="20"/>
                <c:pt idx="0">
                  <c:v>2328964</c:v>
                </c:pt>
                <c:pt idx="1">
                  <c:v>1804494</c:v>
                </c:pt>
                <c:pt idx="2">
                  <c:v>1561371</c:v>
                </c:pt>
                <c:pt idx="3">
                  <c:v>905629</c:v>
                </c:pt>
                <c:pt idx="4">
                  <c:v>2471883</c:v>
                </c:pt>
                <c:pt idx="5">
                  <c:v>4533888</c:v>
                </c:pt>
                <c:pt idx="6">
                  <c:v>3186103</c:v>
                </c:pt>
                <c:pt idx="7">
                  <c:v>4079589</c:v>
                </c:pt>
                <c:pt idx="8">
                  <c:v>2150114</c:v>
                </c:pt>
                <c:pt idx="9">
                  <c:v>3776636</c:v>
                </c:pt>
                <c:pt idx="10">
                  <c:v>2495327</c:v>
                </c:pt>
                <c:pt idx="11">
                  <c:v>3921941</c:v>
                </c:pt>
                <c:pt idx="12">
                  <c:v>3297524</c:v>
                </c:pt>
                <c:pt idx="13">
                  <c:v>4919970</c:v>
                </c:pt>
                <c:pt idx="14">
                  <c:v>2709224</c:v>
                </c:pt>
                <c:pt idx="15">
                  <c:v>4199517</c:v>
                </c:pt>
                <c:pt idx="16">
                  <c:v>4081553</c:v>
                </c:pt>
                <c:pt idx="17">
                  <c:v>4455929</c:v>
                </c:pt>
                <c:pt idx="18">
                  <c:v>4980655</c:v>
                </c:pt>
                <c:pt idx="19">
                  <c:v>5059408</c:v>
                </c:pt>
              </c:numCache>
            </c:numRef>
          </c:val>
        </c:ser>
        <c:ser>
          <c:idx val="1"/>
          <c:order val="1"/>
          <c:tx>
            <c:v>Indirect excluding returns</c:v>
          </c:tx>
          <c:val>
            <c:numRef>
              <c:f>'Trace File Analysis'!$G$6:$G$25</c:f>
              <c:numCache>
                <c:formatCode>General</c:formatCode>
                <c:ptCount val="20"/>
                <c:pt idx="0">
                  <c:v>192</c:v>
                </c:pt>
                <c:pt idx="1">
                  <c:v>291</c:v>
                </c:pt>
                <c:pt idx="2">
                  <c:v>442</c:v>
                </c:pt>
                <c:pt idx="3">
                  <c:v>296</c:v>
                </c:pt>
                <c:pt idx="4">
                  <c:v>88</c:v>
                </c:pt>
                <c:pt idx="5">
                  <c:v>200</c:v>
                </c:pt>
                <c:pt idx="6">
                  <c:v>30790</c:v>
                </c:pt>
                <c:pt idx="7">
                  <c:v>506</c:v>
                </c:pt>
                <c:pt idx="8">
                  <c:v>44672</c:v>
                </c:pt>
                <c:pt idx="9">
                  <c:v>7694</c:v>
                </c:pt>
                <c:pt idx="10">
                  <c:v>37108</c:v>
                </c:pt>
                <c:pt idx="11">
                  <c:v>86646</c:v>
                </c:pt>
                <c:pt idx="12">
                  <c:v>201758</c:v>
                </c:pt>
                <c:pt idx="13">
                  <c:v>14430</c:v>
                </c:pt>
                <c:pt idx="14">
                  <c:v>175377</c:v>
                </c:pt>
                <c:pt idx="15">
                  <c:v>281427</c:v>
                </c:pt>
                <c:pt idx="16">
                  <c:v>273500</c:v>
                </c:pt>
                <c:pt idx="17">
                  <c:v>138619</c:v>
                </c:pt>
                <c:pt idx="18">
                  <c:v>299498</c:v>
                </c:pt>
                <c:pt idx="19">
                  <c:v>313025</c:v>
                </c:pt>
              </c:numCache>
            </c:numRef>
          </c:val>
        </c:ser>
        <c:ser>
          <c:idx val="2"/>
          <c:order val="2"/>
          <c:tx>
            <c:v>Calls</c:v>
          </c:tx>
          <c:val>
            <c:numRef>
              <c:f>'Trace File Analysis'!$I$6:$I$25</c:f>
              <c:numCache>
                <c:formatCode>General</c:formatCode>
                <c:ptCount val="20"/>
                <c:pt idx="0">
                  <c:v>143764</c:v>
                </c:pt>
                <c:pt idx="1">
                  <c:v>452</c:v>
                </c:pt>
                <c:pt idx="2">
                  <c:v>6043</c:v>
                </c:pt>
                <c:pt idx="3">
                  <c:v>7854</c:v>
                </c:pt>
                <c:pt idx="4">
                  <c:v>125387</c:v>
                </c:pt>
                <c:pt idx="5">
                  <c:v>227559</c:v>
                </c:pt>
                <c:pt idx="6">
                  <c:v>227339</c:v>
                </c:pt>
                <c:pt idx="7">
                  <c:v>28370</c:v>
                </c:pt>
                <c:pt idx="8">
                  <c:v>141359</c:v>
                </c:pt>
                <c:pt idx="9">
                  <c:v>17201</c:v>
                </c:pt>
                <c:pt idx="10">
                  <c:v>144563</c:v>
                </c:pt>
                <c:pt idx="11">
                  <c:v>109400</c:v>
                </c:pt>
                <c:pt idx="12">
                  <c:v>825754</c:v>
                </c:pt>
                <c:pt idx="13">
                  <c:v>78120</c:v>
                </c:pt>
                <c:pt idx="14">
                  <c:v>304648</c:v>
                </c:pt>
                <c:pt idx="15">
                  <c:v>692707</c:v>
                </c:pt>
                <c:pt idx="16">
                  <c:v>669964</c:v>
                </c:pt>
                <c:pt idx="17">
                  <c:v>445956</c:v>
                </c:pt>
                <c:pt idx="18">
                  <c:v>651172</c:v>
                </c:pt>
                <c:pt idx="19">
                  <c:v>667105</c:v>
                </c:pt>
              </c:numCache>
            </c:numRef>
          </c:val>
        </c:ser>
        <c:ser>
          <c:idx val="3"/>
          <c:order val="3"/>
          <c:tx>
            <c:v>Conditional</c:v>
          </c:tx>
          <c:val>
            <c:numRef>
              <c:f>'Trace File Analysis'!$L$6:$L$25</c:f>
              <c:numCache>
                <c:formatCode>General</c:formatCode>
                <c:ptCount val="20"/>
                <c:pt idx="0">
                  <c:v>300368</c:v>
                </c:pt>
                <c:pt idx="1">
                  <c:v>2340</c:v>
                </c:pt>
                <c:pt idx="2">
                  <c:v>5209</c:v>
                </c:pt>
                <c:pt idx="3">
                  <c:v>2398</c:v>
                </c:pt>
                <c:pt idx="4">
                  <c:v>9376</c:v>
                </c:pt>
                <c:pt idx="5">
                  <c:v>12803</c:v>
                </c:pt>
                <c:pt idx="6">
                  <c:v>17603</c:v>
                </c:pt>
                <c:pt idx="7">
                  <c:v>31529</c:v>
                </c:pt>
                <c:pt idx="8">
                  <c:v>48502</c:v>
                </c:pt>
                <c:pt idx="9">
                  <c:v>11728</c:v>
                </c:pt>
                <c:pt idx="10">
                  <c:v>293</c:v>
                </c:pt>
                <c:pt idx="11">
                  <c:v>577</c:v>
                </c:pt>
                <c:pt idx="12">
                  <c:v>3508</c:v>
                </c:pt>
                <c:pt idx="13">
                  <c:v>289</c:v>
                </c:pt>
                <c:pt idx="14">
                  <c:v>165</c:v>
                </c:pt>
                <c:pt idx="15">
                  <c:v>27250</c:v>
                </c:pt>
                <c:pt idx="16">
                  <c:v>28520</c:v>
                </c:pt>
                <c:pt idx="17">
                  <c:v>411</c:v>
                </c:pt>
                <c:pt idx="18">
                  <c:v>17549</c:v>
                </c:pt>
                <c:pt idx="19">
                  <c:v>18276</c:v>
                </c:pt>
              </c:numCache>
            </c:numRef>
          </c:val>
        </c:ser>
        <c:marker val="1"/>
        <c:axId val="78960896"/>
        <c:axId val="78844288"/>
      </c:lineChart>
      <c:catAx>
        <c:axId val="78960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Trace</a:t>
                </a:r>
                <a:r>
                  <a:rPr lang="en-US" baseline="0"/>
                  <a:t> Files</a:t>
                </a:r>
                <a:endParaRPr lang="en-US"/>
              </a:p>
            </c:rich>
          </c:tx>
          <c:layout/>
        </c:title>
        <c:tickLblPos val="nextTo"/>
        <c:crossAx val="78844288"/>
        <c:crosses val="autoZero"/>
        <c:auto val="1"/>
        <c:lblAlgn val="ctr"/>
        <c:lblOffset val="100"/>
      </c:catAx>
      <c:valAx>
        <c:axId val="788442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96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 and return</a:t>
            </a:r>
            <a:r>
              <a:rPr lang="en-US" baseline="0"/>
              <a:t> count differences</a:t>
            </a:r>
          </a:p>
        </c:rich>
      </c:tx>
      <c:layout>
        <c:manualLayout>
          <c:xMode val="edge"/>
          <c:yMode val="edge"/>
          <c:x val="0.25549233359764639"/>
          <c:y val="3.2380950923991715E-2"/>
        </c:manualLayout>
      </c:layout>
    </c:title>
    <c:plotArea>
      <c:layout>
        <c:manualLayout>
          <c:layoutTarget val="inner"/>
          <c:xMode val="edge"/>
          <c:yMode val="edge"/>
          <c:x val="0.10822401101591689"/>
          <c:y val="0.13625113747651424"/>
          <c:w val="0.64754432149939445"/>
          <c:h val="0.75857272927306807"/>
        </c:manualLayout>
      </c:layout>
      <c:lineChart>
        <c:grouping val="standard"/>
        <c:ser>
          <c:idx val="0"/>
          <c:order val="0"/>
          <c:tx>
            <c:v>Call Count - Return Count</c:v>
          </c:tx>
          <c:dLbls>
            <c:dLbl>
              <c:idx val="15"/>
              <c:layout>
                <c:manualLayout>
                  <c:x val="-4.6987293156015845E-2"/>
                  <c:y val="-3.561904601639089E-2"/>
                </c:manualLayout>
              </c:layout>
              <c:showVal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layout>
                <c:manualLayout>
                  <c:x val="-3.3830851072331428E-2"/>
                  <c:y val="-4.2095236201189191E-2"/>
                </c:manualLayout>
              </c:layout>
              <c:showVal val="1"/>
            </c:dLbl>
            <c:showVal val="1"/>
          </c:dLbls>
          <c:val>
            <c:numRef>
              <c:f>'Trace File Analysis'!$N$6:$N$25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350</c:v>
                </c:pt>
                <c:pt idx="12">
                  <c:v>24</c:v>
                </c:pt>
                <c:pt idx="13">
                  <c:v>169</c:v>
                </c:pt>
                <c:pt idx="14">
                  <c:v>314</c:v>
                </c:pt>
                <c:pt idx="15">
                  <c:v>1044</c:v>
                </c:pt>
                <c:pt idx="16">
                  <c:v>1013</c:v>
                </c:pt>
                <c:pt idx="17">
                  <c:v>1091</c:v>
                </c:pt>
                <c:pt idx="18">
                  <c:v>1169</c:v>
                </c:pt>
                <c:pt idx="19">
                  <c:v>352</c:v>
                </c:pt>
              </c:numCache>
            </c:numRef>
          </c:val>
        </c:ser>
        <c:marker val="1"/>
        <c:axId val="78864768"/>
        <c:axId val="78866688"/>
      </c:lineChart>
      <c:catAx>
        <c:axId val="7886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Trace Files</a:t>
                </a:r>
              </a:p>
            </c:rich>
          </c:tx>
          <c:layout/>
        </c:title>
        <c:tickLblPos val="nextTo"/>
        <c:crossAx val="78866688"/>
        <c:crosses val="autoZero"/>
        <c:auto val="1"/>
        <c:lblAlgn val="ctr"/>
        <c:lblOffset val="100"/>
      </c:catAx>
      <c:valAx>
        <c:axId val="788666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86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 Predication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Branch Predction Without BTB</c:v>
          </c:tx>
          <c:val>
            <c:numRef>
              <c:f>'Fully Associative Cache'!$F$7:$F$26</c:f>
              <c:numCache>
                <c:formatCode>General</c:formatCode>
                <c:ptCount val="20"/>
                <c:pt idx="0">
                  <c:v>3.3639999999999999</c:v>
                </c:pt>
                <c:pt idx="1">
                  <c:v>1.3340000000000001</c:v>
                </c:pt>
                <c:pt idx="2">
                  <c:v>0.51600000000000001</c:v>
                </c:pt>
                <c:pt idx="3">
                  <c:v>0.26400000000000001</c:v>
                </c:pt>
                <c:pt idx="4">
                  <c:v>2.2450000000000001</c:v>
                </c:pt>
                <c:pt idx="5">
                  <c:v>8.5370000000000008</c:v>
                </c:pt>
                <c:pt idx="6">
                  <c:v>11.842000000000001</c:v>
                </c:pt>
                <c:pt idx="7">
                  <c:v>12.619</c:v>
                </c:pt>
                <c:pt idx="8">
                  <c:v>2.8980000000000001</c:v>
                </c:pt>
                <c:pt idx="9">
                  <c:v>0.48399999999999999</c:v>
                </c:pt>
                <c:pt idx="10">
                  <c:v>8.8580000000000005</c:v>
                </c:pt>
                <c:pt idx="11">
                  <c:v>10.816000000000001</c:v>
                </c:pt>
                <c:pt idx="12">
                  <c:v>1.5980000000000001</c:v>
                </c:pt>
                <c:pt idx="13">
                  <c:v>2.141</c:v>
                </c:pt>
                <c:pt idx="14">
                  <c:v>6.3979999999999997</c:v>
                </c:pt>
                <c:pt idx="15">
                  <c:v>9.7929999999999993</c:v>
                </c:pt>
                <c:pt idx="16">
                  <c:v>10.170999999999999</c:v>
                </c:pt>
                <c:pt idx="17">
                  <c:v>8.1289999999999996</c:v>
                </c:pt>
                <c:pt idx="18">
                  <c:v>10.938000000000001</c:v>
                </c:pt>
                <c:pt idx="19">
                  <c:v>11.548999999999999</c:v>
                </c:pt>
              </c:numCache>
            </c:numRef>
          </c:val>
        </c:ser>
        <c:ser>
          <c:idx val="1"/>
          <c:order val="1"/>
          <c:tx>
            <c:v>Branch Prediction with 4 Bit Local Counter and BTB</c:v>
          </c:tx>
          <c:val>
            <c:numRef>
              <c:f>'Fully Associative Cache'!$G$7:$G$26</c:f>
              <c:numCache>
                <c:formatCode>General</c:formatCode>
                <c:ptCount val="20"/>
                <c:pt idx="0">
                  <c:v>3.544</c:v>
                </c:pt>
                <c:pt idx="1">
                  <c:v>1.3109999999999999</c:v>
                </c:pt>
                <c:pt idx="2">
                  <c:v>0.51600000000000001</c:v>
                </c:pt>
                <c:pt idx="3">
                  <c:v>0.26400000000000001</c:v>
                </c:pt>
                <c:pt idx="4">
                  <c:v>2.246</c:v>
                </c:pt>
                <c:pt idx="5">
                  <c:v>8.3829999999999991</c:v>
                </c:pt>
                <c:pt idx="6">
                  <c:v>11.695</c:v>
                </c:pt>
                <c:pt idx="7">
                  <c:v>12.422000000000001</c:v>
                </c:pt>
                <c:pt idx="8">
                  <c:v>2.9220000000000002</c:v>
                </c:pt>
                <c:pt idx="9">
                  <c:v>0.5</c:v>
                </c:pt>
                <c:pt idx="10">
                  <c:v>8.75</c:v>
                </c:pt>
                <c:pt idx="11">
                  <c:v>10.632</c:v>
                </c:pt>
                <c:pt idx="12">
                  <c:v>1.58</c:v>
                </c:pt>
                <c:pt idx="13">
                  <c:v>2.1509999999999998</c:v>
                </c:pt>
                <c:pt idx="14">
                  <c:v>6.35</c:v>
                </c:pt>
                <c:pt idx="15">
                  <c:v>9.6829999999999998</c:v>
                </c:pt>
                <c:pt idx="16">
                  <c:v>10.023</c:v>
                </c:pt>
                <c:pt idx="17">
                  <c:v>8.0640000000000001</c:v>
                </c:pt>
                <c:pt idx="18">
                  <c:v>10.723000000000001</c:v>
                </c:pt>
                <c:pt idx="19">
                  <c:v>11.311999999999999</c:v>
                </c:pt>
              </c:numCache>
            </c:numRef>
          </c:val>
        </c:ser>
        <c:ser>
          <c:idx val="2"/>
          <c:order val="2"/>
          <c:tx>
            <c:v>Branch Predication With 4 Bit Prediction Counter + 256 Full Asso</c:v>
          </c:tx>
          <c:val>
            <c:numRef>
              <c:f>'Fully Associative Cache'!$H$7:$H$26</c:f>
              <c:numCache>
                <c:formatCode>General</c:formatCode>
                <c:ptCount val="20"/>
                <c:pt idx="0">
                  <c:v>3.617</c:v>
                </c:pt>
                <c:pt idx="1">
                  <c:v>1.355</c:v>
                </c:pt>
                <c:pt idx="2">
                  <c:v>0.51600000000000001</c:v>
                </c:pt>
                <c:pt idx="3">
                  <c:v>0.26400000000000001</c:v>
                </c:pt>
                <c:pt idx="4">
                  <c:v>2.2650000000000001</c:v>
                </c:pt>
                <c:pt idx="5">
                  <c:v>8.9580000000000002</c:v>
                </c:pt>
                <c:pt idx="6">
                  <c:v>12.275</c:v>
                </c:pt>
                <c:pt idx="7">
                  <c:v>13.224</c:v>
                </c:pt>
                <c:pt idx="8">
                  <c:v>3.052</c:v>
                </c:pt>
                <c:pt idx="9">
                  <c:v>0.52500000000000002</c:v>
                </c:pt>
                <c:pt idx="10">
                  <c:v>8.9610000000000003</c:v>
                </c:pt>
                <c:pt idx="11">
                  <c:v>12.303000000000001</c:v>
                </c:pt>
                <c:pt idx="12">
                  <c:v>1.663</c:v>
                </c:pt>
                <c:pt idx="13">
                  <c:v>2.1720000000000002</c:v>
                </c:pt>
                <c:pt idx="14">
                  <c:v>6.5940000000000003</c:v>
                </c:pt>
                <c:pt idx="15">
                  <c:v>10.661</c:v>
                </c:pt>
                <c:pt idx="16">
                  <c:v>11.05</c:v>
                </c:pt>
                <c:pt idx="17">
                  <c:v>8.5790000000000006</c:v>
                </c:pt>
                <c:pt idx="18">
                  <c:v>11.76</c:v>
                </c:pt>
                <c:pt idx="19">
                  <c:v>12.387</c:v>
                </c:pt>
              </c:numCache>
            </c:numRef>
          </c:val>
        </c:ser>
        <c:hiLowLines/>
        <c:marker val="1"/>
        <c:axId val="78984320"/>
        <c:axId val="78986240"/>
      </c:lineChart>
      <c:catAx>
        <c:axId val="7898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Traces</a:t>
                </a:r>
                <a:r>
                  <a:rPr lang="en-US" baseline="0"/>
                  <a:t> Files</a:t>
                </a:r>
                <a:endParaRPr lang="en-US"/>
              </a:p>
            </c:rich>
          </c:tx>
          <c:layout/>
        </c:title>
        <c:majorTickMark val="none"/>
        <c:tickLblPos val="nextTo"/>
        <c:crossAx val="78986240"/>
        <c:crosses val="autoZero"/>
        <c:auto val="1"/>
        <c:lblAlgn val="ctr"/>
        <c:lblOffset val="100"/>
      </c:catAx>
      <c:valAx>
        <c:axId val="78986240"/>
        <c:scaling>
          <c:orientation val="minMax"/>
          <c:max val="1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Wrong cc Predicts / 1000 insts</a:t>
                </a:r>
              </a:p>
            </c:rich>
          </c:tx>
          <c:layout/>
        </c:title>
        <c:numFmt formatCode="General" sourceLinked="1"/>
        <c:tickLblPos val="nextTo"/>
        <c:crossAx val="78984320"/>
        <c:crosses val="autoZero"/>
        <c:crossBetween val="between"/>
        <c:majorUnit val="2"/>
        <c:minorUnit val="0.4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BTB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('Fully Associative Cache'!$I$28:$L$28,'Fully Associative Cache'!$N$28:$O$28)</c:f>
              <c:numCache>
                <c:formatCode>General</c:formatCode>
                <c:ptCount val="6"/>
                <c:pt idx="0">
                  <c:v>37.609347851878042</c:v>
                </c:pt>
                <c:pt idx="1">
                  <c:v>10.202456550509064</c:v>
                </c:pt>
                <c:pt idx="2">
                  <c:v>8.8576861946300092</c:v>
                </c:pt>
                <c:pt idx="3">
                  <c:v>7.3405897346481526</c:v>
                </c:pt>
                <c:pt idx="4">
                  <c:v>7.2939577852489501</c:v>
                </c:pt>
                <c:pt idx="5">
                  <c:v>7.3074594194597653</c:v>
                </c:pt>
              </c:numCache>
            </c:numRef>
          </c:val>
        </c:ser>
        <c:marker val="1"/>
        <c:axId val="79007104"/>
        <c:axId val="79705600"/>
      </c:lineChart>
      <c:catAx>
        <c:axId val="7900710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TecstCase</a:t>
                </a:r>
              </a:p>
            </c:rich>
          </c:tx>
          <c:layout/>
        </c:title>
        <c:majorTickMark val="none"/>
        <c:tickLblPos val="nextTo"/>
        <c:crossAx val="79705600"/>
        <c:crosses val="autoZero"/>
        <c:auto val="1"/>
        <c:lblAlgn val="ctr"/>
        <c:lblOffset val="100"/>
      </c:catAx>
      <c:valAx>
        <c:axId val="79705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Mean - Total Wrong cc Predicts / 1000 insts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7900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34</xdr:row>
      <xdr:rowOff>38100</xdr:rowOff>
    </xdr:from>
    <xdr:to>
      <xdr:col>5</xdr:col>
      <xdr:colOff>942975</xdr:colOff>
      <xdr:row>48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481854</xdr:colOff>
      <xdr:row>32</xdr:row>
      <xdr:rowOff>44824</xdr:rowOff>
    </xdr:from>
    <xdr:to>
      <xdr:col>7</xdr:col>
      <xdr:colOff>941294</xdr:colOff>
      <xdr:row>53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235324</xdr:colOff>
      <xdr:row>32</xdr:row>
      <xdr:rowOff>44822</xdr:rowOff>
    </xdr:from>
    <xdr:to>
      <xdr:col>15</xdr:col>
      <xdr:colOff>112061</xdr:colOff>
      <xdr:row>53</xdr:row>
      <xdr:rowOff>145676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56030</xdr:colOff>
      <xdr:row>55</xdr:row>
      <xdr:rowOff>0</xdr:rowOff>
    </xdr:from>
    <xdr:to>
      <xdr:col>9</xdr:col>
      <xdr:colOff>11206</xdr:colOff>
      <xdr:row>75</xdr:row>
      <xdr:rowOff>112059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71438</xdr:colOff>
      <xdr:row>47</xdr:row>
      <xdr:rowOff>180975</xdr:rowOff>
    </xdr:from>
    <xdr:to>
      <xdr:col>8</xdr:col>
      <xdr:colOff>285751</xdr:colOff>
      <xdr:row>68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47</xdr:row>
      <xdr:rowOff>19050</xdr:rowOff>
    </xdr:from>
    <xdr:to>
      <xdr:col>13</xdr:col>
      <xdr:colOff>647700</xdr:colOff>
      <xdr:row>67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6:I27" totalsRowCount="1" headerRowDxfId="74" dataDxfId="73">
  <autoFilter ref="B6:I26">
    <filterColumn colId="3"/>
    <filterColumn colId="4"/>
    <filterColumn colId="5"/>
    <filterColumn colId="6"/>
    <filterColumn colId="7"/>
  </autoFilter>
  <tableColumns count="8">
    <tableColumn id="1" name="Sr No" totalsRowLabel="Total" dataDxfId="72" totalsRowDxfId="71"/>
    <tableColumn id="2" name="Benchmark" dataDxfId="70" totalsRowDxfId="69"/>
    <tableColumn id="3" name="Tracefile" dataDxfId="68" totalsRowDxfId="67"/>
    <tableColumn id="11" name="Total Wrong T Predicts / 1000 insts stack size 0" totalsRowFunction="custom" dataDxfId="66" totalsRowDxfId="65">
      <totalsRowFormula>GEOMEAN([Total Wrong T Predicts / 1000 insts stack size 0])</totalsRowFormula>
    </tableColumn>
    <tableColumn id="4" name="Total Wrong T Predicts / 1000 insts stack size 4" totalsRowFunction="custom" dataDxfId="64" totalsRowDxfId="63">
      <totalsRowFormula>GEOMEAN([Total Wrong T Predicts / 1000 insts stack size 4])</totalsRowFormula>
    </tableColumn>
    <tableColumn id="5" name="Total Wrong T Predicts / 1000 insts stack size 8" totalsRowFunction="custom" dataDxfId="62" totalsRowDxfId="61">
      <totalsRowFormula>GEOMEAN([Total Wrong T Predicts / 1000 insts stack size 8])</totalsRowFormula>
    </tableColumn>
    <tableColumn id="6" name="Total Wrong T Predicts / 1000 insts stack size 16" totalsRowFunction="custom" dataDxfId="60" totalsRowDxfId="59">
      <totalsRowFormula>GEOMEAN([Total Wrong T Predicts / 1000 insts stack size 16])</totalsRowFormula>
    </tableColumn>
    <tableColumn id="7" name="Total Wrong T Predicts / 1000 insts stack size 32" totalsRowFunction="custom" dataDxfId="58" totalsRowDxfId="57">
      <totalsRowFormula>GEOMEAN([Total Wrong T Predicts / 1000 insts stack size 32])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225" displayName="Table225" ref="B5:N26" totalsRowCount="1" headerRowDxfId="56" dataDxfId="55">
  <autoFilter ref="B5:N25"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Sr No" totalsRowLabel="Total" dataDxfId="54" totalsRowDxfId="53"/>
    <tableColumn id="2" name="Benchmark" dataDxfId="52" totalsRowDxfId="51"/>
    <tableColumn id="3" name="Tracefile" dataDxfId="50" totalsRowDxfId="49"/>
    <tableColumn id="10" name="Direct Branches(Not calls)" totalsRowFunction="sum" dataDxfId="48" totalsRowDxfId="47"/>
    <tableColumn id="11" name="Avg Direct Branches (not calls) Offset" totalsRowFunction="average" dataDxfId="46" totalsRowDxfId="45"/>
    <tableColumn id="5" name="Indirect and not returns branches" totalsRowFunction="sum" dataDxfId="44" totalsRowDxfId="43"/>
    <tableColumn id="6" name="Avg Indirect and not returns Branches offset" totalsRowFunction="average" dataDxfId="42" totalsRowDxfId="41"/>
    <tableColumn id="7" name="Calls" totalsRowFunction="sum" dataDxfId="40" totalsRowDxfId="39"/>
    <tableColumn id="8" name="Avg Calls offset" totalsRowFunction="average" dataDxfId="38" totalsRowDxfId="37"/>
    <tableColumn id="4" name="Conditional Branches" totalsRowFunction="average" dataDxfId="36" totalsRowDxfId="35"/>
    <tableColumn id="9" name="Avg Conditional Branches offset" totalsRowFunction="custom" dataDxfId="34" totalsRowDxfId="33">
      <totalsRowFormula>GEOMEAN([Avg Conditional Branches offset])</totalsRowFormula>
    </tableColumn>
    <tableColumn id="12" name="Returns count" dataDxfId="32" totalsRowDxfId="31"/>
    <tableColumn id="13" name="Delta Calls - Returns" dataDxfId="30" totalsRowDxfId="29">
      <calculatedColumnFormula>ABS(Table225[[#This Row],[Calls]] - Table225[[#This Row],[Returns count]])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C6:O27" totalsRowCount="1" headerRowDxfId="27" dataDxfId="26">
  <autoFilter ref="C6:O26">
    <filterColumn colId="3"/>
    <filterColumn colId="4"/>
    <filterColumn colId="5"/>
    <filterColumn colId="6"/>
    <filterColumn colId="8"/>
    <filterColumn colId="9"/>
    <filterColumn colId="10"/>
    <filterColumn colId="11"/>
    <filterColumn colId="12"/>
  </autoFilter>
  <tableColumns count="13">
    <tableColumn id="1" name="Sr No" totalsRowLabel="Total" dataDxfId="25" totalsRowDxfId="24"/>
    <tableColumn id="2" name="Benchmark" dataDxfId="23" totalsRowDxfId="22"/>
    <tableColumn id="3" name="Tracefile" dataDxfId="21" totalsRowDxfId="20"/>
    <tableColumn id="10" name="Total Wrong cc Predicts / 1000 insts" totalsRowFunction="custom" dataDxfId="19" totalsRowDxfId="18">
      <totalsRowFormula>GEOMEAN([Total Wrong cc Predicts / 1000 insts])</totalsRowFormula>
    </tableColumn>
    <tableColumn id="7" name="4 Bit Local Prediction Counter with BTB with Offset + 128 +64 full asso" totalsRowFunction="custom" dataDxfId="17" totalsRowDxfId="16">
      <totalsRowFormula>GEOMEAN([4 Bit Local Prediction Counter with BTB with Offset + 128 +64 full asso])</totalsRowFormula>
    </tableColumn>
    <tableColumn id="13" name="BTB with 512 xOffset + 256 Full Asso + 64 x Full Asso + Local Pred_Counter_4 Bit + 11 bit_Global Hist - Branch Prediction" totalsRowFunction="custom" dataDxfId="15" totalsRowDxfId="14">
      <totalsRowFormula>GEOMEAN([BTB with 512 xOffset + 256 Full Asso + 64 x Full Asso + Local Pred_Counter_4 Bit + 11 bit_Global Hist - Branch Prediction])</totalsRowFormula>
    </tableColumn>
    <tableColumn id="12" name="No BTB" totalsRowFunction="custom" dataDxfId="13" totalsRowDxfId="12">
      <totalsRowFormula>GEOMEAN([No BTB])</totalsRowFormula>
    </tableColumn>
    <tableColumn id="4" name="Fully Associative BTB" totalsRowFunction="custom" dataDxfId="11" totalsRowDxfId="10">
      <totalsRowFormula>GEOMEAN([Fully Associative BTB])</totalsRowFormula>
    </tableColumn>
    <tableColumn id="9" name="Offset BTB" totalsRowFunction="custom" dataDxfId="9" totalsRowDxfId="8">
      <totalsRowFormula>GEOMEAN([Offset BTB])</totalsRowFormula>
    </tableColumn>
    <tableColumn id="5" name="BTB 512 x Offset + 128 x Full Asso" totalsRowFunction="custom" dataDxfId="7" totalsRowDxfId="6">
      <totalsRowFormula>GEOMEAN([BTB 512 x Offset + 128 x Full Asso])</totalsRowFormula>
    </tableColumn>
    <tableColumn id="6" name="4096 Local History Table " totalsRowFunction="custom" dataDxfId="5" totalsRowDxfId="4">
      <totalsRowFormula>GEOMEAN([[4096 Local History Table ]])</totalsRowFormula>
    </tableColumn>
    <tableColumn id="8" name="BTB with 512 xOffset + 128 Full Asso + 64 x Full Asso + Local Pred_Counter_4 Bit " totalsRowFunction="custom" dataDxfId="3" totalsRowDxfId="2">
      <totalsRowFormula>GEOMEAN([BTB with 512 xOffset + 128 Full Asso + 64 x Full Asso + Local Pred_Counter_4 Bit ])</totalsRowFormula>
    </tableColumn>
    <tableColumn id="11" name="BTB with 512 xOffset + 256 Full Asso + 64 x Full Asso + Local Pred_Counter_4 Bit + 11 bit_Global Hist" totalsRowFunction="custom" dataDxfId="1" totalsRowDxfId="0">
      <totalsRowFormula>GEOMEAN([BTB with 512 xOffset + 256 Full Asso + 64 x Full Asso + Local Pred_Counter_4 Bit + 11 bit_Global Hist])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S33"/>
  <sheetViews>
    <sheetView topLeftCell="A28" workbookViewId="0">
      <selection activeCell="J24" sqref="J24"/>
    </sheetView>
  </sheetViews>
  <sheetFormatPr defaultRowHeight="15"/>
  <cols>
    <col min="2" max="2" width="10.28515625" bestFit="1" customWidth="1"/>
    <col min="3" max="3" width="15.42578125" bestFit="1" customWidth="1"/>
    <col min="4" max="4" width="17.5703125" bestFit="1" customWidth="1"/>
    <col min="5" max="5" width="20" bestFit="1" customWidth="1"/>
    <col min="6" max="6" width="18.5703125" bestFit="1" customWidth="1"/>
    <col min="7" max="10" width="18.5703125" customWidth="1"/>
    <col min="11" max="11" width="15.28515625" bestFit="1" customWidth="1"/>
    <col min="12" max="12" width="16.42578125" bestFit="1" customWidth="1"/>
    <col min="13" max="13" width="18.5703125" bestFit="1" customWidth="1"/>
    <col min="14" max="14" width="15.42578125" bestFit="1" customWidth="1"/>
    <col min="15" max="15" width="17.28515625" bestFit="1" customWidth="1"/>
    <col min="16" max="16" width="16.42578125" bestFit="1" customWidth="1"/>
    <col min="17" max="17" width="13.5703125" bestFit="1" customWidth="1"/>
    <col min="19" max="20" width="15.42578125" bestFit="1" customWidth="1"/>
    <col min="21" max="21" width="17.28515625" bestFit="1" customWidth="1"/>
    <col min="22" max="22" width="13" bestFit="1" customWidth="1"/>
  </cols>
  <sheetData>
    <row r="4" spans="2:19" ht="22.5">
      <c r="B4" s="7" t="s">
        <v>13</v>
      </c>
      <c r="L4" s="7"/>
      <c r="R4" s="7"/>
    </row>
    <row r="6" spans="2:19" ht="45">
      <c r="B6" s="4" t="s">
        <v>4</v>
      </c>
      <c r="C6" s="4" t="s">
        <v>0</v>
      </c>
      <c r="D6" s="4" t="s">
        <v>1</v>
      </c>
      <c r="E6" s="4" t="s">
        <v>42</v>
      </c>
      <c r="F6" s="4" t="s">
        <v>41</v>
      </c>
      <c r="G6" s="4" t="s">
        <v>40</v>
      </c>
      <c r="H6" s="4" t="s">
        <v>39</v>
      </c>
      <c r="I6" s="4" t="s">
        <v>43</v>
      </c>
      <c r="J6" s="4"/>
      <c r="K6" s="4"/>
      <c r="L6" s="4"/>
      <c r="M6" s="4"/>
      <c r="N6" s="4"/>
      <c r="P6" s="4"/>
      <c r="Q6" s="4"/>
      <c r="R6" s="4"/>
      <c r="S6" s="4"/>
    </row>
    <row r="7" spans="2:19">
      <c r="B7" s="1">
        <v>1</v>
      </c>
      <c r="C7" s="2" t="s">
        <v>2</v>
      </c>
      <c r="D7" s="2" t="s">
        <v>3</v>
      </c>
      <c r="E7" s="5">
        <v>23.518999999999998</v>
      </c>
      <c r="F7" s="5">
        <v>18.649999999999999</v>
      </c>
      <c r="G7" s="5">
        <v>18.646999999999998</v>
      </c>
      <c r="H7" s="5">
        <v>18.646000000000001</v>
      </c>
      <c r="I7" s="5">
        <v>18.646000000000001</v>
      </c>
      <c r="J7" s="5"/>
      <c r="K7" s="1"/>
      <c r="L7" s="2"/>
      <c r="M7" s="2"/>
      <c r="N7" s="5"/>
      <c r="P7" s="1"/>
      <c r="Q7" s="2"/>
      <c r="R7" s="2"/>
      <c r="S7" s="5"/>
    </row>
    <row r="8" spans="2:19">
      <c r="B8" s="1">
        <v>2</v>
      </c>
      <c r="C8" s="2" t="s">
        <v>2</v>
      </c>
      <c r="D8" s="2" t="s">
        <v>14</v>
      </c>
      <c r="E8" s="5">
        <v>12.913</v>
      </c>
      <c r="F8" s="5">
        <v>12.9</v>
      </c>
      <c r="G8" s="5">
        <v>12.898999999999999</v>
      </c>
      <c r="H8" s="5">
        <v>12.898999999999999</v>
      </c>
      <c r="I8" s="5">
        <v>12.898999999999999</v>
      </c>
      <c r="J8" s="5"/>
      <c r="K8" s="1"/>
      <c r="L8" s="2"/>
      <c r="M8" s="2"/>
      <c r="N8" s="5"/>
      <c r="P8" s="1"/>
      <c r="Q8" s="2"/>
      <c r="R8" s="2"/>
      <c r="S8" s="5"/>
    </row>
    <row r="9" spans="2:19">
      <c r="B9" s="1">
        <v>3</v>
      </c>
      <c r="C9" s="2" t="s">
        <v>2</v>
      </c>
      <c r="D9" s="2" t="s">
        <v>15</v>
      </c>
      <c r="E9" s="5">
        <v>7.3730000000000002</v>
      </c>
      <c r="F9" s="5">
        <v>7.1719999999999997</v>
      </c>
      <c r="G9" s="5">
        <v>7.17</v>
      </c>
      <c r="H9" s="5">
        <v>7.1689999999999996</v>
      </c>
      <c r="I9" s="5">
        <v>7.1689999999999996</v>
      </c>
      <c r="J9" s="5"/>
      <c r="K9" s="1"/>
      <c r="L9" s="2"/>
      <c r="M9" s="2"/>
      <c r="N9" s="5"/>
      <c r="P9" s="1"/>
      <c r="Q9" s="2"/>
      <c r="R9" s="2"/>
      <c r="S9" s="5"/>
    </row>
    <row r="10" spans="2:19">
      <c r="B10" s="1">
        <v>4</v>
      </c>
      <c r="C10" s="2" t="s">
        <v>2</v>
      </c>
      <c r="D10" s="2" t="s">
        <v>16</v>
      </c>
      <c r="E10" s="5">
        <v>4.6440000000000001</v>
      </c>
      <c r="F10" s="5">
        <v>4.3810000000000002</v>
      </c>
      <c r="G10" s="5">
        <v>4.3789999999999996</v>
      </c>
      <c r="H10" s="5">
        <v>4.3789999999999996</v>
      </c>
      <c r="I10" s="5">
        <v>4.3789999999999996</v>
      </c>
      <c r="J10" s="5"/>
      <c r="K10" s="1"/>
      <c r="L10" s="2"/>
      <c r="M10" s="2"/>
      <c r="N10" s="5"/>
      <c r="P10" s="1"/>
      <c r="Q10" s="2"/>
      <c r="R10" s="2"/>
      <c r="S10" s="5"/>
    </row>
    <row r="11" spans="2:19">
      <c r="B11" s="1">
        <v>5</v>
      </c>
      <c r="C11" s="2" t="s">
        <v>2</v>
      </c>
      <c r="D11" s="2" t="s">
        <v>17</v>
      </c>
      <c r="E11" s="5">
        <v>36.337000000000003</v>
      </c>
      <c r="F11" s="5">
        <v>32.087000000000003</v>
      </c>
      <c r="G11" s="5">
        <v>32.087000000000003</v>
      </c>
      <c r="H11" s="5">
        <v>32.087000000000003</v>
      </c>
      <c r="I11" s="5">
        <v>32.087000000000003</v>
      </c>
      <c r="J11" s="5"/>
      <c r="K11" s="1"/>
      <c r="L11" s="2"/>
      <c r="M11" s="2"/>
      <c r="N11" s="5"/>
      <c r="P11" s="1"/>
      <c r="Q11" s="2"/>
      <c r="R11" s="2"/>
      <c r="S11" s="5"/>
    </row>
    <row r="12" spans="2:19">
      <c r="B12" s="1">
        <v>6</v>
      </c>
      <c r="C12" s="3" t="s">
        <v>5</v>
      </c>
      <c r="D12" s="3" t="s">
        <v>8</v>
      </c>
      <c r="E12" s="6">
        <v>64.701999999999998</v>
      </c>
      <c r="F12" s="5">
        <v>57.098999999999997</v>
      </c>
      <c r="G12" s="6">
        <v>57.046999999999997</v>
      </c>
      <c r="H12" s="6">
        <v>56.988999999999997</v>
      </c>
      <c r="I12" s="5">
        <v>56.988</v>
      </c>
      <c r="J12" s="5"/>
      <c r="K12" s="1"/>
      <c r="L12" s="3"/>
      <c r="M12" s="3"/>
      <c r="N12" s="6"/>
      <c r="P12" s="1"/>
      <c r="Q12" s="3"/>
      <c r="R12" s="3"/>
      <c r="S12" s="6"/>
    </row>
    <row r="13" spans="2:19">
      <c r="B13" s="1">
        <v>7</v>
      </c>
      <c r="C13" s="3" t="s">
        <v>5</v>
      </c>
      <c r="D13" s="3" t="s">
        <v>18</v>
      </c>
      <c r="E13" s="6">
        <v>56.588999999999999</v>
      </c>
      <c r="F13" s="5">
        <v>48.978000000000002</v>
      </c>
      <c r="G13" s="6">
        <v>48.899000000000001</v>
      </c>
      <c r="H13" s="6">
        <v>48.884</v>
      </c>
      <c r="I13" s="5">
        <v>48.884</v>
      </c>
      <c r="J13" s="5"/>
      <c r="K13" s="1"/>
      <c r="L13" s="3"/>
      <c r="M13" s="3"/>
      <c r="N13" s="6"/>
      <c r="P13" s="1"/>
      <c r="Q13" s="3"/>
      <c r="R13" s="3"/>
      <c r="S13" s="6"/>
    </row>
    <row r="14" spans="2:19">
      <c r="B14" s="1">
        <v>8</v>
      </c>
      <c r="C14" s="3" t="s">
        <v>5</v>
      </c>
      <c r="D14" s="3" t="s">
        <v>19</v>
      </c>
      <c r="E14" s="6">
        <v>54.216999999999999</v>
      </c>
      <c r="F14" s="5">
        <v>53.259</v>
      </c>
      <c r="G14" s="6">
        <v>53.256999999999998</v>
      </c>
      <c r="H14" s="6">
        <v>53.256</v>
      </c>
      <c r="I14" s="5">
        <v>53.256</v>
      </c>
      <c r="J14" s="5"/>
      <c r="K14" s="1"/>
      <c r="L14" s="3"/>
      <c r="M14" s="3"/>
      <c r="N14" s="6"/>
      <c r="P14" s="1"/>
      <c r="Q14" s="3"/>
      <c r="R14" s="3"/>
      <c r="S14" s="6"/>
    </row>
    <row r="15" spans="2:19">
      <c r="B15" s="1">
        <v>9</v>
      </c>
      <c r="C15" s="3" t="s">
        <v>5</v>
      </c>
      <c r="D15" s="3" t="s">
        <v>20</v>
      </c>
      <c r="E15" s="6">
        <v>28.422000000000001</v>
      </c>
      <c r="F15" s="5">
        <v>23.951000000000001</v>
      </c>
      <c r="G15" s="6">
        <v>23.637</v>
      </c>
      <c r="H15" s="6">
        <v>23.632999999999999</v>
      </c>
      <c r="I15" s="5">
        <v>23.632000000000001</v>
      </c>
      <c r="J15" s="5"/>
      <c r="K15" s="1"/>
      <c r="L15" s="3"/>
      <c r="M15" s="3"/>
      <c r="N15" s="6"/>
      <c r="P15" s="1"/>
      <c r="Q15" s="3"/>
      <c r="R15" s="3"/>
      <c r="S15" s="6"/>
    </row>
    <row r="16" spans="2:19">
      <c r="B16" s="1">
        <v>10</v>
      </c>
      <c r="C16" s="3" t="s">
        <v>5</v>
      </c>
      <c r="D16" s="3" t="s">
        <v>21</v>
      </c>
      <c r="E16" s="6">
        <v>4.9989999999999997</v>
      </c>
      <c r="F16" s="5">
        <v>4.4240000000000004</v>
      </c>
      <c r="G16" s="6">
        <v>4.4160000000000004</v>
      </c>
      <c r="H16" s="6">
        <v>4.4160000000000004</v>
      </c>
      <c r="I16" s="5">
        <v>4.4160000000000004</v>
      </c>
      <c r="J16" s="5"/>
      <c r="K16" s="1"/>
      <c r="L16" s="3"/>
      <c r="M16" s="3"/>
      <c r="N16" s="6"/>
      <c r="P16" s="1"/>
      <c r="Q16" s="3"/>
      <c r="R16" s="3"/>
      <c r="S16" s="6"/>
    </row>
    <row r="17" spans="2:19">
      <c r="B17" s="1">
        <v>11</v>
      </c>
      <c r="C17" s="3" t="s">
        <v>6</v>
      </c>
      <c r="D17" s="3" t="s">
        <v>9</v>
      </c>
      <c r="E17" s="6">
        <v>41.29</v>
      </c>
      <c r="F17" s="5">
        <v>36.393000000000001</v>
      </c>
      <c r="G17" s="6">
        <v>36.39</v>
      </c>
      <c r="H17" s="6">
        <v>36.39</v>
      </c>
      <c r="I17" s="5">
        <v>36.39</v>
      </c>
      <c r="J17" s="5"/>
      <c r="K17" s="1"/>
      <c r="L17" s="3"/>
      <c r="M17" s="3"/>
      <c r="N17" s="6"/>
      <c r="P17" s="1"/>
      <c r="Q17" s="3"/>
      <c r="R17" s="3"/>
      <c r="S17" s="6"/>
    </row>
    <row r="18" spans="2:19">
      <c r="B18" s="1">
        <v>12</v>
      </c>
      <c r="C18" s="3" t="s">
        <v>6</v>
      </c>
      <c r="D18" s="3" t="s">
        <v>22</v>
      </c>
      <c r="E18" s="6">
        <v>91.962000000000003</v>
      </c>
      <c r="F18" s="5">
        <v>88.355999999999995</v>
      </c>
      <c r="G18" s="6">
        <v>88.322000000000003</v>
      </c>
      <c r="H18" s="6">
        <v>88.308999999999997</v>
      </c>
      <c r="I18" s="5">
        <v>88.308000000000007</v>
      </c>
      <c r="J18" s="5"/>
      <c r="K18" s="1"/>
      <c r="L18" s="3"/>
      <c r="M18" s="3"/>
      <c r="N18" s="6"/>
      <c r="P18" s="1"/>
      <c r="Q18" s="3"/>
      <c r="R18" s="3"/>
      <c r="S18" s="6"/>
    </row>
    <row r="19" spans="2:19">
      <c r="B19" s="1">
        <v>13</v>
      </c>
      <c r="C19" s="3" t="s">
        <v>6</v>
      </c>
      <c r="D19" s="3" t="s">
        <v>23</v>
      </c>
      <c r="E19" s="6">
        <v>116.523</v>
      </c>
      <c r="F19" s="5">
        <v>89.418000000000006</v>
      </c>
      <c r="G19" s="6">
        <v>88.727000000000004</v>
      </c>
      <c r="H19" s="6">
        <v>88.545000000000002</v>
      </c>
      <c r="I19" s="5">
        <v>88.545000000000002</v>
      </c>
      <c r="J19" s="5"/>
      <c r="K19" s="1"/>
      <c r="L19" s="3"/>
      <c r="M19" s="3"/>
      <c r="N19" s="6"/>
      <c r="P19" s="1"/>
      <c r="Q19" s="3"/>
      <c r="R19" s="3"/>
      <c r="S19" s="6"/>
    </row>
    <row r="20" spans="2:19">
      <c r="B20" s="1">
        <v>14</v>
      </c>
      <c r="C20" s="3" t="s">
        <v>6</v>
      </c>
      <c r="D20" s="3" t="s">
        <v>24</v>
      </c>
      <c r="E20" s="6">
        <v>146.874</v>
      </c>
      <c r="F20" s="5">
        <v>144.42500000000001</v>
      </c>
      <c r="G20" s="6">
        <v>144.279</v>
      </c>
      <c r="H20" s="6">
        <v>144.255</v>
      </c>
      <c r="I20" s="5">
        <v>144.25399999999999</v>
      </c>
      <c r="J20" s="5"/>
      <c r="K20" s="1"/>
      <c r="L20" s="3"/>
      <c r="M20" s="3"/>
      <c r="N20" s="6"/>
      <c r="P20" s="1"/>
      <c r="Q20" s="3"/>
      <c r="R20" s="3"/>
      <c r="S20" s="6"/>
    </row>
    <row r="21" spans="2:19">
      <c r="B21" s="1">
        <v>15</v>
      </c>
      <c r="C21" s="3" t="s">
        <v>6</v>
      </c>
      <c r="D21" s="3" t="s">
        <v>25</v>
      </c>
      <c r="E21" s="6">
        <v>67.251999999999995</v>
      </c>
      <c r="F21" s="5">
        <v>57.965000000000003</v>
      </c>
      <c r="G21" s="6">
        <v>57.399000000000001</v>
      </c>
      <c r="H21" s="6">
        <v>57.14</v>
      </c>
      <c r="I21" s="5">
        <v>57.052999999999997</v>
      </c>
      <c r="J21" s="5"/>
      <c r="K21" s="1"/>
      <c r="L21" s="3"/>
      <c r="M21" s="3"/>
      <c r="N21" s="6"/>
      <c r="P21" s="1"/>
      <c r="Q21" s="3"/>
      <c r="R21" s="3"/>
      <c r="S21" s="6"/>
    </row>
    <row r="22" spans="2:19">
      <c r="B22" s="1">
        <v>16</v>
      </c>
      <c r="C22" s="3" t="s">
        <v>7</v>
      </c>
      <c r="D22" s="3" t="s">
        <v>10</v>
      </c>
      <c r="E22" s="6">
        <v>96.817999999999998</v>
      </c>
      <c r="F22" s="5">
        <v>75.762</v>
      </c>
      <c r="G22" s="6">
        <v>74.566999999999993</v>
      </c>
      <c r="H22" s="6">
        <v>73.994</v>
      </c>
      <c r="I22" s="5">
        <v>73.736999999999995</v>
      </c>
      <c r="J22" s="5"/>
      <c r="K22" s="1"/>
      <c r="L22" s="3"/>
      <c r="M22" s="3"/>
      <c r="N22" s="6"/>
      <c r="P22" s="1"/>
      <c r="Q22" s="3"/>
      <c r="R22" s="3"/>
      <c r="S22" s="6"/>
    </row>
    <row r="23" spans="2:19">
      <c r="B23" s="1">
        <v>17</v>
      </c>
      <c r="C23" s="3" t="s">
        <v>7</v>
      </c>
      <c r="D23" s="3" t="s">
        <v>26</v>
      </c>
      <c r="E23" s="6">
        <v>94.361000000000004</v>
      </c>
      <c r="F23" s="5">
        <v>74.099000000000004</v>
      </c>
      <c r="G23" s="6">
        <v>72.924999999999997</v>
      </c>
      <c r="H23" s="6">
        <v>72.343000000000004</v>
      </c>
      <c r="I23" s="5">
        <v>72.069000000000003</v>
      </c>
      <c r="J23" s="5"/>
      <c r="K23" s="1"/>
      <c r="L23" s="3"/>
      <c r="M23" s="3"/>
      <c r="N23" s="6"/>
      <c r="P23" s="1"/>
      <c r="Q23" s="3"/>
      <c r="R23" s="3"/>
      <c r="S23" s="6"/>
    </row>
    <row r="24" spans="2:19">
      <c r="B24" s="1">
        <v>18</v>
      </c>
      <c r="C24" s="3" t="s">
        <v>7</v>
      </c>
      <c r="D24" s="3" t="s">
        <v>27</v>
      </c>
      <c r="E24" s="6">
        <v>93.975999999999999</v>
      </c>
      <c r="F24" s="5">
        <v>80.168999999999997</v>
      </c>
      <c r="G24" s="6">
        <v>79.286000000000001</v>
      </c>
      <c r="H24" s="6">
        <v>79.081000000000003</v>
      </c>
      <c r="I24" s="5">
        <v>79.055999999999997</v>
      </c>
      <c r="J24" s="5"/>
      <c r="K24" s="1"/>
      <c r="L24" s="3"/>
      <c r="M24" s="3"/>
      <c r="N24" s="6"/>
      <c r="P24" s="1"/>
      <c r="Q24" s="3"/>
      <c r="R24" s="3"/>
      <c r="S24" s="6"/>
    </row>
    <row r="25" spans="2:19">
      <c r="B25" s="1">
        <v>19</v>
      </c>
      <c r="C25" s="3" t="s">
        <v>7</v>
      </c>
      <c r="D25" s="3" t="s">
        <v>28</v>
      </c>
      <c r="E25" s="6">
        <v>113.355</v>
      </c>
      <c r="F25" s="5">
        <v>94.177999999999997</v>
      </c>
      <c r="G25" s="6">
        <v>92.798000000000002</v>
      </c>
      <c r="H25" s="6">
        <v>91.998999999999995</v>
      </c>
      <c r="I25" s="5">
        <v>91.581999999999994</v>
      </c>
      <c r="J25" s="5"/>
      <c r="K25" s="1"/>
      <c r="L25" s="3"/>
      <c r="M25" s="3"/>
      <c r="N25" s="6"/>
      <c r="P25" s="1"/>
      <c r="Q25" s="3"/>
      <c r="R25" s="3"/>
      <c r="S25" s="6"/>
    </row>
    <row r="26" spans="2:19">
      <c r="B26" s="1">
        <v>20</v>
      </c>
      <c r="C26" s="3" t="s">
        <v>7</v>
      </c>
      <c r="D26" s="3" t="s">
        <v>29</v>
      </c>
      <c r="E26" s="6">
        <v>115.392</v>
      </c>
      <c r="F26" s="5">
        <v>95.775000000000006</v>
      </c>
      <c r="G26" s="6">
        <v>94.412000000000006</v>
      </c>
      <c r="H26" s="6">
        <v>93.555000000000007</v>
      </c>
      <c r="I26" s="5">
        <v>93.024000000000001</v>
      </c>
      <c r="J26" s="5"/>
      <c r="K26" s="1"/>
      <c r="L26" s="3"/>
      <c r="M26" s="3"/>
      <c r="N26" s="6"/>
      <c r="P26" s="1"/>
      <c r="Q26" s="3"/>
      <c r="R26" s="3"/>
      <c r="S26" s="6"/>
    </row>
    <row r="27" spans="2:19">
      <c r="B27" s="1" t="s">
        <v>30</v>
      </c>
      <c r="C27" s="2"/>
      <c r="D27" s="2"/>
      <c r="E27" s="1">
        <f>GEOMEAN([Total Wrong T Predicts / 1000 insts stack size 0])</f>
        <v>43.24417115504626</v>
      </c>
      <c r="F27" s="1">
        <f>GEOMEAN([Total Wrong T Predicts / 1000 insts stack size 4])</f>
        <v>37.900642568176394</v>
      </c>
      <c r="G27" s="1">
        <f>GEOMEAN([Total Wrong T Predicts / 1000 insts stack size 8])</f>
        <v>37.693454244809196</v>
      </c>
      <c r="H27" s="1">
        <f>GEOMEAN([Total Wrong T Predicts / 1000 insts stack size 16])</f>
        <v>37.609347851878042</v>
      </c>
      <c r="I27" s="1">
        <f>GEOMEAN([Total Wrong T Predicts / 1000 insts stack size 32])</f>
        <v>37.572833794958392</v>
      </c>
      <c r="K27" s="1"/>
      <c r="L27" s="2"/>
      <c r="M27" s="2"/>
      <c r="N27" s="1"/>
      <c r="P27" s="1"/>
      <c r="Q27" s="2"/>
      <c r="R27" s="2"/>
      <c r="S27" s="1"/>
    </row>
    <row r="29" spans="2:19">
      <c r="C29" s="1"/>
      <c r="D29" s="12">
        <v>0</v>
      </c>
      <c r="E29" s="12">
        <v>4</v>
      </c>
      <c r="F29" s="12">
        <v>8</v>
      </c>
      <c r="G29" s="12">
        <v>16</v>
      </c>
      <c r="H29" s="12">
        <v>32</v>
      </c>
    </row>
    <row r="30" spans="2:19" ht="30">
      <c r="C30" s="10" t="s">
        <v>44</v>
      </c>
      <c r="D30" s="13">
        <f>GEOMEAN(Table2[Total Wrong T Predicts / 1000 insts stack size 0])</f>
        <v>43.24417115504626</v>
      </c>
      <c r="E30" s="13">
        <f>GEOMEAN(Table2[Total Wrong T Predicts / 1000 insts stack size 4])</f>
        <v>37.900642568176394</v>
      </c>
      <c r="F30" s="13">
        <f>GEOMEAN(Table2[Total Wrong T Predicts / 1000 insts stack size 8])</f>
        <v>37.693454244809196</v>
      </c>
      <c r="G30" s="13">
        <f>GEOMEAN(Table2[Total Wrong T Predicts / 1000 insts stack size 16])</f>
        <v>37.609347851878042</v>
      </c>
      <c r="H30" s="13">
        <f>GEOMEAN(Table2[Total Wrong T Predicts / 1000 insts stack size 32])</f>
        <v>37.572833794958392</v>
      </c>
    </row>
    <row r="31" spans="2:19" ht="30">
      <c r="C31" s="10" t="s">
        <v>46</v>
      </c>
      <c r="D31" s="11">
        <v>0</v>
      </c>
      <c r="E31" s="11">
        <f>D33*E29</f>
        <v>128</v>
      </c>
      <c r="F31" s="11">
        <f>D33*F29</f>
        <v>256</v>
      </c>
      <c r="G31" s="11">
        <f>D33*G29</f>
        <v>512</v>
      </c>
      <c r="H31" s="11">
        <f>D33*H29</f>
        <v>1024</v>
      </c>
    </row>
    <row r="33" spans="3:4">
      <c r="C33" t="s">
        <v>45</v>
      </c>
      <c r="D33">
        <v>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6:G30"/>
  <sheetViews>
    <sheetView workbookViewId="0">
      <selection activeCell="G19" sqref="G19"/>
    </sheetView>
  </sheetViews>
  <sheetFormatPr defaultRowHeight="15"/>
  <cols>
    <col min="2" max="2" width="17.7109375" bestFit="1" customWidth="1"/>
    <col min="3" max="3" width="20.5703125" bestFit="1" customWidth="1"/>
    <col min="4" max="4" width="22" bestFit="1" customWidth="1"/>
    <col min="5" max="5" width="22.28515625" bestFit="1" customWidth="1"/>
    <col min="6" max="6" width="11.7109375" bestFit="1" customWidth="1"/>
  </cols>
  <sheetData>
    <row r="6" spans="2:7">
      <c r="B6">
        <v>35828</v>
      </c>
      <c r="D6" t="s">
        <v>12</v>
      </c>
    </row>
    <row r="7" spans="2:7">
      <c r="B7">
        <f>65536/2</f>
        <v>32768</v>
      </c>
    </row>
    <row r="8" spans="2:7">
      <c r="B8">
        <f>B6-B7</f>
        <v>3060</v>
      </c>
    </row>
    <row r="9" spans="2:7">
      <c r="B9">
        <f>3060/30</f>
        <v>102</v>
      </c>
    </row>
    <row r="12" spans="2:7">
      <c r="B12" s="8" t="s">
        <v>49</v>
      </c>
      <c r="C12" s="8" t="s">
        <v>50</v>
      </c>
      <c r="D12" s="8" t="s">
        <v>51</v>
      </c>
      <c r="E12" s="8" t="s">
        <v>52</v>
      </c>
      <c r="F12" s="8" t="s">
        <v>53</v>
      </c>
      <c r="G12" s="1"/>
    </row>
    <row r="13" spans="2:7">
      <c r="B13" s="1">
        <f>1024 * 10</f>
        <v>10240</v>
      </c>
      <c r="C13" s="1">
        <f>1024*3</f>
        <v>3072</v>
      </c>
      <c r="D13" s="1">
        <f>4096*2</f>
        <v>8192</v>
      </c>
      <c r="E13" s="1">
        <f>4096*2</f>
        <v>8192</v>
      </c>
      <c r="F13" s="1">
        <v>12</v>
      </c>
    </row>
    <row r="16" spans="2:7">
      <c r="B16" s="9" t="s">
        <v>30</v>
      </c>
      <c r="C16" s="9" t="s">
        <v>54</v>
      </c>
      <c r="D16" s="9" t="s">
        <v>55</v>
      </c>
      <c r="E16" s="9" t="s">
        <v>56</v>
      </c>
    </row>
    <row r="17" spans="2:5">
      <c r="B17" s="1">
        <f>8*1024*8</f>
        <v>65536</v>
      </c>
      <c r="C17" s="1">
        <f>SUM(B13:F13)</f>
        <v>29708</v>
      </c>
      <c r="D17" s="1">
        <f>B17 - (C17 + E17)</f>
        <v>35316</v>
      </c>
      <c r="E17" s="1">
        <f>16*32</f>
        <v>512</v>
      </c>
    </row>
    <row r="18" spans="2:5">
      <c r="D18">
        <v>16384</v>
      </c>
    </row>
    <row r="19" spans="2:5">
      <c r="D19">
        <f>D17-D18</f>
        <v>18932</v>
      </c>
    </row>
    <row r="22" spans="2:5">
      <c r="B22" t="s">
        <v>59</v>
      </c>
      <c r="C22" t="s">
        <v>60</v>
      </c>
      <c r="D22">
        <v>32768</v>
      </c>
    </row>
    <row r="23" spans="2:5">
      <c r="D23">
        <v>2048</v>
      </c>
    </row>
    <row r="24" spans="2:5">
      <c r="D24">
        <v>256</v>
      </c>
    </row>
    <row r="25" spans="2:5">
      <c r="D25">
        <v>128</v>
      </c>
    </row>
    <row r="26" spans="2:5">
      <c r="D26">
        <v>64</v>
      </c>
    </row>
    <row r="27" spans="2:5">
      <c r="D27">
        <v>32</v>
      </c>
    </row>
    <row r="30" spans="2:5">
      <c r="D30">
        <f>SUM(D22:D27)</f>
        <v>35296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N29"/>
  <sheetViews>
    <sheetView topLeftCell="C47" zoomScale="85" zoomScaleNormal="85" workbookViewId="0">
      <selection activeCell="H29" sqref="H29"/>
    </sheetView>
  </sheetViews>
  <sheetFormatPr defaultRowHeight="15"/>
  <cols>
    <col min="3" max="3" width="13.7109375" bestFit="1" customWidth="1"/>
    <col min="4" max="4" width="15.42578125" bestFit="1" customWidth="1"/>
    <col min="5" max="5" width="16" bestFit="1" customWidth="1"/>
    <col min="6" max="6" width="24" customWidth="1"/>
    <col min="7" max="7" width="16.140625" bestFit="1" customWidth="1"/>
    <col min="8" max="8" width="23.5703125" bestFit="1" customWidth="1"/>
    <col min="9" max="9" width="14.28515625" bestFit="1" customWidth="1"/>
    <col min="10" max="10" width="15.42578125" bestFit="1" customWidth="1"/>
    <col min="11" max="11" width="15.7109375" bestFit="1" customWidth="1"/>
    <col min="12" max="12" width="19.5703125" bestFit="1" customWidth="1"/>
    <col min="13" max="13" width="12.85546875" bestFit="1" customWidth="1"/>
    <col min="14" max="14" width="16" bestFit="1" customWidth="1"/>
  </cols>
  <sheetData>
    <row r="5" spans="2:14" ht="45">
      <c r="B5" s="4" t="s">
        <v>4</v>
      </c>
      <c r="C5" s="4" t="s">
        <v>0</v>
      </c>
      <c r="D5" s="4" t="s">
        <v>1</v>
      </c>
      <c r="E5" s="4" t="s">
        <v>32</v>
      </c>
      <c r="F5" s="4" t="s">
        <v>35</v>
      </c>
      <c r="G5" s="4" t="s">
        <v>33</v>
      </c>
      <c r="H5" s="4" t="s">
        <v>36</v>
      </c>
      <c r="I5" s="4" t="s">
        <v>31</v>
      </c>
      <c r="J5" s="4" t="s">
        <v>37</v>
      </c>
      <c r="K5" s="4" t="s">
        <v>34</v>
      </c>
      <c r="L5" s="4" t="s">
        <v>38</v>
      </c>
      <c r="M5" s="4" t="s">
        <v>47</v>
      </c>
      <c r="N5" s="4" t="s">
        <v>48</v>
      </c>
    </row>
    <row r="6" spans="2:14">
      <c r="B6" s="1">
        <v>1</v>
      </c>
      <c r="C6" s="2" t="s">
        <v>2</v>
      </c>
      <c r="D6" s="2" t="s">
        <v>3</v>
      </c>
      <c r="E6" s="5">
        <v>2328964</v>
      </c>
      <c r="F6" s="5">
        <v>300732</v>
      </c>
      <c r="G6" s="1">
        <v>192</v>
      </c>
      <c r="H6" s="1">
        <v>665894262</v>
      </c>
      <c r="I6" s="1">
        <v>143764</v>
      </c>
      <c r="J6" s="1">
        <v>925417</v>
      </c>
      <c r="K6" s="1">
        <v>2213674</v>
      </c>
      <c r="L6" s="1">
        <v>300368</v>
      </c>
      <c r="M6" s="1">
        <v>143761</v>
      </c>
      <c r="N6" s="5">
        <f>ABS(Table225[[#This Row],[Calls]] - Table225[[#This Row],[Returns count]])</f>
        <v>3</v>
      </c>
    </row>
    <row r="7" spans="2:14">
      <c r="B7" s="1">
        <v>2</v>
      </c>
      <c r="C7" s="2" t="s">
        <v>2</v>
      </c>
      <c r="D7" s="2" t="s">
        <v>14</v>
      </c>
      <c r="E7" s="5">
        <v>1804494</v>
      </c>
      <c r="F7" s="5">
        <v>2688</v>
      </c>
      <c r="G7" s="1">
        <v>291</v>
      </c>
      <c r="H7" s="1">
        <v>859421415</v>
      </c>
      <c r="I7" s="1">
        <v>452</v>
      </c>
      <c r="J7" s="1">
        <v>512140744</v>
      </c>
      <c r="K7" s="1">
        <v>1792836</v>
      </c>
      <c r="L7" s="1">
        <v>2340</v>
      </c>
      <c r="M7" s="1">
        <v>448</v>
      </c>
      <c r="N7" s="5">
        <f>ABS(Table225[[#This Row],[Calls]] - Table225[[#This Row],[Returns count]])</f>
        <v>4</v>
      </c>
    </row>
    <row r="8" spans="2:14">
      <c r="B8" s="1">
        <v>3</v>
      </c>
      <c r="C8" s="2" t="s">
        <v>2</v>
      </c>
      <c r="D8" s="2" t="s">
        <v>15</v>
      </c>
      <c r="E8" s="5">
        <v>1561371</v>
      </c>
      <c r="F8" s="5">
        <v>7014</v>
      </c>
      <c r="G8" s="1">
        <v>442</v>
      </c>
      <c r="H8" s="1">
        <v>866019878</v>
      </c>
      <c r="I8" s="1">
        <v>6043</v>
      </c>
      <c r="J8" s="1">
        <v>58388993</v>
      </c>
      <c r="K8" s="1">
        <v>1546798</v>
      </c>
      <c r="L8" s="1">
        <v>5209</v>
      </c>
      <c r="M8" s="1">
        <v>6036</v>
      </c>
      <c r="N8" s="5">
        <f>ABS(Table225[[#This Row],[Calls]] - Table225[[#This Row],[Returns count]])</f>
        <v>7</v>
      </c>
    </row>
    <row r="9" spans="2:14">
      <c r="B9" s="1">
        <v>4</v>
      </c>
      <c r="C9" s="2" t="s">
        <v>2</v>
      </c>
      <c r="D9" s="2" t="s">
        <v>16</v>
      </c>
      <c r="E9" s="5">
        <v>905629</v>
      </c>
      <c r="F9" s="5">
        <v>3023</v>
      </c>
      <c r="G9" s="1">
        <v>296</v>
      </c>
      <c r="H9" s="1">
        <v>929336205</v>
      </c>
      <c r="I9" s="1">
        <v>7854</v>
      </c>
      <c r="J9" s="1">
        <v>32175988</v>
      </c>
      <c r="K9" s="1">
        <v>895843</v>
      </c>
      <c r="L9" s="1">
        <v>2398</v>
      </c>
      <c r="M9" s="1">
        <v>7855</v>
      </c>
      <c r="N9" s="5">
        <f>ABS(Table225[[#This Row],[Calls]] - Table225[[#This Row],[Returns count]])</f>
        <v>1</v>
      </c>
    </row>
    <row r="10" spans="2:14">
      <c r="B10" s="1">
        <v>5</v>
      </c>
      <c r="C10" s="2" t="s">
        <v>2</v>
      </c>
      <c r="D10" s="2" t="s">
        <v>17</v>
      </c>
      <c r="E10" s="5">
        <v>2471883</v>
      </c>
      <c r="F10" s="5">
        <v>9249</v>
      </c>
      <c r="G10" s="1">
        <v>88</v>
      </c>
      <c r="H10" s="1">
        <v>870366036</v>
      </c>
      <c r="I10" s="1">
        <v>125387</v>
      </c>
      <c r="J10" s="1">
        <v>546961</v>
      </c>
      <c r="K10" s="1">
        <v>2422050</v>
      </c>
      <c r="L10" s="1">
        <v>9376</v>
      </c>
      <c r="M10" s="1">
        <v>125387</v>
      </c>
      <c r="N10" s="5">
        <f>ABS(Table225[[#This Row],[Calls]] - Table225[[#This Row],[Returns count]])</f>
        <v>0</v>
      </c>
    </row>
    <row r="11" spans="2:14">
      <c r="B11" s="1">
        <v>6</v>
      </c>
      <c r="C11" s="3" t="s">
        <v>5</v>
      </c>
      <c r="D11" s="3" t="s">
        <v>8</v>
      </c>
      <c r="E11" s="6">
        <v>4533888</v>
      </c>
      <c r="F11" s="6">
        <v>13419</v>
      </c>
      <c r="G11" s="1">
        <v>200</v>
      </c>
      <c r="H11" s="1">
        <v>954913882</v>
      </c>
      <c r="I11" s="1">
        <v>227559</v>
      </c>
      <c r="J11" s="1">
        <v>801217</v>
      </c>
      <c r="K11" s="1">
        <v>4184793</v>
      </c>
      <c r="L11" s="1">
        <v>12803</v>
      </c>
      <c r="M11" s="1">
        <v>227564</v>
      </c>
      <c r="N11" s="5">
        <f>ABS(Table225[[#This Row],[Calls]] - Table225[[#This Row],[Returns count]])</f>
        <v>5</v>
      </c>
    </row>
    <row r="12" spans="2:14">
      <c r="B12" s="1">
        <v>7</v>
      </c>
      <c r="C12" s="3" t="s">
        <v>5</v>
      </c>
      <c r="D12" s="3" t="s">
        <v>18</v>
      </c>
      <c r="E12" s="6">
        <v>3186103</v>
      </c>
      <c r="F12" s="6">
        <v>16632</v>
      </c>
      <c r="G12" s="1">
        <v>30790</v>
      </c>
      <c r="H12" s="1">
        <v>4371975</v>
      </c>
      <c r="I12" s="1">
        <v>227339</v>
      </c>
      <c r="J12" s="1">
        <v>543941</v>
      </c>
      <c r="K12" s="1">
        <v>2866496</v>
      </c>
      <c r="L12" s="1">
        <v>17603</v>
      </c>
      <c r="M12" s="1">
        <v>227337</v>
      </c>
      <c r="N12" s="5">
        <f>ABS(Table225[[#This Row],[Calls]] - Table225[[#This Row],[Returns count]])</f>
        <v>2</v>
      </c>
    </row>
    <row r="13" spans="2:14">
      <c r="B13" s="1">
        <v>8</v>
      </c>
      <c r="C13" s="3" t="s">
        <v>5</v>
      </c>
      <c r="D13" s="3" t="s">
        <v>19</v>
      </c>
      <c r="E13" s="6">
        <v>4079589</v>
      </c>
      <c r="F13" s="6">
        <v>35550</v>
      </c>
      <c r="G13" s="1">
        <v>506</v>
      </c>
      <c r="H13" s="1">
        <v>897481077</v>
      </c>
      <c r="I13" s="1">
        <v>28370</v>
      </c>
      <c r="J13" s="1">
        <v>14585577</v>
      </c>
      <c r="K13" s="1">
        <v>3771698</v>
      </c>
      <c r="L13" s="1">
        <v>31529</v>
      </c>
      <c r="M13" s="1">
        <v>28366</v>
      </c>
      <c r="N13" s="5">
        <f>ABS(Table225[[#This Row],[Calls]] - Table225[[#This Row],[Returns count]])</f>
        <v>4</v>
      </c>
    </row>
    <row r="14" spans="2:14">
      <c r="B14" s="1">
        <v>9</v>
      </c>
      <c r="C14" s="3" t="s">
        <v>5</v>
      </c>
      <c r="D14" s="3" t="s">
        <v>20</v>
      </c>
      <c r="E14" s="6">
        <v>2150114</v>
      </c>
      <c r="F14" s="6">
        <v>47075</v>
      </c>
      <c r="G14" s="1">
        <v>44672</v>
      </c>
      <c r="H14" s="1">
        <v>1415981</v>
      </c>
      <c r="I14" s="1">
        <v>141359</v>
      </c>
      <c r="J14" s="1">
        <v>422607</v>
      </c>
      <c r="K14" s="1">
        <v>2069895</v>
      </c>
      <c r="L14" s="1">
        <v>48502</v>
      </c>
      <c r="M14" s="1">
        <v>141359</v>
      </c>
      <c r="N14" s="5">
        <f>ABS(Table225[[#This Row],[Calls]] - Table225[[#This Row],[Returns count]])</f>
        <v>0</v>
      </c>
    </row>
    <row r="15" spans="2:14">
      <c r="B15" s="1">
        <v>10</v>
      </c>
      <c r="C15" s="3" t="s">
        <v>5</v>
      </c>
      <c r="D15" s="3" t="s">
        <v>21</v>
      </c>
      <c r="E15" s="6">
        <v>3776636</v>
      </c>
      <c r="F15" s="6">
        <v>11781</v>
      </c>
      <c r="G15" s="1">
        <v>7694</v>
      </c>
      <c r="H15" s="1">
        <v>13580289</v>
      </c>
      <c r="I15" s="1">
        <v>17201</v>
      </c>
      <c r="J15" s="1">
        <v>5690961</v>
      </c>
      <c r="K15" s="1">
        <v>3755316</v>
      </c>
      <c r="L15" s="1">
        <v>11728</v>
      </c>
      <c r="M15" s="1">
        <v>17199</v>
      </c>
      <c r="N15" s="5">
        <f>ABS(Table225[[#This Row],[Calls]] - Table225[[#This Row],[Returns count]])</f>
        <v>2</v>
      </c>
    </row>
    <row r="16" spans="2:14">
      <c r="B16" s="1">
        <v>11</v>
      </c>
      <c r="C16" s="3" t="s">
        <v>6</v>
      </c>
      <c r="D16" s="3" t="s">
        <v>9</v>
      </c>
      <c r="E16" s="6">
        <v>2495327</v>
      </c>
      <c r="F16" s="6">
        <v>272</v>
      </c>
      <c r="G16" s="1">
        <v>37108</v>
      </c>
      <c r="H16" s="1">
        <v>34450</v>
      </c>
      <c r="I16" s="1">
        <v>144563</v>
      </c>
      <c r="J16" s="1">
        <v>18292</v>
      </c>
      <c r="K16" s="1">
        <v>2229290</v>
      </c>
      <c r="L16" s="1">
        <v>293</v>
      </c>
      <c r="M16" s="1">
        <v>144562</v>
      </c>
      <c r="N16" s="5">
        <f>ABS(Table225[[#This Row],[Calls]] - Table225[[#This Row],[Returns count]])</f>
        <v>1</v>
      </c>
    </row>
    <row r="17" spans="2:14">
      <c r="B17" s="1">
        <v>12</v>
      </c>
      <c r="C17" s="3" t="s">
        <v>6</v>
      </c>
      <c r="D17" s="3" t="s">
        <v>22</v>
      </c>
      <c r="E17" s="6">
        <v>3921941</v>
      </c>
      <c r="F17" s="6">
        <v>622</v>
      </c>
      <c r="G17" s="1">
        <v>86646</v>
      </c>
      <c r="H17" s="1">
        <v>41761115</v>
      </c>
      <c r="I17" s="1">
        <v>109400</v>
      </c>
      <c r="J17" s="1">
        <v>25610938</v>
      </c>
      <c r="K17" s="1">
        <v>3809781</v>
      </c>
      <c r="L17" s="1">
        <v>577</v>
      </c>
      <c r="M17" s="1">
        <v>109050</v>
      </c>
      <c r="N17" s="5">
        <f>ABS(Table225[[#This Row],[Calls]] - Table225[[#This Row],[Returns count]])</f>
        <v>350</v>
      </c>
    </row>
    <row r="18" spans="2:14">
      <c r="B18" s="1">
        <v>13</v>
      </c>
      <c r="C18" s="3" t="s">
        <v>6</v>
      </c>
      <c r="D18" s="3" t="s">
        <v>23</v>
      </c>
      <c r="E18" s="6">
        <v>3297524</v>
      </c>
      <c r="F18" s="6">
        <v>3357</v>
      </c>
      <c r="G18" s="1">
        <v>201758</v>
      </c>
      <c r="H18" s="1">
        <v>79356035</v>
      </c>
      <c r="I18" s="1">
        <v>825754</v>
      </c>
      <c r="J18" s="1">
        <v>18949448</v>
      </c>
      <c r="K18" s="1">
        <v>3014851</v>
      </c>
      <c r="L18" s="1">
        <v>3508</v>
      </c>
      <c r="M18" s="1">
        <v>825730</v>
      </c>
      <c r="N18" s="5">
        <f>ABS(Table225[[#This Row],[Calls]] - Table225[[#This Row],[Returns count]])</f>
        <v>24</v>
      </c>
    </row>
    <row r="19" spans="2:14">
      <c r="B19" s="1">
        <v>14</v>
      </c>
      <c r="C19" s="3" t="s">
        <v>6</v>
      </c>
      <c r="D19" s="3" t="s">
        <v>24</v>
      </c>
      <c r="E19" s="6">
        <v>4919970</v>
      </c>
      <c r="F19" s="6">
        <v>340</v>
      </c>
      <c r="G19" s="1">
        <v>14430</v>
      </c>
      <c r="H19" s="1">
        <v>259552368</v>
      </c>
      <c r="I19" s="1">
        <v>78120</v>
      </c>
      <c r="J19" s="1">
        <v>48199394</v>
      </c>
      <c r="K19" s="1">
        <v>4874889</v>
      </c>
      <c r="L19" s="1">
        <v>289</v>
      </c>
      <c r="M19" s="1">
        <v>77951</v>
      </c>
      <c r="N19" s="5">
        <f>ABS(Table225[[#This Row],[Calls]] - Table225[[#This Row],[Returns count]])</f>
        <v>169</v>
      </c>
    </row>
    <row r="20" spans="2:14">
      <c r="B20" s="1">
        <v>15</v>
      </c>
      <c r="C20" s="3" t="s">
        <v>6</v>
      </c>
      <c r="D20" s="3" t="s">
        <v>25</v>
      </c>
      <c r="E20" s="6">
        <v>2709224</v>
      </c>
      <c r="F20" s="6">
        <v>492</v>
      </c>
      <c r="G20" s="1">
        <v>175377</v>
      </c>
      <c r="H20" s="1">
        <v>256175500</v>
      </c>
      <c r="I20" s="1">
        <v>304648</v>
      </c>
      <c r="J20" s="1">
        <v>136477068</v>
      </c>
      <c r="K20" s="1">
        <v>2563898</v>
      </c>
      <c r="L20" s="1">
        <v>165</v>
      </c>
      <c r="M20" s="1">
        <v>304334</v>
      </c>
      <c r="N20" s="5">
        <f>ABS(Table225[[#This Row],[Calls]] - Table225[[#This Row],[Returns count]])</f>
        <v>314</v>
      </c>
    </row>
    <row r="21" spans="2:14">
      <c r="B21" s="1">
        <v>16</v>
      </c>
      <c r="C21" s="3" t="s">
        <v>7</v>
      </c>
      <c r="D21" s="3" t="s">
        <v>10</v>
      </c>
      <c r="E21" s="6">
        <v>4199517</v>
      </c>
      <c r="F21" s="6">
        <v>43127</v>
      </c>
      <c r="G21" s="1">
        <v>281427</v>
      </c>
      <c r="H21" s="1">
        <v>450343017</v>
      </c>
      <c r="I21" s="1">
        <v>692707</v>
      </c>
      <c r="J21" s="1">
        <v>176608298</v>
      </c>
      <c r="K21" s="1">
        <v>3660617</v>
      </c>
      <c r="L21" s="1">
        <v>27250</v>
      </c>
      <c r="M21" s="1">
        <v>691663</v>
      </c>
      <c r="N21" s="5">
        <f>ABS(Table225[[#This Row],[Calls]] - Table225[[#This Row],[Returns count]])</f>
        <v>1044</v>
      </c>
    </row>
    <row r="22" spans="2:14">
      <c r="B22" s="1">
        <v>17</v>
      </c>
      <c r="C22" s="3" t="s">
        <v>7</v>
      </c>
      <c r="D22" s="3" t="s">
        <v>26</v>
      </c>
      <c r="E22" s="6">
        <v>4081553</v>
      </c>
      <c r="F22" s="6">
        <v>48899</v>
      </c>
      <c r="G22" s="1">
        <v>273500</v>
      </c>
      <c r="H22" s="1">
        <v>448728367</v>
      </c>
      <c r="I22" s="1">
        <v>669964</v>
      </c>
      <c r="J22" s="1">
        <v>176599064</v>
      </c>
      <c r="K22" s="1">
        <v>3537563</v>
      </c>
      <c r="L22" s="1">
        <v>28520</v>
      </c>
      <c r="M22" s="1">
        <v>668951</v>
      </c>
      <c r="N22" s="5">
        <f>ABS(Table225[[#This Row],[Calls]] - Table225[[#This Row],[Returns count]])</f>
        <v>1013</v>
      </c>
    </row>
    <row r="23" spans="2:14">
      <c r="B23" s="1">
        <v>18</v>
      </c>
      <c r="C23" s="3" t="s">
        <v>7</v>
      </c>
      <c r="D23" s="3" t="s">
        <v>27</v>
      </c>
      <c r="E23" s="6">
        <v>4455929</v>
      </c>
      <c r="F23" s="6">
        <v>805</v>
      </c>
      <c r="G23" s="1">
        <v>138619</v>
      </c>
      <c r="H23" s="1">
        <v>122804959</v>
      </c>
      <c r="I23" s="1">
        <v>445956</v>
      </c>
      <c r="J23" s="1">
        <v>280767283</v>
      </c>
      <c r="K23" s="1">
        <v>3811907</v>
      </c>
      <c r="L23" s="1">
        <v>411</v>
      </c>
      <c r="M23" s="1">
        <v>444865</v>
      </c>
      <c r="N23" s="5">
        <f>ABS(Table225[[#This Row],[Calls]] - Table225[[#This Row],[Returns count]])</f>
        <v>1091</v>
      </c>
    </row>
    <row r="24" spans="2:14">
      <c r="B24" s="1">
        <v>19</v>
      </c>
      <c r="C24" s="3" t="s">
        <v>7</v>
      </c>
      <c r="D24" s="3" t="s">
        <v>28</v>
      </c>
      <c r="E24" s="6">
        <v>4980655</v>
      </c>
      <c r="F24" s="6">
        <v>41019</v>
      </c>
      <c r="G24" s="1">
        <v>299498</v>
      </c>
      <c r="H24" s="1">
        <v>1044005694</v>
      </c>
      <c r="I24" s="1">
        <v>651172</v>
      </c>
      <c r="J24" s="1">
        <v>474715553</v>
      </c>
      <c r="K24" s="1">
        <v>4266797</v>
      </c>
      <c r="L24" s="1">
        <v>17549</v>
      </c>
      <c r="M24" s="1">
        <v>650003</v>
      </c>
      <c r="N24" s="5">
        <f>ABS(Table225[[#This Row],[Calls]] - Table225[[#This Row],[Returns count]])</f>
        <v>1169</v>
      </c>
    </row>
    <row r="25" spans="2:14">
      <c r="B25" s="1">
        <v>20</v>
      </c>
      <c r="C25" s="3" t="s">
        <v>7</v>
      </c>
      <c r="D25" s="3" t="s">
        <v>29</v>
      </c>
      <c r="E25" s="6">
        <v>5059408</v>
      </c>
      <c r="F25" s="6">
        <v>80899</v>
      </c>
      <c r="G25" s="1">
        <v>313025</v>
      </c>
      <c r="H25" s="1">
        <v>1029560709</v>
      </c>
      <c r="I25" s="1">
        <v>667105</v>
      </c>
      <c r="J25" s="1">
        <v>477648046</v>
      </c>
      <c r="K25" s="1">
        <v>4291965</v>
      </c>
      <c r="L25" s="1">
        <v>18276</v>
      </c>
      <c r="M25" s="1">
        <v>666753</v>
      </c>
      <c r="N25" s="5">
        <f>ABS(Table225[[#This Row],[Calls]] - Table225[[#This Row],[Returns count]])</f>
        <v>352</v>
      </c>
    </row>
    <row r="26" spans="2:14">
      <c r="B26" s="1" t="s">
        <v>30</v>
      </c>
      <c r="C26" s="2"/>
      <c r="D26" s="2"/>
      <c r="E26" s="5">
        <f>SUBTOTAL(109,[Direct Branches(Not calls)])</f>
        <v>66919719</v>
      </c>
      <c r="F26" s="1">
        <f>SUBTOTAL(101,[Avg Direct Branches (not calls) Offset])</f>
        <v>33349.75</v>
      </c>
      <c r="G26" s="5">
        <f>SUBTOTAL(109,[Indirect and not returns branches])</f>
        <v>1906559</v>
      </c>
      <c r="H26" s="1">
        <f>SUBTOTAL(101,[Avg Indirect and not returns Branches offset])</f>
        <v>489756160.69999999</v>
      </c>
      <c r="I26" s="5">
        <f>SUBTOTAL(109,[Calls])</f>
        <v>5514717</v>
      </c>
      <c r="J26" s="1">
        <f>SUBTOTAL(101,[Avg Calls offset])</f>
        <v>122090789.5</v>
      </c>
      <c r="K26" s="1">
        <f>SUBTOTAL(101,[Conditional Branches])</f>
        <v>3079047.85</v>
      </c>
      <c r="L26" s="1">
        <f>GEOMEAN([Avg Conditional Branches offset])</f>
        <v>5613.1022488215549</v>
      </c>
      <c r="M26" s="1"/>
      <c r="N26" s="1"/>
    </row>
    <row r="27" spans="2:14">
      <c r="B27" t="s">
        <v>57</v>
      </c>
      <c r="F27" t="s">
        <v>58</v>
      </c>
      <c r="L27" t="s">
        <v>58</v>
      </c>
    </row>
    <row r="29" spans="2:14">
      <c r="C29">
        <f>GEOMEAN(F26,H26,J26,L26)</f>
        <v>1829108.999269204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Z43"/>
  <sheetViews>
    <sheetView topLeftCell="F1" zoomScale="60" zoomScaleNormal="60" workbookViewId="0">
      <selection activeCell="Q20" sqref="Q20:Z23"/>
    </sheetView>
  </sheetViews>
  <sheetFormatPr defaultRowHeight="15"/>
  <cols>
    <col min="2" max="2" width="21" customWidth="1"/>
    <col min="5" max="5" width="20.5703125" customWidth="1"/>
    <col min="6" max="6" width="19.7109375" customWidth="1"/>
    <col min="8" max="8" width="10" customWidth="1"/>
    <col min="10" max="10" width="20.5703125" customWidth="1"/>
    <col min="11" max="11" width="19.7109375" customWidth="1"/>
    <col min="13" max="13" width="20.5703125" customWidth="1"/>
    <col min="14" max="14" width="19.7109375" customWidth="1"/>
  </cols>
  <sheetData>
    <row r="2" spans="1:14">
      <c r="B2" s="50"/>
      <c r="E2" s="42" t="s">
        <v>116</v>
      </c>
      <c r="F2" s="42"/>
    </row>
    <row r="3" spans="1:14" ht="15.75" thickBot="1">
      <c r="B3" s="43">
        <v>32</v>
      </c>
      <c r="E3" s="43" t="s">
        <v>118</v>
      </c>
      <c r="F3" s="43" t="s">
        <v>117</v>
      </c>
      <c r="J3" s="42" t="s">
        <v>122</v>
      </c>
      <c r="K3" s="42"/>
    </row>
    <row r="4" spans="1:14" ht="15.75" thickBot="1">
      <c r="E4" s="46" t="s">
        <v>113</v>
      </c>
      <c r="F4" s="47" t="s">
        <v>114</v>
      </c>
      <c r="J4" s="43" t="s">
        <v>116</v>
      </c>
      <c r="K4" s="43" t="s">
        <v>116</v>
      </c>
      <c r="M4" s="43" t="s">
        <v>116</v>
      </c>
      <c r="N4" s="43" t="s">
        <v>116</v>
      </c>
    </row>
    <row r="5" spans="1:14" ht="15.75" thickBot="1">
      <c r="A5">
        <v>0</v>
      </c>
      <c r="B5" s="51"/>
      <c r="D5">
        <v>0</v>
      </c>
      <c r="E5" s="40"/>
      <c r="F5" s="41"/>
      <c r="J5" s="46" t="s">
        <v>120</v>
      </c>
      <c r="K5" s="47" t="s">
        <v>121</v>
      </c>
      <c r="M5" s="46" t="s">
        <v>120</v>
      </c>
      <c r="N5" s="47" t="s">
        <v>121</v>
      </c>
    </row>
    <row r="6" spans="1:14">
      <c r="B6" s="52"/>
      <c r="E6" s="36"/>
      <c r="F6" s="37"/>
      <c r="I6">
        <v>0</v>
      </c>
      <c r="J6" s="40"/>
      <c r="K6" s="41"/>
      <c r="L6">
        <v>0</v>
      </c>
      <c r="M6" s="40"/>
      <c r="N6" s="41"/>
    </row>
    <row r="7" spans="1:14">
      <c r="B7" s="52"/>
      <c r="E7" s="36"/>
      <c r="F7" s="37"/>
      <c r="J7" s="36"/>
      <c r="K7" s="37"/>
      <c r="M7" s="36"/>
      <c r="N7" s="37"/>
    </row>
    <row r="8" spans="1:14">
      <c r="B8" s="52"/>
      <c r="E8" s="36"/>
      <c r="F8" s="37"/>
      <c r="J8" s="36"/>
      <c r="K8" s="37"/>
      <c r="M8" s="36"/>
      <c r="N8" s="37"/>
    </row>
    <row r="9" spans="1:14" ht="15.75" thickBot="1">
      <c r="B9" s="52"/>
      <c r="E9" s="36"/>
      <c r="F9" s="37"/>
      <c r="J9" s="36"/>
      <c r="K9" s="37"/>
      <c r="L9">
        <v>64</v>
      </c>
      <c r="M9" s="38"/>
      <c r="N9" s="39"/>
    </row>
    <row r="10" spans="1:14">
      <c r="B10" s="52"/>
      <c r="E10" s="36"/>
      <c r="F10" s="37"/>
      <c r="J10" s="36"/>
      <c r="K10" s="37"/>
    </row>
    <row r="11" spans="1:14">
      <c r="B11" s="52"/>
      <c r="E11" s="36"/>
      <c r="F11" s="37"/>
      <c r="J11" s="36"/>
      <c r="K11" s="37"/>
    </row>
    <row r="12" spans="1:14">
      <c r="B12" s="52"/>
      <c r="E12" s="36"/>
      <c r="F12" s="37"/>
      <c r="J12" s="36"/>
      <c r="K12" s="37"/>
    </row>
    <row r="13" spans="1:14" ht="15.75" thickBot="1">
      <c r="B13" s="52"/>
      <c r="E13" s="36"/>
      <c r="F13" s="37"/>
      <c r="I13">
        <v>128</v>
      </c>
      <c r="J13" s="38"/>
      <c r="K13" s="39"/>
    </row>
    <row r="14" spans="1:14">
      <c r="B14" s="52"/>
      <c r="E14" s="36"/>
      <c r="F14" s="37"/>
    </row>
    <row r="15" spans="1:14">
      <c r="B15" s="52"/>
      <c r="E15" s="36"/>
      <c r="F15" s="37"/>
    </row>
    <row r="16" spans="1:14">
      <c r="B16" s="52"/>
      <c r="E16" s="36"/>
      <c r="F16" s="37"/>
    </row>
    <row r="17" spans="1:26">
      <c r="B17" s="52"/>
      <c r="E17" s="36"/>
      <c r="F17" s="37"/>
    </row>
    <row r="18" spans="1:26">
      <c r="B18" s="52"/>
      <c r="E18" s="36"/>
      <c r="F18" s="37"/>
    </row>
    <row r="19" spans="1:26">
      <c r="B19" s="52"/>
      <c r="E19" s="36"/>
      <c r="F19" s="37"/>
    </row>
    <row r="20" spans="1:26" ht="15.75" thickBot="1">
      <c r="A20">
        <v>16</v>
      </c>
      <c r="B20" s="53"/>
      <c r="D20">
        <v>511</v>
      </c>
      <c r="E20" s="38"/>
      <c r="F20" s="39"/>
      <c r="Q20" s="63">
        <v>31</v>
      </c>
      <c r="U20">
        <v>24</v>
      </c>
      <c r="Y20" s="63">
        <v>9</v>
      </c>
      <c r="Z20">
        <v>0</v>
      </c>
    </row>
    <row r="21" spans="1:26">
      <c r="Q21" s="70"/>
      <c r="R21" s="71"/>
      <c r="S21" s="71"/>
      <c r="T21" s="71"/>
      <c r="U21" s="72"/>
      <c r="V21" s="60"/>
      <c r="W21" s="54"/>
      <c r="X21" s="55"/>
      <c r="Y21" s="64"/>
      <c r="Z21" s="65"/>
    </row>
    <row r="22" spans="1:26">
      <c r="Q22" s="73"/>
      <c r="R22" s="74"/>
      <c r="S22" s="74"/>
      <c r="T22" s="74"/>
      <c r="U22" s="75"/>
      <c r="V22" s="61"/>
      <c r="W22" s="56"/>
      <c r="X22" s="57"/>
      <c r="Y22" s="66"/>
      <c r="Z22" s="67"/>
    </row>
    <row r="23" spans="1:26" ht="15.75" thickBot="1">
      <c r="Q23" s="76"/>
      <c r="R23" s="77"/>
      <c r="S23" s="77"/>
      <c r="T23" s="77"/>
      <c r="U23" s="78"/>
      <c r="V23" s="62"/>
      <c r="W23" s="58"/>
      <c r="X23" s="59"/>
      <c r="Y23" s="68"/>
      <c r="Z23" s="69"/>
    </row>
    <row r="26" spans="1:26" ht="15.75" thickBot="1">
      <c r="H26" s="43" t="s">
        <v>119</v>
      </c>
    </row>
    <row r="27" spans="1:26" ht="15.75" thickBot="1">
      <c r="H27" s="49" t="s">
        <v>115</v>
      </c>
    </row>
    <row r="28" spans="1:26">
      <c r="G28">
        <v>0</v>
      </c>
      <c r="H28" s="48"/>
    </row>
    <row r="29" spans="1:26">
      <c r="H29" s="44"/>
    </row>
    <row r="30" spans="1:26">
      <c r="H30" s="44"/>
    </row>
    <row r="31" spans="1:26">
      <c r="H31" s="44"/>
    </row>
    <row r="32" spans="1:26">
      <c r="H32" s="44"/>
    </row>
    <row r="33" spans="7:8">
      <c r="H33" s="44"/>
    </row>
    <row r="34" spans="7:8">
      <c r="H34" s="44"/>
    </row>
    <row r="35" spans="7:8">
      <c r="H35" s="44"/>
    </row>
    <row r="36" spans="7:8">
      <c r="H36" s="44"/>
    </row>
    <row r="37" spans="7:8">
      <c r="H37" s="44"/>
    </row>
    <row r="38" spans="7:8">
      <c r="H38" s="44"/>
    </row>
    <row r="39" spans="7:8">
      <c r="H39" s="44"/>
    </row>
    <row r="40" spans="7:8">
      <c r="H40" s="44"/>
    </row>
    <row r="41" spans="7:8">
      <c r="H41" s="44"/>
    </row>
    <row r="42" spans="7:8">
      <c r="H42" s="44"/>
    </row>
    <row r="43" spans="7:8" ht="15.75" thickBot="1">
      <c r="G43">
        <v>511</v>
      </c>
      <c r="H43" s="45"/>
    </row>
  </sheetData>
  <mergeCells count="5">
    <mergeCell ref="E2:F2"/>
    <mergeCell ref="J3:K3"/>
    <mergeCell ref="Y21:Z23"/>
    <mergeCell ref="V21:X23"/>
    <mergeCell ref="Q21:U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AB54"/>
  <sheetViews>
    <sheetView tabSelected="1" topLeftCell="A44" zoomScale="80" zoomScaleNormal="80" workbookViewId="0">
      <selection activeCell="L71" sqref="L71"/>
    </sheetView>
  </sheetViews>
  <sheetFormatPr defaultRowHeight="15"/>
  <cols>
    <col min="3" max="3" width="10.28515625" bestFit="1" customWidth="1"/>
    <col min="4" max="4" width="13.7109375" bestFit="1" customWidth="1"/>
    <col min="5" max="5" width="15.42578125" bestFit="1" customWidth="1"/>
    <col min="6" max="6" width="16.140625" customWidth="1"/>
    <col min="7" max="7" width="13.42578125" bestFit="1" customWidth="1"/>
    <col min="8" max="8" width="17.85546875" customWidth="1"/>
    <col min="9" max="10" width="18.5703125" bestFit="1" customWidth="1"/>
    <col min="11" max="11" width="14.85546875" bestFit="1" customWidth="1"/>
    <col min="12" max="12" width="19.7109375" customWidth="1"/>
    <col min="13" max="13" width="22.140625" hidden="1" customWidth="1"/>
    <col min="14" max="14" width="19.7109375" bestFit="1" customWidth="1"/>
    <col min="15" max="15" width="17.7109375" customWidth="1"/>
    <col min="16" max="16" width="5.85546875" customWidth="1"/>
    <col min="17" max="17" width="7.42578125" style="20" customWidth="1"/>
    <col min="18" max="18" width="13.28515625" style="20" customWidth="1"/>
    <col min="19" max="19" width="14.5703125" style="20" customWidth="1"/>
    <col min="20" max="20" width="9.5703125" style="20" customWidth="1"/>
    <col min="21" max="21" width="13.7109375" style="20" customWidth="1"/>
    <col min="22" max="22" width="13.85546875" style="20" customWidth="1"/>
    <col min="23" max="23" width="9.7109375" style="20" customWidth="1"/>
    <col min="24" max="24" width="12.7109375" style="20" customWidth="1"/>
    <col min="25" max="25" width="12" style="20" customWidth="1"/>
    <col min="26" max="26" width="11.42578125" customWidth="1"/>
    <col min="27" max="27" width="10.7109375" customWidth="1"/>
  </cols>
  <sheetData>
    <row r="2" spans="3:16" ht="18" thickBot="1">
      <c r="C2" s="14" t="s">
        <v>63</v>
      </c>
      <c r="D2" s="14"/>
      <c r="E2" s="16">
        <v>16</v>
      </c>
    </row>
    <row r="3" spans="3:16" ht="15.75" thickTop="1">
      <c r="C3" s="15"/>
    </row>
    <row r="4" spans="3:16" ht="18" thickBot="1">
      <c r="C4" s="14" t="s">
        <v>11</v>
      </c>
      <c r="D4" s="14"/>
      <c r="E4" s="14"/>
    </row>
    <row r="5" spans="3:16" s="17" customFormat="1" ht="45.75" customHeight="1" thickTop="1">
      <c r="F5" s="22" t="s">
        <v>72</v>
      </c>
      <c r="G5" s="22"/>
      <c r="H5" s="22"/>
      <c r="I5" s="18" t="s">
        <v>75</v>
      </c>
      <c r="J5" s="18" t="s">
        <v>74</v>
      </c>
      <c r="K5" s="18" t="s">
        <v>76</v>
      </c>
      <c r="L5" s="18" t="s">
        <v>77</v>
      </c>
      <c r="M5" s="18"/>
      <c r="N5" s="18" t="s">
        <v>78</v>
      </c>
      <c r="O5" s="18" t="s">
        <v>79</v>
      </c>
      <c r="P5" s="18"/>
    </row>
    <row r="6" spans="3:16" ht="120">
      <c r="C6" s="4" t="s">
        <v>4</v>
      </c>
      <c r="D6" s="4" t="s">
        <v>0</v>
      </c>
      <c r="E6" s="4" t="s">
        <v>1</v>
      </c>
      <c r="F6" s="4" t="s">
        <v>61</v>
      </c>
      <c r="G6" s="4" t="s">
        <v>65</v>
      </c>
      <c r="H6" s="4" t="s">
        <v>71</v>
      </c>
      <c r="I6" s="4" t="s">
        <v>62</v>
      </c>
      <c r="J6" s="4" t="s">
        <v>66</v>
      </c>
      <c r="K6" s="4" t="s">
        <v>67</v>
      </c>
      <c r="L6" s="4" t="s">
        <v>68</v>
      </c>
      <c r="M6" s="4" t="s">
        <v>64</v>
      </c>
      <c r="N6" s="4" t="s">
        <v>69</v>
      </c>
      <c r="O6" s="4" t="s">
        <v>70</v>
      </c>
      <c r="P6" s="4"/>
    </row>
    <row r="7" spans="3:16">
      <c r="C7" s="1">
        <v>1</v>
      </c>
      <c r="D7" s="2" t="s">
        <v>2</v>
      </c>
      <c r="E7" s="2" t="s">
        <v>3</v>
      </c>
      <c r="F7" s="5">
        <v>3.3639999999999999</v>
      </c>
      <c r="G7" s="5">
        <v>3.544</v>
      </c>
      <c r="H7" s="5">
        <v>3.617</v>
      </c>
      <c r="I7" s="5">
        <v>18.646000000000001</v>
      </c>
      <c r="J7" s="5">
        <v>4.5279999999999996</v>
      </c>
      <c r="K7" s="1">
        <v>9.3729999999999993</v>
      </c>
      <c r="L7" s="5">
        <v>3.617</v>
      </c>
      <c r="M7" s="5">
        <v>3.552</v>
      </c>
      <c r="N7" s="5">
        <v>3.7839999999999998</v>
      </c>
      <c r="O7" s="5">
        <v>3.8559999999999999</v>
      </c>
      <c r="P7" s="5"/>
    </row>
    <row r="8" spans="3:16">
      <c r="C8" s="1">
        <v>2</v>
      </c>
      <c r="D8" s="2" t="s">
        <v>2</v>
      </c>
      <c r="E8" s="2" t="s">
        <v>14</v>
      </c>
      <c r="F8" s="5">
        <v>1.3340000000000001</v>
      </c>
      <c r="G8" s="5">
        <v>1.3109999999999999</v>
      </c>
      <c r="H8" s="5">
        <v>1.355</v>
      </c>
      <c r="I8" s="5">
        <v>12.898999999999999</v>
      </c>
      <c r="J8" s="5">
        <v>1.6910000000000001</v>
      </c>
      <c r="K8" s="1">
        <v>1.373</v>
      </c>
      <c r="L8" s="5">
        <v>1.367</v>
      </c>
      <c r="M8" s="5">
        <v>1.3660000000000001</v>
      </c>
      <c r="N8" s="5">
        <v>1.3420000000000001</v>
      </c>
      <c r="O8" s="5">
        <v>1.3859999999999999</v>
      </c>
      <c r="P8" s="5"/>
    </row>
    <row r="9" spans="3:16">
      <c r="C9" s="1">
        <v>3</v>
      </c>
      <c r="D9" s="2" t="s">
        <v>2</v>
      </c>
      <c r="E9" s="2" t="s">
        <v>15</v>
      </c>
      <c r="F9" s="5">
        <v>0.51600000000000001</v>
      </c>
      <c r="G9" s="5">
        <v>0.51600000000000001</v>
      </c>
      <c r="H9" s="5">
        <v>0.51600000000000001</v>
      </c>
      <c r="I9" s="5">
        <v>7.1689999999999996</v>
      </c>
      <c r="J9" s="5">
        <v>1.907</v>
      </c>
      <c r="K9" s="1">
        <v>1.046</v>
      </c>
      <c r="L9" s="5">
        <v>0.54100000000000004</v>
      </c>
      <c r="M9" s="5">
        <v>0.54</v>
      </c>
      <c r="N9" s="5">
        <v>0.54</v>
      </c>
      <c r="O9" s="5">
        <v>0.53900000000000003</v>
      </c>
      <c r="P9" s="5"/>
    </row>
    <row r="10" spans="3:16">
      <c r="C10" s="1">
        <v>4</v>
      </c>
      <c r="D10" s="2" t="s">
        <v>2</v>
      </c>
      <c r="E10" s="2" t="s">
        <v>16</v>
      </c>
      <c r="F10" s="5">
        <v>0.26400000000000001</v>
      </c>
      <c r="G10" s="5">
        <v>0.26400000000000001</v>
      </c>
      <c r="H10" s="5">
        <v>0.26400000000000001</v>
      </c>
      <c r="I10" s="5">
        <v>4.3789999999999996</v>
      </c>
      <c r="J10" s="5">
        <v>0.29899999999999999</v>
      </c>
      <c r="K10" s="1">
        <v>0.309</v>
      </c>
      <c r="L10" s="5">
        <v>0.30199999999999999</v>
      </c>
      <c r="M10" s="5">
        <v>0.29799999999999999</v>
      </c>
      <c r="N10" s="5">
        <v>0.30199999999999999</v>
      </c>
      <c r="O10" s="5">
        <v>0.30199999999999999</v>
      </c>
      <c r="P10" s="5"/>
    </row>
    <row r="11" spans="3:16">
      <c r="C11" s="1">
        <v>5</v>
      </c>
      <c r="D11" s="2" t="s">
        <v>2</v>
      </c>
      <c r="E11" s="2" t="s">
        <v>17</v>
      </c>
      <c r="F11" s="5">
        <v>2.2450000000000001</v>
      </c>
      <c r="G11" s="5">
        <v>2.246</v>
      </c>
      <c r="H11" s="5">
        <v>2.2650000000000001</v>
      </c>
      <c r="I11" s="5">
        <v>32.087000000000003</v>
      </c>
      <c r="J11" s="5">
        <v>7.7309999999999999</v>
      </c>
      <c r="K11" s="1">
        <v>4.0750000000000002</v>
      </c>
      <c r="L11" s="5">
        <v>4.0739999999999998</v>
      </c>
      <c r="M11" s="5">
        <v>3.468</v>
      </c>
      <c r="N11" s="5">
        <v>4.0739999999999998</v>
      </c>
      <c r="O11" s="5">
        <v>4.093</v>
      </c>
      <c r="P11" s="5"/>
    </row>
    <row r="12" spans="3:16">
      <c r="C12" s="1">
        <v>6</v>
      </c>
      <c r="D12" s="3" t="s">
        <v>5</v>
      </c>
      <c r="E12" s="3" t="s">
        <v>8</v>
      </c>
      <c r="F12" s="6">
        <v>8.5370000000000008</v>
      </c>
      <c r="G12" s="6">
        <v>8.3829999999999991</v>
      </c>
      <c r="H12" s="5">
        <v>8.9580000000000002</v>
      </c>
      <c r="I12" s="6">
        <v>56.988999999999997</v>
      </c>
      <c r="J12" s="5">
        <v>12.393000000000001</v>
      </c>
      <c r="K12" s="1">
        <v>11.475</v>
      </c>
      <c r="L12" s="5">
        <v>11.47</v>
      </c>
      <c r="M12" s="5">
        <v>11.465999999999999</v>
      </c>
      <c r="N12" s="5">
        <v>11.324999999999999</v>
      </c>
      <c r="O12" s="5">
        <v>11.891999999999999</v>
      </c>
      <c r="P12" s="5"/>
    </row>
    <row r="13" spans="3:16">
      <c r="C13" s="1">
        <v>7</v>
      </c>
      <c r="D13" s="3" t="s">
        <v>5</v>
      </c>
      <c r="E13" s="3" t="s">
        <v>18</v>
      </c>
      <c r="F13" s="6">
        <v>11.842000000000001</v>
      </c>
      <c r="G13" s="6">
        <v>11.695</v>
      </c>
      <c r="H13" s="5">
        <v>12.275</v>
      </c>
      <c r="I13" s="6">
        <v>48.884</v>
      </c>
      <c r="J13" s="5">
        <v>23.547999999999998</v>
      </c>
      <c r="K13" s="1">
        <v>22.454999999999998</v>
      </c>
      <c r="L13" s="5">
        <v>22.15</v>
      </c>
      <c r="M13" s="5">
        <v>21.588000000000001</v>
      </c>
      <c r="N13" s="5">
        <v>22.012</v>
      </c>
      <c r="O13" s="5">
        <v>22.47</v>
      </c>
      <c r="P13" s="5"/>
    </row>
    <row r="14" spans="3:16">
      <c r="C14" s="1">
        <v>8</v>
      </c>
      <c r="D14" s="3" t="s">
        <v>5</v>
      </c>
      <c r="E14" s="3" t="s">
        <v>19</v>
      </c>
      <c r="F14" s="6">
        <v>12.619</v>
      </c>
      <c r="G14" s="6">
        <v>12.422000000000001</v>
      </c>
      <c r="H14" s="5">
        <v>13.224</v>
      </c>
      <c r="I14" s="6">
        <v>53.256</v>
      </c>
      <c r="J14" s="5">
        <v>25.763000000000002</v>
      </c>
      <c r="K14" s="1">
        <v>23.087</v>
      </c>
      <c r="L14" s="5">
        <v>15.569000000000001</v>
      </c>
      <c r="M14" s="5">
        <v>15.090999999999999</v>
      </c>
      <c r="N14" s="5">
        <v>15.384</v>
      </c>
      <c r="O14" s="5">
        <v>16.024000000000001</v>
      </c>
      <c r="P14" s="5"/>
    </row>
    <row r="15" spans="3:16">
      <c r="C15" s="1">
        <v>9</v>
      </c>
      <c r="D15" s="3" t="s">
        <v>5</v>
      </c>
      <c r="E15" s="3" t="s">
        <v>20</v>
      </c>
      <c r="F15" s="6">
        <v>2.8980000000000001</v>
      </c>
      <c r="G15" s="6">
        <v>2.9220000000000002</v>
      </c>
      <c r="H15" s="5">
        <v>3.052</v>
      </c>
      <c r="I15" s="6">
        <v>23.632999999999999</v>
      </c>
      <c r="J15" s="5">
        <v>9.2560000000000002</v>
      </c>
      <c r="K15" s="1">
        <v>5.8940000000000001</v>
      </c>
      <c r="L15" s="5">
        <v>5.5350000000000001</v>
      </c>
      <c r="M15" s="5">
        <v>5.4539999999999997</v>
      </c>
      <c r="N15" s="5">
        <v>5.5650000000000004</v>
      </c>
      <c r="O15" s="5">
        <v>5.6849999999999996</v>
      </c>
      <c r="P15" s="5"/>
    </row>
    <row r="16" spans="3:16">
      <c r="C16" s="1">
        <v>10</v>
      </c>
      <c r="D16" s="3" t="s">
        <v>5</v>
      </c>
      <c r="E16" s="3" t="s">
        <v>21</v>
      </c>
      <c r="F16" s="6">
        <v>0.48399999999999999</v>
      </c>
      <c r="G16" s="6">
        <v>0.5</v>
      </c>
      <c r="H16" s="5">
        <v>0.52500000000000002</v>
      </c>
      <c r="I16" s="6">
        <v>4.4160000000000004</v>
      </c>
      <c r="J16" s="5">
        <v>2.44</v>
      </c>
      <c r="K16" s="1">
        <v>0.878</v>
      </c>
      <c r="L16" s="5">
        <v>0.82399999999999995</v>
      </c>
      <c r="M16" s="5">
        <v>0.81</v>
      </c>
      <c r="N16" s="5">
        <v>0.83899999999999997</v>
      </c>
      <c r="O16" s="5">
        <v>0.86399999999999999</v>
      </c>
      <c r="P16" s="5"/>
    </row>
    <row r="17" spans="3:16">
      <c r="C17" s="1">
        <v>11</v>
      </c>
      <c r="D17" s="3" t="s">
        <v>6</v>
      </c>
      <c r="E17" s="3" t="s">
        <v>9</v>
      </c>
      <c r="F17" s="6">
        <v>8.8580000000000005</v>
      </c>
      <c r="G17" s="6">
        <v>8.75</v>
      </c>
      <c r="H17" s="5">
        <v>8.9610000000000003</v>
      </c>
      <c r="I17" s="6">
        <v>36.39</v>
      </c>
      <c r="J17" s="5">
        <v>12.525</v>
      </c>
      <c r="K17" s="1">
        <v>9.6270000000000007</v>
      </c>
      <c r="L17" s="5">
        <v>9.6219999999999999</v>
      </c>
      <c r="M17" s="5">
        <v>9.5969999999999995</v>
      </c>
      <c r="N17" s="5">
        <v>9.516</v>
      </c>
      <c r="O17" s="5">
        <v>9.7230000000000008</v>
      </c>
      <c r="P17" s="5"/>
    </row>
    <row r="18" spans="3:16">
      <c r="C18" s="1">
        <v>12</v>
      </c>
      <c r="D18" s="3" t="s">
        <v>6</v>
      </c>
      <c r="E18" s="3" t="s">
        <v>22</v>
      </c>
      <c r="F18" s="6">
        <v>10.816000000000001</v>
      </c>
      <c r="G18" s="6">
        <v>10.632</v>
      </c>
      <c r="H18" s="5">
        <v>12.303000000000001</v>
      </c>
      <c r="I18" s="6">
        <v>88.308999999999997</v>
      </c>
      <c r="J18" s="5">
        <v>13.683999999999999</v>
      </c>
      <c r="K18" s="1">
        <v>12.605</v>
      </c>
      <c r="L18" s="5">
        <v>12.167999999999999</v>
      </c>
      <c r="M18" s="5">
        <v>12.194000000000001</v>
      </c>
      <c r="N18" s="5">
        <v>11.965</v>
      </c>
      <c r="O18" s="5">
        <v>11.016999999999999</v>
      </c>
      <c r="P18" s="5"/>
    </row>
    <row r="19" spans="3:16">
      <c r="C19" s="1">
        <v>13</v>
      </c>
      <c r="D19" s="3" t="s">
        <v>6</v>
      </c>
      <c r="E19" s="3" t="s">
        <v>23</v>
      </c>
      <c r="F19" s="6">
        <v>1.5980000000000001</v>
      </c>
      <c r="G19" s="6">
        <v>1.58</v>
      </c>
      <c r="H19" s="5">
        <v>1.663</v>
      </c>
      <c r="I19" s="6">
        <v>88.545000000000002</v>
      </c>
      <c r="J19" s="5">
        <v>17.556000000000001</v>
      </c>
      <c r="K19" s="1">
        <v>16.241</v>
      </c>
      <c r="L19" s="5">
        <v>12.061999999999999</v>
      </c>
      <c r="M19" s="5">
        <v>11.975</v>
      </c>
      <c r="N19" s="5">
        <v>11.936</v>
      </c>
      <c r="O19" s="5">
        <v>12.497999999999999</v>
      </c>
      <c r="P19" s="5"/>
    </row>
    <row r="20" spans="3:16">
      <c r="C20" s="1">
        <v>14</v>
      </c>
      <c r="D20" s="3" t="s">
        <v>6</v>
      </c>
      <c r="E20" s="3" t="s">
        <v>24</v>
      </c>
      <c r="F20" s="6">
        <v>2.141</v>
      </c>
      <c r="G20" s="6">
        <v>2.1509999999999998</v>
      </c>
      <c r="H20" s="5">
        <v>2.1720000000000002</v>
      </c>
      <c r="I20" s="6">
        <v>144.255</v>
      </c>
      <c r="J20" s="5">
        <v>5.1459999999999999</v>
      </c>
      <c r="K20" s="1">
        <v>4.4720000000000004</v>
      </c>
      <c r="L20" s="5">
        <v>3.2549999999999999</v>
      </c>
      <c r="M20" s="5">
        <v>3.2109999999999999</v>
      </c>
      <c r="N20" s="5">
        <v>3.2519999999999998</v>
      </c>
      <c r="O20" s="5">
        <v>3.2469999999999999</v>
      </c>
      <c r="P20" s="5"/>
    </row>
    <row r="21" spans="3:16">
      <c r="C21" s="1">
        <v>15</v>
      </c>
      <c r="D21" s="3" t="s">
        <v>6</v>
      </c>
      <c r="E21" s="3" t="s">
        <v>25</v>
      </c>
      <c r="F21" s="6">
        <v>6.3979999999999997</v>
      </c>
      <c r="G21" s="6">
        <v>6.35</v>
      </c>
      <c r="H21" s="5">
        <v>6.5940000000000003</v>
      </c>
      <c r="I21" s="6">
        <v>57.14</v>
      </c>
      <c r="J21" s="5">
        <v>21.48</v>
      </c>
      <c r="K21" s="1">
        <v>20.913</v>
      </c>
      <c r="L21" s="5">
        <v>15.808999999999999</v>
      </c>
      <c r="M21" s="5">
        <v>15.340999999999999</v>
      </c>
      <c r="N21" s="5">
        <v>15.769</v>
      </c>
      <c r="O21" s="5">
        <v>15.625</v>
      </c>
      <c r="P21" s="5"/>
    </row>
    <row r="22" spans="3:16">
      <c r="C22" s="1">
        <v>16</v>
      </c>
      <c r="D22" s="3" t="s">
        <v>7</v>
      </c>
      <c r="E22" s="3" t="s">
        <v>10</v>
      </c>
      <c r="F22" s="6">
        <v>9.7929999999999993</v>
      </c>
      <c r="G22" s="6">
        <v>9.6829999999999998</v>
      </c>
      <c r="H22" s="5">
        <v>10.661</v>
      </c>
      <c r="I22" s="6">
        <v>73.994</v>
      </c>
      <c r="J22" s="5">
        <v>37.646000000000001</v>
      </c>
      <c r="K22" s="1">
        <v>38.667000000000002</v>
      </c>
      <c r="L22" s="5">
        <v>35.433999999999997</v>
      </c>
      <c r="M22" s="5">
        <v>34.423000000000002</v>
      </c>
      <c r="N22" s="5">
        <v>34.99</v>
      </c>
      <c r="O22" s="5">
        <v>34.018999999999998</v>
      </c>
      <c r="P22" s="5"/>
    </row>
    <row r="23" spans="3:16">
      <c r="C23" s="1">
        <v>17</v>
      </c>
      <c r="D23" s="3" t="s">
        <v>7</v>
      </c>
      <c r="E23" s="3" t="s">
        <v>26</v>
      </c>
      <c r="F23" s="6">
        <v>10.170999999999999</v>
      </c>
      <c r="G23" s="6">
        <v>10.023</v>
      </c>
      <c r="H23" s="5">
        <v>11.05</v>
      </c>
      <c r="I23" s="6">
        <v>72.343000000000004</v>
      </c>
      <c r="J23" s="5">
        <v>37.316000000000003</v>
      </c>
      <c r="K23" s="1">
        <v>38.436999999999998</v>
      </c>
      <c r="L23" s="5">
        <v>35.545000000000002</v>
      </c>
      <c r="M23" s="5">
        <v>34.505000000000003</v>
      </c>
      <c r="N23" s="5">
        <v>34.939</v>
      </c>
      <c r="O23" s="5">
        <v>34.087000000000003</v>
      </c>
      <c r="P23" s="5"/>
    </row>
    <row r="24" spans="3:16">
      <c r="C24" s="1">
        <v>18</v>
      </c>
      <c r="D24" s="3" t="s">
        <v>7</v>
      </c>
      <c r="E24" s="3" t="s">
        <v>27</v>
      </c>
      <c r="F24" s="6">
        <v>8.1289999999999996</v>
      </c>
      <c r="G24" s="6">
        <v>8.0640000000000001</v>
      </c>
      <c r="H24" s="5">
        <v>8.5790000000000006</v>
      </c>
      <c r="I24" s="6">
        <v>79.081000000000003</v>
      </c>
      <c r="J24" s="5">
        <v>28.684000000000001</v>
      </c>
      <c r="K24" s="1">
        <v>31.195</v>
      </c>
      <c r="L24" s="5">
        <v>22.905000000000001</v>
      </c>
      <c r="M24" s="5">
        <v>22.013999999999999</v>
      </c>
      <c r="N24" s="5">
        <v>22.35</v>
      </c>
      <c r="O24" s="5">
        <v>22.123000000000001</v>
      </c>
      <c r="P24" s="5"/>
    </row>
    <row r="25" spans="3:16">
      <c r="C25" s="1">
        <v>19</v>
      </c>
      <c r="D25" s="3" t="s">
        <v>7</v>
      </c>
      <c r="E25" s="3" t="s">
        <v>28</v>
      </c>
      <c r="F25" s="6">
        <v>10.938000000000001</v>
      </c>
      <c r="G25" s="6">
        <v>10.723000000000001</v>
      </c>
      <c r="H25" s="5">
        <v>11.76</v>
      </c>
      <c r="I25" s="6">
        <v>91.998999999999995</v>
      </c>
      <c r="J25" s="5">
        <v>43.24</v>
      </c>
      <c r="K25" s="1">
        <v>43.902000000000001</v>
      </c>
      <c r="L25" s="5">
        <v>39.770000000000003</v>
      </c>
      <c r="M25" s="5">
        <v>38.156999999999996</v>
      </c>
      <c r="N25" s="5">
        <v>38.9</v>
      </c>
      <c r="O25" s="5">
        <v>37.384</v>
      </c>
      <c r="P25" s="5"/>
    </row>
    <row r="26" spans="3:16">
      <c r="C26" s="1">
        <v>20</v>
      </c>
      <c r="D26" s="3" t="s">
        <v>7</v>
      </c>
      <c r="E26" s="3" t="s">
        <v>29</v>
      </c>
      <c r="F26" s="6">
        <v>11.548999999999999</v>
      </c>
      <c r="G26" s="6">
        <v>11.311999999999999</v>
      </c>
      <c r="H26" s="5">
        <v>12.387</v>
      </c>
      <c r="I26" s="6">
        <v>93.555000000000007</v>
      </c>
      <c r="J26" s="5">
        <v>44.956000000000003</v>
      </c>
      <c r="K26" s="1">
        <v>45.152000000000001</v>
      </c>
      <c r="L26" s="5">
        <v>41.686</v>
      </c>
      <c r="M26" s="5">
        <v>39.927999999999997</v>
      </c>
      <c r="N26" s="5">
        <v>40.595999999999997</v>
      </c>
      <c r="O26" s="5">
        <v>38.643000000000001</v>
      </c>
      <c r="P26" s="5"/>
    </row>
    <row r="27" spans="3:16">
      <c r="C27" s="1" t="s">
        <v>30</v>
      </c>
      <c r="D27" s="2"/>
      <c r="E27" s="2"/>
      <c r="F27" s="1">
        <f>GEOMEAN([Total Wrong cc Predicts / 1000 insts])</f>
        <v>3.8555024537509701</v>
      </c>
      <c r="G27" s="1">
        <f>GEOMEAN([4 Bit Local Prediction Counter with BTB with Offset + 128 +64 full asso])</f>
        <v>3.8384462832146977</v>
      </c>
      <c r="H27" s="1">
        <f>GEOMEAN([BTB with 512 xOffset + 256 Full Asso + 64 x Full Asso + Local Pred_Counter_4 Bit + 11 bit_Global Hist - Branch Prediction])</f>
        <v>4.0430525549390079</v>
      </c>
      <c r="I27" s="1">
        <f>GEOMEAN([No BTB])</f>
        <v>37.609347851878042</v>
      </c>
      <c r="J27" s="1">
        <f>GEOMEAN([Fully Associative BTB])</f>
        <v>10.202456550509064</v>
      </c>
      <c r="K27" s="1">
        <f>GEOMEAN([Offset BTB])</f>
        <v>8.8576861946300092</v>
      </c>
      <c r="L27" s="1">
        <f>GEOMEAN([BTB 512 x Offset + 128 x Full Asso])</f>
        <v>7.3405897346481526</v>
      </c>
      <c r="M27" s="1">
        <f>GEOMEAN([[4096 Local History Table ]])</f>
        <v>7.1527722670331428</v>
      </c>
      <c r="N27" s="1">
        <f>GEOMEAN([BTB with 512 xOffset + 128 Full Asso + 64 x Full Asso + Local Pred_Counter_4 Bit ])</f>
        <v>7.2939577852489501</v>
      </c>
      <c r="O27" s="1">
        <f>GEOMEAN([BTB with 512 xOffset + 256 Full Asso + 64 x Full Asso + Local Pred_Counter_4 Bit + 11 bit_Global Hist])</f>
        <v>7.3074594194597653</v>
      </c>
      <c r="P27" s="1"/>
    </row>
    <row r="28" spans="3:16">
      <c r="I28" s="19">
        <v>37.609347851878042</v>
      </c>
      <c r="J28" s="19">
        <v>10.202456550509064</v>
      </c>
      <c r="K28" s="19">
        <v>8.8576861946300092</v>
      </c>
      <c r="L28" s="19">
        <v>7.3405897346481526</v>
      </c>
      <c r="M28" s="19">
        <v>7.1527722670331428</v>
      </c>
      <c r="N28" s="19">
        <v>7.2939577852489501</v>
      </c>
      <c r="O28" s="19">
        <v>7.3074594194597653</v>
      </c>
      <c r="P28" s="19"/>
    </row>
    <row r="33" spans="3:28">
      <c r="C33" s="4"/>
      <c r="D33" s="4"/>
      <c r="L33" s="4"/>
    </row>
    <row r="34" spans="3:28">
      <c r="C34" s="1"/>
      <c r="D34" s="2"/>
      <c r="L34" s="1"/>
    </row>
    <row r="35" spans="3:28">
      <c r="C35" s="1"/>
      <c r="D35" s="2"/>
      <c r="E35" s="2"/>
      <c r="F35" s="5"/>
      <c r="G35" s="5"/>
      <c r="I35" s="5"/>
      <c r="J35" s="5"/>
      <c r="K35" s="5"/>
      <c r="L35" s="1"/>
    </row>
    <row r="36" spans="3:28" ht="30" customHeight="1">
      <c r="C36" s="1"/>
      <c r="D36" s="2"/>
      <c r="E36" s="2"/>
      <c r="F36" s="5"/>
      <c r="G36" s="5"/>
      <c r="I36" s="5"/>
      <c r="J36" s="5"/>
      <c r="K36" s="5"/>
      <c r="L36" s="1"/>
      <c r="P36" s="23" t="s">
        <v>108</v>
      </c>
      <c r="Q36" s="24" t="s">
        <v>80</v>
      </c>
      <c r="R36" s="24" t="s">
        <v>86</v>
      </c>
      <c r="S36" s="24"/>
      <c r="T36" s="24"/>
      <c r="U36" s="24"/>
      <c r="V36" s="24"/>
      <c r="W36" s="24"/>
      <c r="X36" s="25" t="s">
        <v>112</v>
      </c>
      <c r="Y36" s="26"/>
      <c r="Z36" s="27" t="s">
        <v>105</v>
      </c>
      <c r="AA36" s="27"/>
    </row>
    <row r="37" spans="3:28" ht="30" customHeight="1">
      <c r="C37" s="1"/>
      <c r="D37" s="2"/>
      <c r="E37" s="2"/>
      <c r="F37" s="5"/>
      <c r="G37" s="5"/>
      <c r="I37" s="5"/>
      <c r="J37" s="5"/>
      <c r="K37" s="5"/>
      <c r="L37" s="1"/>
      <c r="P37" s="28"/>
      <c r="Q37" s="24"/>
      <c r="R37" s="24" t="s">
        <v>87</v>
      </c>
      <c r="S37" s="24" t="s">
        <v>88</v>
      </c>
      <c r="T37" s="24"/>
      <c r="U37" s="24"/>
      <c r="V37" s="24"/>
      <c r="W37" s="24"/>
      <c r="X37" s="23" t="s">
        <v>109</v>
      </c>
      <c r="Y37" s="23" t="s">
        <v>55</v>
      </c>
      <c r="Z37" s="24" t="s">
        <v>106</v>
      </c>
      <c r="AA37" s="24" t="s">
        <v>107</v>
      </c>
    </row>
    <row r="38" spans="3:28" ht="25.5">
      <c r="C38" s="1"/>
      <c r="D38" s="2"/>
      <c r="E38" s="2"/>
      <c r="F38" s="5"/>
      <c r="G38" s="5"/>
      <c r="I38" s="5"/>
      <c r="J38" s="5"/>
      <c r="K38" s="5"/>
      <c r="L38" s="1"/>
      <c r="P38" s="29"/>
      <c r="Q38" s="24"/>
      <c r="R38" s="24"/>
      <c r="S38" s="30" t="s">
        <v>91</v>
      </c>
      <c r="T38" s="30" t="s">
        <v>97</v>
      </c>
      <c r="U38" s="30" t="s">
        <v>92</v>
      </c>
      <c r="V38" s="30" t="s">
        <v>93</v>
      </c>
      <c r="W38" s="30" t="s">
        <v>110</v>
      </c>
      <c r="X38" s="29"/>
      <c r="Y38" s="29"/>
      <c r="Z38" s="24"/>
      <c r="AA38" s="24"/>
    </row>
    <row r="39" spans="3:28" ht="30" customHeight="1">
      <c r="C39" s="1"/>
      <c r="D39" s="3"/>
      <c r="E39" s="3"/>
      <c r="F39" s="6"/>
      <c r="G39" s="6"/>
      <c r="I39" s="6"/>
      <c r="J39" s="6"/>
      <c r="K39" s="5"/>
      <c r="L39" s="1"/>
      <c r="P39" s="31">
        <v>1</v>
      </c>
      <c r="Q39" s="32" t="s">
        <v>73</v>
      </c>
      <c r="R39" s="32" t="s">
        <v>89</v>
      </c>
      <c r="S39" s="33" t="s">
        <v>94</v>
      </c>
      <c r="T39" s="33"/>
      <c r="U39" s="33"/>
      <c r="V39" s="33"/>
      <c r="W39" s="33"/>
      <c r="X39" s="32">
        <v>3.8555024537509701</v>
      </c>
      <c r="Y39" s="32">
        <v>37.609347851878042</v>
      </c>
      <c r="Z39" s="31">
        <v>29708</v>
      </c>
      <c r="AA39" s="31">
        <f>Z46-Z39</f>
        <v>35628</v>
      </c>
    </row>
    <row r="40" spans="3:28" ht="30" customHeight="1">
      <c r="C40" s="1"/>
      <c r="D40" s="3"/>
      <c r="E40" s="3"/>
      <c r="F40" s="6"/>
      <c r="G40" s="6"/>
      <c r="I40" s="6"/>
      <c r="J40" s="6"/>
      <c r="K40" s="5"/>
      <c r="L40" s="1"/>
      <c r="P40" s="31">
        <v>2</v>
      </c>
      <c r="Q40" s="32" t="s">
        <v>81</v>
      </c>
      <c r="R40" s="32" t="s">
        <v>89</v>
      </c>
      <c r="S40" s="32" t="s">
        <v>98</v>
      </c>
      <c r="T40" s="32" t="s">
        <v>95</v>
      </c>
      <c r="U40" s="32" t="s">
        <v>95</v>
      </c>
      <c r="V40" s="32" t="s">
        <v>95</v>
      </c>
      <c r="W40" s="32" t="s">
        <v>111</v>
      </c>
      <c r="X40" s="32">
        <v>3.8555024537509701</v>
      </c>
      <c r="Y40" s="32">
        <v>10.202456550509064</v>
      </c>
      <c r="Z40" s="31">
        <v>62988</v>
      </c>
      <c r="AA40" s="31">
        <f>Z46-Z40</f>
        <v>2348</v>
      </c>
    </row>
    <row r="41" spans="3:28" ht="30" customHeight="1">
      <c r="C41" s="1"/>
      <c r="D41" s="3"/>
      <c r="E41" s="3"/>
      <c r="F41" s="6"/>
      <c r="G41" s="6"/>
      <c r="I41" s="6"/>
      <c r="J41" s="6"/>
      <c r="K41" s="5"/>
      <c r="L41" s="1"/>
      <c r="P41" s="31">
        <v>3</v>
      </c>
      <c r="Q41" s="32" t="s">
        <v>82</v>
      </c>
      <c r="R41" s="32" t="s">
        <v>89</v>
      </c>
      <c r="S41" s="32" t="s">
        <v>96</v>
      </c>
      <c r="T41" s="32" t="s">
        <v>100</v>
      </c>
      <c r="U41" s="32" t="s">
        <v>95</v>
      </c>
      <c r="V41" s="32" t="s">
        <v>95</v>
      </c>
      <c r="W41" s="32" t="s">
        <v>111</v>
      </c>
      <c r="X41" s="32">
        <v>3.8555024537509701</v>
      </c>
      <c r="Y41" s="32">
        <v>8.8576861946300092</v>
      </c>
      <c r="Z41" s="31">
        <v>50700</v>
      </c>
      <c r="AA41" s="31">
        <f>Z46-Z41</f>
        <v>14636</v>
      </c>
    </row>
    <row r="42" spans="3:28" ht="30" customHeight="1">
      <c r="C42" s="1"/>
      <c r="D42" s="3"/>
      <c r="E42" s="3"/>
      <c r="F42" s="6"/>
      <c r="G42" s="6"/>
      <c r="I42" s="6"/>
      <c r="J42" s="6"/>
      <c r="K42" s="5"/>
      <c r="L42" s="1"/>
      <c r="P42" s="31">
        <v>4</v>
      </c>
      <c r="Q42" s="32" t="s">
        <v>83</v>
      </c>
      <c r="R42" s="32" t="s">
        <v>89</v>
      </c>
      <c r="S42" s="32" t="s">
        <v>99</v>
      </c>
      <c r="T42" s="32" t="s">
        <v>100</v>
      </c>
      <c r="U42" s="32" t="s">
        <v>101</v>
      </c>
      <c r="V42" s="32" t="s">
        <v>102</v>
      </c>
      <c r="W42" s="32" t="s">
        <v>111</v>
      </c>
      <c r="X42" s="32">
        <v>3.8555024537509701</v>
      </c>
      <c r="Y42" s="32">
        <v>7.3405897346481526</v>
      </c>
      <c r="Z42" s="31">
        <v>62988</v>
      </c>
      <c r="AA42" s="31">
        <f>Z46-Z42</f>
        <v>2348</v>
      </c>
    </row>
    <row r="43" spans="3:28" ht="66" customHeight="1">
      <c r="C43" s="1"/>
      <c r="D43" s="3"/>
      <c r="E43" s="3"/>
      <c r="F43" s="6"/>
      <c r="G43" s="6"/>
      <c r="I43" s="6"/>
      <c r="J43" s="6"/>
      <c r="K43" s="5"/>
      <c r="L43" s="1"/>
      <c r="P43" s="34">
        <v>5</v>
      </c>
      <c r="Q43" s="35" t="s">
        <v>84</v>
      </c>
      <c r="R43" s="35" t="s">
        <v>90</v>
      </c>
      <c r="S43" s="35" t="s">
        <v>99</v>
      </c>
      <c r="T43" s="35" t="s">
        <v>100</v>
      </c>
      <c r="U43" s="35" t="s">
        <v>101</v>
      </c>
      <c r="V43" s="35" t="s">
        <v>102</v>
      </c>
      <c r="W43" s="35" t="s">
        <v>111</v>
      </c>
      <c r="X43" s="35">
        <v>3.8384462832146977</v>
      </c>
      <c r="Y43" s="35">
        <v>7.2939577852489501</v>
      </c>
      <c r="Z43" s="34">
        <v>64012</v>
      </c>
      <c r="AA43" s="34">
        <f>Z46-Z43</f>
        <v>1324</v>
      </c>
    </row>
    <row r="44" spans="3:28" ht="78.75" customHeight="1">
      <c r="C44" s="1"/>
      <c r="D44" s="3"/>
      <c r="E44" s="3"/>
      <c r="F44" s="6"/>
      <c r="G44" s="6"/>
      <c r="I44" s="6"/>
      <c r="J44" s="6"/>
      <c r="K44" s="5"/>
      <c r="L44" s="1"/>
      <c r="P44" s="31">
        <v>6</v>
      </c>
      <c r="Q44" s="32" t="s">
        <v>85</v>
      </c>
      <c r="R44" s="32" t="s">
        <v>104</v>
      </c>
      <c r="S44" s="32" t="s">
        <v>99</v>
      </c>
      <c r="T44" s="32" t="s">
        <v>100</v>
      </c>
      <c r="U44" s="32" t="s">
        <v>103</v>
      </c>
      <c r="V44" s="32" t="s">
        <v>102</v>
      </c>
      <c r="W44" s="32" t="s">
        <v>111</v>
      </c>
      <c r="X44" s="32">
        <v>4.0430525549390079</v>
      </c>
      <c r="Y44" s="32">
        <v>7.3074594194597653</v>
      </c>
      <c r="Z44" s="31">
        <v>62988</v>
      </c>
      <c r="AA44" s="31">
        <f>Z46-Z44</f>
        <v>2348</v>
      </c>
    </row>
    <row r="45" spans="3:28">
      <c r="C45" s="1"/>
      <c r="D45" s="3"/>
      <c r="E45" s="3"/>
      <c r="F45" s="6"/>
      <c r="G45" s="6"/>
      <c r="I45" s="6"/>
      <c r="J45" s="6"/>
      <c r="K45" s="5"/>
      <c r="L45" s="1"/>
      <c r="Q45" s="4"/>
      <c r="R45" s="4"/>
      <c r="S45" s="4"/>
      <c r="T45" s="4"/>
      <c r="U45" s="4"/>
      <c r="V45" s="4"/>
      <c r="W45" s="4"/>
      <c r="X45" s="4"/>
      <c r="Y45" s="4"/>
    </row>
    <row r="46" spans="3:28">
      <c r="C46" s="1"/>
      <c r="D46" s="3"/>
      <c r="E46" s="3"/>
      <c r="F46" s="6"/>
      <c r="G46" s="6"/>
      <c r="I46" s="6"/>
      <c r="J46" s="6"/>
      <c r="K46" s="5"/>
      <c r="L46" s="1"/>
      <c r="Z46" s="21">
        <v>65336</v>
      </c>
    </row>
    <row r="47" spans="3:28">
      <c r="C47" s="1"/>
      <c r="D47" s="3"/>
      <c r="E47" s="3"/>
      <c r="F47" s="6"/>
      <c r="G47" s="6"/>
      <c r="I47" s="6"/>
      <c r="J47" s="6"/>
      <c r="K47" s="5"/>
      <c r="L47" s="1"/>
      <c r="U47" s="19"/>
      <c r="V47" s="19"/>
      <c r="W47" s="19"/>
      <c r="X47" s="19"/>
      <c r="Y47" s="19"/>
      <c r="Z47" s="19"/>
      <c r="AA47" s="19"/>
      <c r="AB47" s="19"/>
    </row>
    <row r="48" spans="3:28">
      <c r="C48" s="1"/>
      <c r="D48" s="3"/>
      <c r="E48" s="3"/>
      <c r="F48" s="6"/>
      <c r="G48" s="6"/>
      <c r="I48" s="6"/>
      <c r="J48" s="6"/>
      <c r="K48" s="5"/>
      <c r="L48" s="1"/>
    </row>
    <row r="49" spans="3:12">
      <c r="C49" s="1"/>
      <c r="D49" s="3"/>
      <c r="E49" s="3"/>
      <c r="F49" s="6"/>
      <c r="G49" s="6"/>
      <c r="I49" s="6"/>
      <c r="J49" s="6"/>
      <c r="K49" s="5"/>
      <c r="L49" s="1"/>
    </row>
    <row r="50" spans="3:12">
      <c r="C50" s="1"/>
      <c r="D50" s="3"/>
      <c r="E50" s="3"/>
      <c r="F50" s="6"/>
      <c r="G50" s="6"/>
      <c r="I50" s="6"/>
      <c r="J50" s="6"/>
      <c r="K50" s="5"/>
      <c r="L50" s="1"/>
    </row>
    <row r="51" spans="3:12">
      <c r="C51" s="1"/>
      <c r="D51" s="3"/>
      <c r="E51" s="3"/>
      <c r="F51" s="6"/>
      <c r="G51" s="6"/>
      <c r="I51" s="6"/>
      <c r="J51" s="6"/>
      <c r="K51" s="5"/>
      <c r="L51" s="1"/>
    </row>
    <row r="52" spans="3:12">
      <c r="C52" s="1"/>
      <c r="D52" s="3"/>
      <c r="E52" s="3"/>
      <c r="F52" s="6"/>
      <c r="G52" s="6"/>
      <c r="I52" s="6"/>
      <c r="J52" s="6"/>
      <c r="K52" s="5"/>
      <c r="L52" s="1"/>
    </row>
    <row r="53" spans="3:12">
      <c r="C53" s="1"/>
      <c r="D53" s="3"/>
      <c r="E53" s="3"/>
      <c r="F53" s="6"/>
      <c r="G53" s="6"/>
      <c r="I53" s="6"/>
      <c r="J53" s="6"/>
      <c r="K53" s="5"/>
      <c r="L53" s="1"/>
    </row>
    <row r="54" spans="3:12">
      <c r="C54" s="1"/>
      <c r="D54" s="2"/>
      <c r="E54" s="2"/>
      <c r="F54" s="1"/>
      <c r="G54" s="1"/>
      <c r="I54" s="1"/>
      <c r="J54" s="1"/>
      <c r="K54" s="1"/>
      <c r="L54" s="1"/>
    </row>
  </sheetData>
  <mergeCells count="13">
    <mergeCell ref="F5:H5"/>
    <mergeCell ref="S39:W39"/>
    <mergeCell ref="R37:R38"/>
    <mergeCell ref="Q36:Q38"/>
    <mergeCell ref="R36:W36"/>
    <mergeCell ref="S37:W37"/>
    <mergeCell ref="Z36:AA36"/>
    <mergeCell ref="Z37:Z38"/>
    <mergeCell ref="AA37:AA38"/>
    <mergeCell ref="P36:P38"/>
    <mergeCell ref="X36:Y36"/>
    <mergeCell ref="X37:X38"/>
    <mergeCell ref="Y37:Y38"/>
  </mergeCells>
  <conditionalFormatting sqref="L7:L26">
    <cfRule type="cellIs" dxfId="28" priority="1" operator="greaterThan">
      <formula>11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Return Stack Data</vt:lpstr>
      <vt:lpstr>Space Budget</vt:lpstr>
      <vt:lpstr>Trace File Analysis</vt:lpstr>
      <vt:lpstr>Memory tables</vt:lpstr>
      <vt:lpstr>Fully Associative Cache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2013-03-18T11:34:34Z</dcterms:modified>
</cp:coreProperties>
</file>