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meya\Dropbox\ResearchData\Experiments\2021\DAData\PyAnalysis\git\"/>
    </mc:Choice>
  </mc:AlternateContent>
  <xr:revisionPtr revIDLastSave="0" documentId="13_ncr:1_{C117826E-8559-4E6A-A4D7-AC6BDA113B5D}" xr6:coauthVersionLast="47" xr6:coauthVersionMax="47" xr10:uidLastSave="{00000000-0000-0000-0000-000000000000}"/>
  <bookViews>
    <workbookView xWindow="-120" yWindow="-120" windowWidth="19800" windowHeight="11760" xr2:uid="{00000000-000D-0000-FFFF-FFFF00000000}"/>
  </bookViews>
  <sheets>
    <sheet name="Index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" i="3" l="1"/>
  <c r="S12" i="3" l="1"/>
  <c r="O12" i="3"/>
  <c r="P12" i="3" s="1"/>
  <c r="N12" i="3"/>
  <c r="L11" i="3"/>
  <c r="M11" i="3" s="1"/>
  <c r="I12" i="3"/>
  <c r="G12" i="3"/>
  <c r="H11" i="3"/>
  <c r="J11" i="3" s="1"/>
  <c r="H12" i="3"/>
  <c r="O11" i="3"/>
  <c r="W11" i="3" s="1"/>
  <c r="P10" i="3"/>
  <c r="S11" i="3"/>
  <c r="N11" i="3"/>
  <c r="S10" i="3"/>
  <c r="R10" i="3" s="1"/>
  <c r="Q10" i="3" s="1"/>
  <c r="S9" i="3"/>
  <c r="R8" i="3"/>
  <c r="Q8" i="3"/>
  <c r="G11" i="3"/>
  <c r="O10" i="3"/>
  <c r="W10" i="3" s="1"/>
  <c r="N10" i="3"/>
  <c r="P5" i="3"/>
  <c r="L2" i="3"/>
  <c r="M2" i="3" s="1"/>
  <c r="V9" i="3"/>
  <c r="V8" i="3"/>
  <c r="W8" i="3"/>
  <c r="W7" i="3"/>
  <c r="V6" i="3"/>
  <c r="V5" i="3"/>
  <c r="W5" i="3"/>
  <c r="V4" i="3"/>
  <c r="W4" i="3"/>
  <c r="W2" i="3"/>
  <c r="V2" i="3"/>
  <c r="W3" i="3"/>
  <c r="V3" i="3"/>
  <c r="J3" i="3"/>
  <c r="J4" i="3"/>
  <c r="J5" i="3"/>
  <c r="J6" i="3"/>
  <c r="J8" i="3"/>
  <c r="J9" i="3"/>
  <c r="J2" i="3"/>
  <c r="I10" i="3"/>
  <c r="L10" i="3" s="1"/>
  <c r="G10" i="3"/>
  <c r="O9" i="3"/>
  <c r="W9" i="3" s="1"/>
  <c r="N9" i="3"/>
  <c r="G8" i="3"/>
  <c r="L9" i="3"/>
  <c r="M9" i="3" s="1"/>
  <c r="G9" i="3"/>
  <c r="P8" i="3"/>
  <c r="L8" i="3"/>
  <c r="M8" i="3" s="1"/>
  <c r="R7" i="3"/>
  <c r="Q7" i="3" s="1"/>
  <c r="P4" i="3"/>
  <c r="P7" i="3"/>
  <c r="P3" i="3"/>
  <c r="P2" i="3"/>
  <c r="I7" i="3"/>
  <c r="H7" i="3"/>
  <c r="G7" i="3" s="1"/>
  <c r="O6" i="3"/>
  <c r="W6" i="3" s="1"/>
  <c r="N6" i="3"/>
  <c r="L6" i="3"/>
  <c r="M6" i="3" s="1"/>
  <c r="G3" i="3"/>
  <c r="G4" i="3"/>
  <c r="G5" i="3"/>
  <c r="G6" i="3"/>
  <c r="G2" i="3"/>
  <c r="R3" i="3"/>
  <c r="Q3" i="3" s="1"/>
  <c r="R4" i="3"/>
  <c r="Q4" i="3" s="1"/>
  <c r="R5" i="3"/>
  <c r="Q5" i="3" s="1"/>
  <c r="R2" i="3"/>
  <c r="Q2" i="3" s="1"/>
  <c r="L3" i="3"/>
  <c r="M3" i="3" s="1"/>
  <c r="L4" i="3"/>
  <c r="M4" i="3" s="1"/>
  <c r="L5" i="3"/>
  <c r="M5" i="3" s="1"/>
  <c r="P11" i="3" l="1"/>
  <c r="L12" i="3"/>
  <c r="M12" i="3" s="1"/>
  <c r="J10" i="3"/>
  <c r="V10" i="3"/>
  <c r="M10" i="3"/>
  <c r="R11" i="3"/>
  <c r="Q11" i="3" s="1"/>
  <c r="J12" i="3"/>
  <c r="R12" i="3"/>
  <c r="Q12" i="3" s="1"/>
  <c r="J7" i="3"/>
  <c r="V7" i="3"/>
  <c r="R9" i="3"/>
  <c r="Q9" i="3" s="1"/>
  <c r="P9" i="3"/>
  <c r="P6" i="3"/>
  <c r="R6" i="3"/>
  <c r="Q6" i="3" s="1"/>
  <c r="L7" i="3"/>
  <c r="M7" i="3" s="1"/>
</calcChain>
</file>

<file path=xl/sharedStrings.xml><?xml version="1.0" encoding="utf-8"?>
<sst xmlns="http://schemas.openxmlformats.org/spreadsheetml/2006/main" count="34" uniqueCount="34">
  <si>
    <t>Date</t>
  </si>
  <si>
    <t>Weight_0</t>
  </si>
  <si>
    <t>MC_0</t>
  </si>
  <si>
    <t>Water_0</t>
  </si>
  <si>
    <t>Volume_0</t>
  </si>
  <si>
    <t>MC_f</t>
  </si>
  <si>
    <t>Temp</t>
  </si>
  <si>
    <t>Vel</t>
  </si>
  <si>
    <t>DryMass_0</t>
  </si>
  <si>
    <t>Nos</t>
  </si>
  <si>
    <t>Density_0</t>
  </si>
  <si>
    <t>Volume_f</t>
  </si>
  <si>
    <t>Weight_f</t>
  </si>
  <si>
    <t>Density_f</t>
  </si>
  <si>
    <t>Water_f</t>
  </si>
  <si>
    <t>DryMass_f</t>
  </si>
  <si>
    <t>Radius</t>
  </si>
  <si>
    <t>Logger_0</t>
  </si>
  <si>
    <t>Logger_f</t>
  </si>
  <si>
    <t>Error_0</t>
  </si>
  <si>
    <t>Error_f</t>
  </si>
  <si>
    <t>ExpName</t>
  </si>
  <si>
    <t>ExpNo</t>
  </si>
  <si>
    <t>01_20211220_</t>
  </si>
  <si>
    <t>02_20211230_</t>
  </si>
  <si>
    <t>03_20220103_</t>
  </si>
  <si>
    <t>04_20220108_</t>
  </si>
  <si>
    <t>05_20220120_</t>
  </si>
  <si>
    <t>06_20220203_</t>
  </si>
  <si>
    <t>07_20220209_</t>
  </si>
  <si>
    <t>08_20220221_</t>
  </si>
  <si>
    <t>09_20220304_</t>
  </si>
  <si>
    <t>10_20220316_</t>
  </si>
  <si>
    <t>11_20220331_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</si>
</sst>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6" formatCode="0.0000"/>
    <numFmt numFmtId="167" formatCode="dd/m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7" fontId="0" fillId="0" borderId="0" xfId="0" applyNumberFormat="1"/>
    <xf numFmtId="2" fontId="0" fillId="0" borderId="2" xfId="0" applyNumberFormat="1" applyBorder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164" fontId="0" fillId="0" borderId="2" xfId="0" applyNumberFormat="1" applyBorder="1"/>
    <xf numFmtId="0" fontId="0" fillId="0" borderId="2" xfId="0" applyBorder="1"/>
    <xf numFmtId="166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right"/>
    </xf>
    <xf numFmtId="164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1E62-455E-4CAD-BBBA-3EBEFE3FAC60}">
  <dimension ref="A1:W12"/>
  <sheetViews>
    <sheetView tabSelected="1" zoomScale="80" zoomScaleNormal="80" workbookViewId="0">
      <selection activeCell="C16" sqref="C16"/>
    </sheetView>
  </sheetViews>
  <sheetFormatPr defaultRowHeight="15" x14ac:dyDescent="0.25"/>
  <cols>
    <col min="1" max="1" width="6.85546875" customWidth="1"/>
    <col min="2" max="2" width="14.7109375" customWidth="1"/>
    <col min="3" max="3" width="8.42578125" customWidth="1"/>
    <col min="4" max="5" width="6.7109375" customWidth="1"/>
    <col min="6" max="7" width="7.42578125" customWidth="1"/>
    <col min="8" max="18" width="10.5703125" customWidth="1"/>
    <col min="19" max="19" width="11.28515625" customWidth="1"/>
  </cols>
  <sheetData>
    <row r="1" spans="1:23" x14ac:dyDescent="0.25">
      <c r="A1" s="2" t="s">
        <v>0</v>
      </c>
      <c r="B1" s="2" t="s">
        <v>21</v>
      </c>
      <c r="C1" s="2" t="s">
        <v>22</v>
      </c>
      <c r="D1" s="2" t="s">
        <v>6</v>
      </c>
      <c r="E1" s="4" t="s">
        <v>7</v>
      </c>
      <c r="F1" s="5" t="s">
        <v>9</v>
      </c>
      <c r="G1" s="4" t="s">
        <v>16</v>
      </c>
      <c r="H1" s="2" t="s">
        <v>4</v>
      </c>
      <c r="I1" s="2" t="s">
        <v>1</v>
      </c>
      <c r="J1" s="2" t="s">
        <v>10</v>
      </c>
      <c r="K1" s="2" t="s">
        <v>2</v>
      </c>
      <c r="L1" s="2" t="s">
        <v>3</v>
      </c>
      <c r="M1" s="4" t="s">
        <v>8</v>
      </c>
      <c r="N1" s="2" t="s">
        <v>11</v>
      </c>
      <c r="O1" s="2" t="s">
        <v>12</v>
      </c>
      <c r="P1" s="2" t="s">
        <v>13</v>
      </c>
      <c r="Q1" s="2" t="s">
        <v>5</v>
      </c>
      <c r="R1" s="2" t="s">
        <v>14</v>
      </c>
      <c r="S1" s="4" t="s">
        <v>15</v>
      </c>
      <c r="T1" s="5" t="s">
        <v>17</v>
      </c>
      <c r="U1" s="2" t="s">
        <v>18</v>
      </c>
      <c r="V1" s="2" t="s">
        <v>19</v>
      </c>
      <c r="W1" s="4" t="s">
        <v>20</v>
      </c>
    </row>
    <row r="2" spans="1:23" x14ac:dyDescent="0.25">
      <c r="A2" s="6">
        <v>44550</v>
      </c>
      <c r="B2" t="s">
        <v>23</v>
      </c>
      <c r="C2" s="1">
        <v>1</v>
      </c>
      <c r="D2" s="1">
        <v>40</v>
      </c>
      <c r="E2" s="7">
        <v>0.3</v>
      </c>
      <c r="F2" s="8">
        <v>76</v>
      </c>
      <c r="G2" s="9">
        <f t="shared" ref="G2:G12" si="0">(3*H2/4/PI()/F2)^(1/3)</f>
        <v>0.86494469549978137</v>
      </c>
      <c r="H2" s="10">
        <v>206</v>
      </c>
      <c r="I2" s="10">
        <v>209.93299999999999</v>
      </c>
      <c r="J2" s="3">
        <f t="shared" ref="J2:J10" si="1">I2/H2*1000</f>
        <v>1019.0922330097087</v>
      </c>
      <c r="K2">
        <v>0.84699999999999998</v>
      </c>
      <c r="L2" s="3">
        <f t="shared" ref="L2:L10" si="2">I2*K2</f>
        <v>177.81325099999998</v>
      </c>
      <c r="M2" s="11">
        <f t="shared" ref="M2:M10" si="3">I2-L2</f>
        <v>32.119749000000013</v>
      </c>
      <c r="N2">
        <v>32</v>
      </c>
      <c r="O2">
        <v>39.024999999999999</v>
      </c>
      <c r="P2" s="3">
        <f t="shared" ref="P2:P9" si="4">O2/N2*1000</f>
        <v>1219.53125</v>
      </c>
      <c r="Q2" s="3">
        <f t="shared" ref="Q2:Q7" si="5">R2/O2</f>
        <v>0.32120435618193466</v>
      </c>
      <c r="R2" s="3">
        <f t="shared" ref="R2:R9" si="6">O2-S2</f>
        <v>12.535</v>
      </c>
      <c r="S2" s="11">
        <v>26.49</v>
      </c>
      <c r="T2" s="15">
        <v>180.12809999999999</v>
      </c>
      <c r="U2" s="3">
        <v>39.082999999999998</v>
      </c>
      <c r="V2" s="3">
        <f t="shared" ref="V2:V11" si="7">I2-T2</f>
        <v>29.804900000000004</v>
      </c>
      <c r="W2" s="11">
        <f t="shared" ref="W2:W11" si="8">O2-U2</f>
        <v>-5.7999999999999829E-2</v>
      </c>
    </row>
    <row r="3" spans="1:23" x14ac:dyDescent="0.25">
      <c r="A3" s="6">
        <v>44560</v>
      </c>
      <c r="B3" t="s">
        <v>24</v>
      </c>
      <c r="C3" s="1">
        <v>2</v>
      </c>
      <c r="D3" s="1">
        <v>40</v>
      </c>
      <c r="E3" s="7">
        <v>1.5</v>
      </c>
      <c r="F3" s="8">
        <v>71</v>
      </c>
      <c r="G3" s="9">
        <f t="shared" si="0"/>
        <v>0.85055299316969302</v>
      </c>
      <c r="H3" s="10">
        <v>183</v>
      </c>
      <c r="I3" s="10">
        <v>201.32400000000001</v>
      </c>
      <c r="J3" s="3">
        <f t="shared" si="1"/>
        <v>1100.1311475409836</v>
      </c>
      <c r="K3">
        <v>0.84899999999999998</v>
      </c>
      <c r="L3" s="3">
        <f t="shared" si="2"/>
        <v>170.92407600000001</v>
      </c>
      <c r="M3" s="11">
        <f t="shared" si="3"/>
        <v>30.399923999999999</v>
      </c>
      <c r="N3">
        <v>30</v>
      </c>
      <c r="O3">
        <v>36.625</v>
      </c>
      <c r="P3" s="3">
        <f t="shared" si="4"/>
        <v>1220.8333333333335</v>
      </c>
      <c r="Q3" s="3">
        <f t="shared" si="5"/>
        <v>0.19489419795221846</v>
      </c>
      <c r="R3" s="3">
        <f t="shared" si="6"/>
        <v>7.1380000000000017</v>
      </c>
      <c r="S3" s="11">
        <v>29.486999999999998</v>
      </c>
      <c r="T3" s="15">
        <v>179.66759999999999</v>
      </c>
      <c r="U3" s="3">
        <v>35.034199999999998</v>
      </c>
      <c r="V3" s="3">
        <f t="shared" si="7"/>
        <v>21.656400000000019</v>
      </c>
      <c r="W3" s="11">
        <f t="shared" si="8"/>
        <v>1.5908000000000015</v>
      </c>
    </row>
    <row r="4" spans="1:23" x14ac:dyDescent="0.25">
      <c r="A4" s="6">
        <v>44564</v>
      </c>
      <c r="B4" t="s">
        <v>25</v>
      </c>
      <c r="C4" s="1">
        <v>3</v>
      </c>
      <c r="D4" s="1">
        <v>40</v>
      </c>
      <c r="E4" s="7">
        <v>1.5</v>
      </c>
      <c r="F4" s="8">
        <v>65</v>
      </c>
      <c r="G4" s="9">
        <f t="shared" si="0"/>
        <v>0.89470022893964962</v>
      </c>
      <c r="H4" s="10">
        <v>195</v>
      </c>
      <c r="I4" s="10">
        <v>200.28899999999999</v>
      </c>
      <c r="J4" s="3">
        <f t="shared" si="1"/>
        <v>1027.1230769230767</v>
      </c>
      <c r="K4">
        <v>0.85199999999999998</v>
      </c>
      <c r="L4" s="3">
        <f t="shared" si="2"/>
        <v>170.64622799999998</v>
      </c>
      <c r="M4" s="11">
        <f t="shared" si="3"/>
        <v>29.642772000000008</v>
      </c>
      <c r="N4">
        <v>31</v>
      </c>
      <c r="O4">
        <v>39.774999999999999</v>
      </c>
      <c r="P4" s="3">
        <f t="shared" si="4"/>
        <v>1283.0645161290322</v>
      </c>
      <c r="Q4" s="3">
        <f t="shared" si="5"/>
        <v>0.23859208045254554</v>
      </c>
      <c r="R4" s="3">
        <f t="shared" si="6"/>
        <v>9.4899999999999984</v>
      </c>
      <c r="S4" s="11">
        <v>30.285</v>
      </c>
      <c r="T4" s="15">
        <v>192.0907</v>
      </c>
      <c r="U4" s="3">
        <v>34.924199999999999</v>
      </c>
      <c r="V4" s="3">
        <f t="shared" si="7"/>
        <v>8.198299999999989</v>
      </c>
      <c r="W4" s="11">
        <f t="shared" si="8"/>
        <v>4.8507999999999996</v>
      </c>
    </row>
    <row r="5" spans="1:23" x14ac:dyDescent="0.25">
      <c r="A5" s="6">
        <v>44569</v>
      </c>
      <c r="B5" t="s">
        <v>26</v>
      </c>
      <c r="C5" s="1">
        <v>4</v>
      </c>
      <c r="D5" s="1">
        <v>45</v>
      </c>
      <c r="E5" s="7">
        <v>1</v>
      </c>
      <c r="F5" s="8">
        <v>66</v>
      </c>
      <c r="G5" s="9">
        <f t="shared" si="0"/>
        <v>0.87937699789618828</v>
      </c>
      <c r="H5" s="10">
        <v>188</v>
      </c>
      <c r="I5" s="10">
        <v>200.785</v>
      </c>
      <c r="J5" s="3">
        <f t="shared" si="1"/>
        <v>1068.0053191489362</v>
      </c>
      <c r="K5">
        <v>0.84099999999999997</v>
      </c>
      <c r="L5" s="3">
        <f t="shared" si="2"/>
        <v>168.860185</v>
      </c>
      <c r="M5" s="11">
        <f t="shared" si="3"/>
        <v>31.924814999999995</v>
      </c>
      <c r="N5">
        <v>37</v>
      </c>
      <c r="O5">
        <v>32.746000000000002</v>
      </c>
      <c r="P5" s="3">
        <f t="shared" si="4"/>
        <v>885.02702702702709</v>
      </c>
      <c r="Q5" s="3">
        <f t="shared" si="5"/>
        <v>0.34614914798754048</v>
      </c>
      <c r="R5" s="3">
        <f t="shared" si="6"/>
        <v>11.335000000000001</v>
      </c>
      <c r="S5" s="11">
        <v>21.411000000000001</v>
      </c>
      <c r="T5" s="15">
        <v>180.60489999999999</v>
      </c>
      <c r="U5" s="3">
        <v>6.2925000000000004</v>
      </c>
      <c r="V5" s="3">
        <f t="shared" si="7"/>
        <v>20.18010000000001</v>
      </c>
      <c r="W5" s="11">
        <f t="shared" si="8"/>
        <v>26.453500000000002</v>
      </c>
    </row>
    <row r="6" spans="1:23" x14ac:dyDescent="0.25">
      <c r="A6" s="6">
        <v>44581</v>
      </c>
      <c r="B6" t="s">
        <v>27</v>
      </c>
      <c r="C6" s="1">
        <v>5</v>
      </c>
      <c r="D6" s="1">
        <v>55</v>
      </c>
      <c r="E6" s="7">
        <v>1</v>
      </c>
      <c r="F6" s="8">
        <v>55</v>
      </c>
      <c r="G6" s="9">
        <f t="shared" si="0"/>
        <v>0.94431483055854248</v>
      </c>
      <c r="H6" s="10">
        <v>194</v>
      </c>
      <c r="I6" s="10">
        <v>203.559</v>
      </c>
      <c r="J6" s="3">
        <f t="shared" si="1"/>
        <v>1049.2731958762886</v>
      </c>
      <c r="K6" s="10">
        <v>0.871</v>
      </c>
      <c r="L6" s="3">
        <f t="shared" si="2"/>
        <v>177.29988900000001</v>
      </c>
      <c r="M6" s="11">
        <f t="shared" si="3"/>
        <v>26.25911099999999</v>
      </c>
      <c r="N6">
        <f>17+6</f>
        <v>23</v>
      </c>
      <c r="O6">
        <f>69.386-39.892</f>
        <v>29.493999999999993</v>
      </c>
      <c r="P6" s="3">
        <f t="shared" si="4"/>
        <v>1282.3478260869563</v>
      </c>
      <c r="Q6" s="3">
        <f t="shared" si="5"/>
        <v>0.13107750728961801</v>
      </c>
      <c r="R6" s="3">
        <f t="shared" si="6"/>
        <v>3.8659999999999926</v>
      </c>
      <c r="S6" s="12">
        <v>25.628</v>
      </c>
      <c r="T6" s="15">
        <v>232.95920000000001</v>
      </c>
      <c r="U6" s="3">
        <v>-4.2590971270795901</v>
      </c>
      <c r="V6" s="3">
        <f t="shared" si="7"/>
        <v>-29.400200000000012</v>
      </c>
      <c r="W6" s="11">
        <f t="shared" si="8"/>
        <v>33.753097127079585</v>
      </c>
    </row>
    <row r="7" spans="1:23" x14ac:dyDescent="0.25">
      <c r="A7" s="6">
        <v>44595</v>
      </c>
      <c r="B7" t="s">
        <v>28</v>
      </c>
      <c r="C7" s="1">
        <v>6</v>
      </c>
      <c r="D7" s="1">
        <v>45</v>
      </c>
      <c r="E7" s="7">
        <v>0.3</v>
      </c>
      <c r="F7" s="8">
        <v>60</v>
      </c>
      <c r="G7" s="13">
        <f t="shared" si="0"/>
        <v>0.9109710600557499</v>
      </c>
      <c r="H7" s="10">
        <f>34+34+32+36+30+24</f>
        <v>190</v>
      </c>
      <c r="I7" s="10">
        <f>102.516+102.258</f>
        <v>204.774</v>
      </c>
      <c r="J7" s="3">
        <f t="shared" si="1"/>
        <v>1077.757894736842</v>
      </c>
      <c r="K7">
        <v>0.82499999999999996</v>
      </c>
      <c r="L7" s="3">
        <f t="shared" si="2"/>
        <v>168.93854999999999</v>
      </c>
      <c r="M7" s="11">
        <f t="shared" si="3"/>
        <v>35.835450000000009</v>
      </c>
      <c r="N7">
        <v>33</v>
      </c>
      <c r="O7">
        <v>40.268000000000001</v>
      </c>
      <c r="P7" s="3">
        <f t="shared" si="4"/>
        <v>1220.2424242424242</v>
      </c>
      <c r="Q7" s="3">
        <f t="shared" si="5"/>
        <v>0.31362372106883879</v>
      </c>
      <c r="R7" s="3">
        <f t="shared" si="6"/>
        <v>12.629000000000001</v>
      </c>
      <c r="S7" s="12">
        <v>27.638999999999999</v>
      </c>
      <c r="T7" s="15">
        <v>180.80879999999999</v>
      </c>
      <c r="U7" s="3">
        <v>-5.2646112941731102</v>
      </c>
      <c r="V7" s="3">
        <f t="shared" si="7"/>
        <v>23.96520000000001</v>
      </c>
      <c r="W7" s="11">
        <f t="shared" si="8"/>
        <v>45.532611294173108</v>
      </c>
    </row>
    <row r="8" spans="1:23" x14ac:dyDescent="0.25">
      <c r="A8" s="6">
        <v>44601</v>
      </c>
      <c r="B8" t="s">
        <v>29</v>
      </c>
      <c r="C8" s="1">
        <v>7</v>
      </c>
      <c r="D8" s="1">
        <v>45</v>
      </c>
      <c r="E8" s="7">
        <v>0.3</v>
      </c>
      <c r="F8" s="8">
        <v>74</v>
      </c>
      <c r="G8" s="13">
        <f t="shared" si="0"/>
        <v>0.84647182430768786</v>
      </c>
      <c r="H8" s="10">
        <v>188</v>
      </c>
      <c r="I8" s="10">
        <v>200.68700000000001</v>
      </c>
      <c r="J8" s="3">
        <f t="shared" si="1"/>
        <v>1067.4840425531916</v>
      </c>
      <c r="K8">
        <v>0.82099999999999995</v>
      </c>
      <c r="L8" s="3">
        <f t="shared" si="2"/>
        <v>164.764027</v>
      </c>
      <c r="M8" s="11">
        <f t="shared" si="3"/>
        <v>35.922973000000013</v>
      </c>
      <c r="N8">
        <v>39</v>
      </c>
      <c r="O8" s="3">
        <v>37.93</v>
      </c>
      <c r="P8" s="3">
        <f t="shared" si="4"/>
        <v>972.56410256410254</v>
      </c>
      <c r="Q8" s="3">
        <f>R8/O8</f>
        <v>0.17152649617716847</v>
      </c>
      <c r="R8" s="3">
        <f>O8-S8</f>
        <v>6.5060000000000002</v>
      </c>
      <c r="S8" s="12">
        <v>31.423999999999999</v>
      </c>
      <c r="T8" s="15">
        <v>179.88919999999999</v>
      </c>
      <c r="U8" s="3">
        <v>36.224400000000003</v>
      </c>
      <c r="V8" s="3">
        <f t="shared" si="7"/>
        <v>20.797800000000024</v>
      </c>
      <c r="W8" s="11">
        <f t="shared" si="8"/>
        <v>1.7055999999999969</v>
      </c>
    </row>
    <row r="9" spans="1:23" x14ac:dyDescent="0.25">
      <c r="A9" s="6">
        <v>44613</v>
      </c>
      <c r="B9" t="s">
        <v>30</v>
      </c>
      <c r="C9" s="1">
        <v>8</v>
      </c>
      <c r="D9" s="1">
        <v>45</v>
      </c>
      <c r="E9" s="7">
        <v>0.2</v>
      </c>
      <c r="F9" s="8">
        <v>60</v>
      </c>
      <c r="G9" s="13">
        <f t="shared" si="0"/>
        <v>0.9173194952598358</v>
      </c>
      <c r="H9" s="10">
        <v>194</v>
      </c>
      <c r="I9" s="10">
        <v>209.40899999999999</v>
      </c>
      <c r="J9" s="3">
        <f t="shared" si="1"/>
        <v>1079.4278350515463</v>
      </c>
      <c r="K9">
        <v>0.82199999999999995</v>
      </c>
      <c r="L9" s="3">
        <f t="shared" si="2"/>
        <v>172.13419799999997</v>
      </c>
      <c r="M9" s="11">
        <f t="shared" si="3"/>
        <v>37.274802000000022</v>
      </c>
      <c r="N9">
        <f>19+16</f>
        <v>35</v>
      </c>
      <c r="O9">
        <f>89.242-40.698</f>
        <v>48.544000000000004</v>
      </c>
      <c r="P9" s="3">
        <f t="shared" si="4"/>
        <v>1386.9714285714288</v>
      </c>
      <c r="Q9" s="3">
        <f>R9/O9</f>
        <v>0.18655240606460111</v>
      </c>
      <c r="R9" s="3">
        <f t="shared" si="6"/>
        <v>9.0559999999999974</v>
      </c>
      <c r="S9" s="12">
        <f>80.186-40.698</f>
        <v>39.488000000000007</v>
      </c>
      <c r="T9" s="15">
        <v>186.44759999999999</v>
      </c>
      <c r="U9" s="3">
        <v>-5.2067319522242599</v>
      </c>
      <c r="V9" s="3">
        <f t="shared" si="7"/>
        <v>22.961399999999998</v>
      </c>
      <c r="W9" s="11">
        <f t="shared" si="8"/>
        <v>53.750731952224264</v>
      </c>
    </row>
    <row r="10" spans="1:23" x14ac:dyDescent="0.25">
      <c r="A10" s="6">
        <v>44624</v>
      </c>
      <c r="B10" t="s">
        <v>31</v>
      </c>
      <c r="C10" s="1">
        <v>9</v>
      </c>
      <c r="D10" s="1">
        <v>45</v>
      </c>
      <c r="E10" s="7">
        <v>0.15</v>
      </c>
      <c r="F10" s="8">
        <v>60</v>
      </c>
      <c r="G10" s="9">
        <f t="shared" si="0"/>
        <v>0.90290894644737818</v>
      </c>
      <c r="H10" s="10">
        <v>185</v>
      </c>
      <c r="I10" s="10">
        <f>101.957+103.531</f>
        <v>205.488</v>
      </c>
      <c r="J10" s="3">
        <f t="shared" si="1"/>
        <v>1110.7459459459458</v>
      </c>
      <c r="K10">
        <v>0.755</v>
      </c>
      <c r="L10" s="3">
        <f t="shared" si="2"/>
        <v>155.14344</v>
      </c>
      <c r="M10" s="11">
        <f t="shared" si="3"/>
        <v>50.344560000000001</v>
      </c>
      <c r="N10">
        <f>22+20</f>
        <v>42</v>
      </c>
      <c r="O10">
        <f>97.355-40.722</f>
        <v>56.633000000000003</v>
      </c>
      <c r="P10" s="3">
        <f>O10/N10*1000</f>
        <v>1348.4047619047619</v>
      </c>
      <c r="Q10" s="3">
        <f>R10/O10</f>
        <v>0.12137799516183161</v>
      </c>
      <c r="R10" s="3">
        <f>O10-S10</f>
        <v>6.8740000000000094</v>
      </c>
      <c r="S10" s="11">
        <f>90.481-40.722</f>
        <v>49.758999999999993</v>
      </c>
      <c r="T10" s="15">
        <v>182.74</v>
      </c>
      <c r="U10" s="3">
        <v>57.41</v>
      </c>
      <c r="V10" s="3">
        <f t="shared" si="7"/>
        <v>22.74799999999999</v>
      </c>
      <c r="W10" s="11">
        <f t="shared" si="8"/>
        <v>-0.77699999999999392</v>
      </c>
    </row>
    <row r="11" spans="1:23" x14ac:dyDescent="0.25">
      <c r="A11" s="6">
        <v>44636</v>
      </c>
      <c r="B11" t="s">
        <v>32</v>
      </c>
      <c r="C11" s="1">
        <v>10</v>
      </c>
      <c r="D11" s="1">
        <v>45</v>
      </c>
      <c r="E11" s="7">
        <v>0.1</v>
      </c>
      <c r="F11" s="8">
        <v>60</v>
      </c>
      <c r="G11" s="9">
        <f t="shared" si="0"/>
        <v>0.92280317501129294</v>
      </c>
      <c r="H11" s="14">
        <f>30+35+30.5+31.5+36.5+34</f>
        <v>197.5</v>
      </c>
      <c r="I11" s="10">
        <v>217.398</v>
      </c>
      <c r="J11" s="3">
        <f>I11/H11*1000</f>
        <v>1100.7493670886074</v>
      </c>
      <c r="K11">
        <v>0.78500000000000003</v>
      </c>
      <c r="L11" s="3">
        <f>I11*K11</f>
        <v>170.65743000000001</v>
      </c>
      <c r="M11" s="11">
        <f>I11-L11</f>
        <v>46.740569999999991</v>
      </c>
      <c r="N11">
        <f>25+19</f>
        <v>44</v>
      </c>
      <c r="O11">
        <f>98.771-40.736</f>
        <v>58.035000000000004</v>
      </c>
      <c r="P11" s="3">
        <f>O11/N11*1000</f>
        <v>1318.9772727272727</v>
      </c>
      <c r="Q11" s="3">
        <f>R11/O11</f>
        <v>0.16500387697079361</v>
      </c>
      <c r="R11" s="3">
        <f>O11-S11</f>
        <v>9.5760000000000076</v>
      </c>
      <c r="S11">
        <f>89.195-40.736</f>
        <v>48.458999999999996</v>
      </c>
      <c r="T11" s="15">
        <v>191.76</v>
      </c>
      <c r="U11" s="3">
        <v>62.91</v>
      </c>
      <c r="V11" s="3">
        <f t="shared" si="7"/>
        <v>25.638000000000005</v>
      </c>
      <c r="W11" s="11">
        <f t="shared" si="8"/>
        <v>-4.8749999999999929</v>
      </c>
    </row>
    <row r="12" spans="1:23" x14ac:dyDescent="0.25">
      <c r="A12" s="6">
        <v>44648</v>
      </c>
      <c r="B12" t="s">
        <v>33</v>
      </c>
      <c r="C12" s="1">
        <v>11</v>
      </c>
      <c r="D12" s="1">
        <v>45</v>
      </c>
      <c r="E12" s="7">
        <v>0.05</v>
      </c>
      <c r="F12" s="8">
        <v>60</v>
      </c>
      <c r="G12" s="9">
        <f t="shared" si="0"/>
        <v>0.88124404595940087</v>
      </c>
      <c r="H12" s="14">
        <f>28+27+31+30+31+25</f>
        <v>172</v>
      </c>
      <c r="I12" s="10">
        <f>92.558+91.835</f>
        <v>184.393</v>
      </c>
      <c r="J12" s="3">
        <f>I12/H12*1000</f>
        <v>1072.0523255813955</v>
      </c>
      <c r="K12">
        <v>0.76600000000000001</v>
      </c>
      <c r="L12" s="3">
        <f>I12*K12</f>
        <v>141.24503799999999</v>
      </c>
      <c r="M12" s="11">
        <f>I12-L12</f>
        <v>43.147962000000007</v>
      </c>
      <c r="N12">
        <f>15+19</f>
        <v>34</v>
      </c>
      <c r="O12" s="3">
        <f>84.747-40.557</f>
        <v>44.19</v>
      </c>
      <c r="P12" s="3">
        <f>O12/N12*1000</f>
        <v>1299.705882352941</v>
      </c>
      <c r="Q12" s="3">
        <f>R12/O12</f>
        <v>0.23070830504639045</v>
      </c>
      <c r="R12" s="3">
        <f>O12-S12</f>
        <v>10.194999999999993</v>
      </c>
      <c r="S12">
        <f>74.552-40.557</f>
        <v>33.995000000000005</v>
      </c>
      <c r="T12" s="15"/>
      <c r="U12" s="3"/>
      <c r="V12" s="3"/>
      <c r="W12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Ameya Kulkarni</dc:creator>
  <cp:lastModifiedBy>Ameya Kulkarni</cp:lastModifiedBy>
  <dcterms:created xsi:type="dcterms:W3CDTF">2015-06-05T18:17:20Z</dcterms:created>
  <dcterms:modified xsi:type="dcterms:W3CDTF">2022-11-22T07:34:03Z</dcterms:modified>
</cp:coreProperties>
</file>