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ldirmedeirosfilho/Documents/Documents - Aldir’s MacBook Pro/RESEARCH/Computer Science/ALURA/ALURA - DS Bootcamp - Inverno 2021/Modulo 2 - /PROJETO M2/"/>
    </mc:Choice>
  </mc:AlternateContent>
  <xr:revisionPtr revIDLastSave="0" documentId="13_ncr:1_{F31CC8BC-98BF-0F4B-A544-7FC51DFF9EAD}" xr6:coauthVersionLast="47" xr6:coauthVersionMax="47" xr10:uidLastSave="{00000000-0000-0000-0000-000000000000}"/>
  <bookViews>
    <workbookView xWindow="2640" yWindow="560" windowWidth="29560" windowHeight="18220" xr2:uid="{9AB54D14-3670-5749-8E03-443AC4E079B9}"/>
  </bookViews>
  <sheets>
    <sheet name="Phase 3B final results - M2P" sheetId="5" r:id="rId1"/>
    <sheet name="Phase 3A - Detailed results M2P" sheetId="4" r:id="rId2"/>
    <sheet name="Phase1 - Term. Com. Line - M2P" sheetId="1" r:id="rId3"/>
    <sheet name="Original c names sc3005_05am" sheetId="2" r:id="rId4"/>
    <sheet name="Nome das Colunas" sheetId="3" r:id="rId5"/>
  </sheets>
  <definedNames>
    <definedName name="_xlnm._FilterDatabase" localSheetId="1" hidden="1">'Phase 3A - Detailed results M2P'!$B$119:$I$383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4" i="5" l="1"/>
  <c r="I12" i="1" l="1"/>
  <c r="H12" i="1"/>
  <c r="N7" i="5"/>
  <c r="N8" i="5"/>
  <c r="N9" i="5"/>
  <c r="N10" i="5"/>
  <c r="N11" i="5"/>
  <c r="N12" i="5"/>
  <c r="N13" i="5"/>
  <c r="N14" i="5"/>
  <c r="N15" i="5"/>
  <c r="N16" i="5"/>
  <c r="N17" i="5"/>
  <c r="N18" i="5"/>
  <c r="N19" i="5"/>
  <c r="N20" i="5"/>
  <c r="N21" i="5"/>
  <c r="N22" i="5"/>
  <c r="N23" i="5"/>
  <c r="N6" i="5"/>
  <c r="K7" i="5"/>
  <c r="K8" i="5"/>
  <c r="K9" i="5"/>
  <c r="K10" i="5"/>
  <c r="K11" i="5"/>
  <c r="K12" i="5"/>
  <c r="K13" i="5"/>
  <c r="K14" i="5"/>
  <c r="K15" i="5"/>
  <c r="K16" i="5"/>
  <c r="K17" i="5"/>
  <c r="K18" i="5"/>
  <c r="K19" i="5"/>
  <c r="K20" i="5"/>
  <c r="K21" i="5"/>
  <c r="K22" i="5"/>
  <c r="K23" i="5"/>
  <c r="K6" i="5"/>
  <c r="C23" i="5"/>
  <c r="Z17" i="5"/>
  <c r="Z23" i="5" s="1"/>
  <c r="S18" i="5"/>
  <c r="U22" i="5"/>
  <c r="T22" i="5"/>
  <c r="R22" i="5"/>
  <c r="T21" i="5"/>
  <c r="R21" i="5"/>
  <c r="T20" i="5"/>
  <c r="R20" i="5"/>
  <c r="T19" i="5"/>
  <c r="R19" i="5"/>
  <c r="V18" i="5"/>
  <c r="T18" i="5"/>
  <c r="R18" i="5"/>
  <c r="Y17" i="5"/>
  <c r="W17" i="5"/>
  <c r="V17" i="5"/>
  <c r="T17" i="5"/>
  <c r="R17" i="5"/>
  <c r="V16" i="5"/>
  <c r="T16" i="5"/>
  <c r="R16" i="5"/>
  <c r="V15" i="5"/>
  <c r="T15" i="5"/>
  <c r="R15" i="5"/>
  <c r="U14" i="5"/>
  <c r="T14" i="5"/>
  <c r="R14" i="5"/>
  <c r="Y13" i="5"/>
  <c r="T13" i="5"/>
  <c r="Y12" i="5"/>
  <c r="X12" i="5"/>
  <c r="X23" i="5" s="1"/>
  <c r="W12" i="5"/>
  <c r="W23" i="5" s="1"/>
  <c r="U12" i="5"/>
  <c r="T12" i="5"/>
  <c r="R12" i="5"/>
  <c r="V11" i="5"/>
  <c r="V23" i="5" s="1"/>
  <c r="T11" i="5"/>
  <c r="R11" i="5"/>
  <c r="S11" i="5"/>
  <c r="T10" i="5"/>
  <c r="R10" i="5"/>
  <c r="T9" i="5"/>
  <c r="R9" i="5"/>
  <c r="T8" i="5"/>
  <c r="T7" i="5"/>
  <c r="T6" i="5"/>
  <c r="R8" i="5"/>
  <c r="S7" i="5"/>
  <c r="S23" i="5" s="1"/>
  <c r="R7" i="5"/>
  <c r="R6" i="5"/>
  <c r="I6" i="4"/>
  <c r="J6" i="4"/>
  <c r="N6" i="4"/>
  <c r="O6" i="4"/>
  <c r="Q6" i="4"/>
  <c r="R6" i="4"/>
  <c r="I7" i="4"/>
  <c r="J7" i="4"/>
  <c r="N7" i="4"/>
  <c r="O7" i="4"/>
  <c r="Q7" i="4"/>
  <c r="R7" i="4"/>
  <c r="I8" i="4"/>
  <c r="J8" i="4"/>
  <c r="N8" i="4"/>
  <c r="O8" i="4"/>
  <c r="Q8" i="4"/>
  <c r="R8" i="4"/>
  <c r="I9" i="4"/>
  <c r="J9" i="4"/>
  <c r="N9" i="4"/>
  <c r="O9" i="4"/>
  <c r="Q9" i="4"/>
  <c r="R9" i="4"/>
  <c r="I10" i="4"/>
  <c r="J10" i="4"/>
  <c r="N10" i="4"/>
  <c r="O10" i="4"/>
  <c r="Q10" i="4"/>
  <c r="R10" i="4"/>
  <c r="I11" i="4"/>
  <c r="J11" i="4"/>
  <c r="N11" i="4"/>
  <c r="O11" i="4"/>
  <c r="Q11" i="4"/>
  <c r="R11" i="4"/>
  <c r="I12" i="4"/>
  <c r="J12" i="4"/>
  <c r="N12" i="4"/>
  <c r="O12" i="4"/>
  <c r="Q12" i="4"/>
  <c r="R12" i="4"/>
  <c r="T12" i="4"/>
  <c r="I13" i="4"/>
  <c r="K13" i="4" s="1"/>
  <c r="N13" i="4"/>
  <c r="Q13" i="4"/>
  <c r="I14" i="4"/>
  <c r="J14" i="4"/>
  <c r="N14" i="4"/>
  <c r="O14" i="4"/>
  <c r="Q14" i="4"/>
  <c r="R14" i="4"/>
  <c r="I15" i="4"/>
  <c r="J15" i="4"/>
  <c r="N15" i="4"/>
  <c r="O15" i="4"/>
  <c r="Q15" i="4"/>
  <c r="R15" i="4"/>
  <c r="I16" i="4"/>
  <c r="J16" i="4"/>
  <c r="N16" i="4"/>
  <c r="O16" i="4"/>
  <c r="Q16" i="4"/>
  <c r="R16" i="4"/>
  <c r="I17" i="4"/>
  <c r="J17" i="4"/>
  <c r="N17" i="4"/>
  <c r="O17" i="4"/>
  <c r="Q17" i="4"/>
  <c r="R17" i="4"/>
  <c r="I18" i="4"/>
  <c r="J18" i="4"/>
  <c r="N18" i="4"/>
  <c r="O18" i="4"/>
  <c r="Q18" i="4"/>
  <c r="R18" i="4"/>
  <c r="I19" i="4"/>
  <c r="J19" i="4"/>
  <c r="N19" i="4"/>
  <c r="O19" i="4"/>
  <c r="Q19" i="4"/>
  <c r="R19" i="4"/>
  <c r="I20" i="4"/>
  <c r="J20" i="4"/>
  <c r="N20" i="4"/>
  <c r="O20" i="4"/>
  <c r="Q20" i="4"/>
  <c r="R20" i="4"/>
  <c r="I21" i="4"/>
  <c r="J21" i="4"/>
  <c r="N21" i="4"/>
  <c r="O21" i="4"/>
  <c r="Q21" i="4"/>
  <c r="R21" i="4"/>
  <c r="I22" i="4"/>
  <c r="J22" i="4"/>
  <c r="N22" i="4"/>
  <c r="O22" i="4"/>
  <c r="Q22" i="4"/>
  <c r="R22" i="4"/>
  <c r="C23" i="4"/>
  <c r="D24" i="4"/>
  <c r="B23" i="5"/>
  <c r="J108" i="4"/>
  <c r="J43" i="4"/>
  <c r="J42" i="4"/>
  <c r="J36" i="4"/>
  <c r="J33" i="4"/>
  <c r="J31" i="4"/>
  <c r="J107" i="4"/>
  <c r="J105" i="4"/>
  <c r="J103" i="4"/>
  <c r="J101" i="4"/>
  <c r="J99" i="4"/>
  <c r="J97" i="4"/>
  <c r="J95" i="4"/>
  <c r="J93" i="4"/>
  <c r="J91" i="4"/>
  <c r="J89" i="4"/>
  <c r="J87" i="4"/>
  <c r="J85" i="4"/>
  <c r="J83" i="4"/>
  <c r="J81" i="4"/>
  <c r="J79" i="4"/>
  <c r="J77" i="4"/>
  <c r="I68" i="4"/>
  <c r="I67" i="4"/>
  <c r="I54" i="4"/>
  <c r="I53" i="4"/>
  <c r="I76" i="4"/>
  <c r="I75" i="4"/>
  <c r="I74" i="4"/>
  <c r="I73" i="4"/>
  <c r="I72" i="4"/>
  <c r="I71" i="4"/>
  <c r="I70" i="4"/>
  <c r="I69" i="4"/>
  <c r="I66" i="4"/>
  <c r="I65" i="4"/>
  <c r="I64" i="4"/>
  <c r="I63" i="4"/>
  <c r="I62" i="4"/>
  <c r="I61" i="4"/>
  <c r="I60" i="4"/>
  <c r="I59" i="4"/>
  <c r="I58" i="4"/>
  <c r="I57" i="4"/>
  <c r="I56" i="4"/>
  <c r="I55" i="4"/>
  <c r="I52" i="4"/>
  <c r="I51" i="4"/>
  <c r="I50" i="4"/>
  <c r="I49" i="4"/>
  <c r="I48" i="4"/>
  <c r="I47" i="4"/>
  <c r="I46" i="4"/>
  <c r="I45" i="4"/>
  <c r="I41" i="4"/>
  <c r="R23" i="5" l="1"/>
  <c r="R24" i="5" s="1"/>
  <c r="Y23" i="5"/>
  <c r="U23" i="5"/>
  <c r="T23" i="5"/>
  <c r="C24" i="5"/>
  <c r="Q23" i="4"/>
  <c r="N23" i="4"/>
  <c r="I23" i="4"/>
  <c r="O23" i="4"/>
  <c r="K8" i="4"/>
  <c r="K16" i="4"/>
  <c r="K19" i="4"/>
  <c r="K15" i="4"/>
  <c r="K9" i="4"/>
  <c r="K22" i="4"/>
  <c r="K11" i="4"/>
  <c r="K7" i="4"/>
  <c r="K18" i="4"/>
  <c r="K12" i="4"/>
  <c r="K10" i="4"/>
  <c r="K6" i="4"/>
  <c r="K14" i="4"/>
  <c r="R23" i="4"/>
  <c r="K20" i="4"/>
  <c r="K21" i="4"/>
  <c r="K17" i="4"/>
  <c r="J23" i="4"/>
  <c r="L17" i="4" s="1"/>
  <c r="I24" i="5"/>
  <c r="K77" i="4"/>
  <c r="K36" i="4"/>
  <c r="K31" i="4"/>
  <c r="J45" i="4"/>
  <c r="J55" i="4"/>
  <c r="J63" i="4"/>
  <c r="J73" i="4"/>
  <c r="J47" i="4"/>
  <c r="J57" i="4"/>
  <c r="J65" i="4"/>
  <c r="J75" i="4"/>
  <c r="J49" i="4"/>
  <c r="J59" i="4"/>
  <c r="J69" i="4"/>
  <c r="J53" i="4"/>
  <c r="J51" i="4"/>
  <c r="J61" i="4"/>
  <c r="J71" i="4"/>
  <c r="J67" i="4"/>
  <c r="Q24" i="4" l="1"/>
  <c r="N24" i="4"/>
  <c r="O24" i="4"/>
  <c r="K23" i="4"/>
  <c r="L6" i="4"/>
  <c r="L7" i="4"/>
  <c r="L8" i="4"/>
  <c r="L9" i="4"/>
  <c r="L10" i="4"/>
  <c r="L11" i="4"/>
  <c r="L13" i="4"/>
  <c r="L21" i="4"/>
  <c r="L20" i="4"/>
  <c r="L14" i="4"/>
  <c r="L22" i="4"/>
  <c r="L19" i="4"/>
  <c r="L15" i="4"/>
  <c r="L18" i="4"/>
  <c r="L12" i="4"/>
  <c r="L16" i="4"/>
  <c r="R24" i="4"/>
  <c r="J24" i="5"/>
  <c r="K4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16" authorId="0" shapeId="0" xr:uid="{5FABC197-A228-1A4E-84F0-3F81A22B1DFC}">
      <text>
        <r>
          <rPr>
            <b/>
            <sz val="10"/>
            <color rgb="FF000000"/>
            <rFont val="Tahoma"/>
            <family val="2"/>
          </rPr>
          <t>Microsoft Office User:</t>
        </r>
        <r>
          <rPr>
            <sz val="10"/>
            <color rgb="FF000000"/>
            <rFont val="Tahoma"/>
            <family val="2"/>
          </rPr>
          <t xml:space="preserve">
</t>
        </r>
        <r>
          <rPr>
            <sz val="10"/>
            <color rgb="FF000000"/>
            <rFont val="Tahoma"/>
            <family val="2"/>
          </rPr>
          <t>WARNING for an unknown reason the first version of this file in 30 May included the Balnearios in this very western region of the state. That explained why this file originally was very large 74.8 MB. The new version,sc3005_05amB_01a.csv, for this region recreated on 12 Jun is much slleamer, about half of the size.</t>
        </r>
      </text>
    </comment>
  </commentList>
</comments>
</file>

<file path=xl/sharedStrings.xml><?xml version="1.0" encoding="utf-8"?>
<sst xmlns="http://schemas.openxmlformats.org/spreadsheetml/2006/main" count="1718" uniqueCount="269">
  <si>
    <t>sc3005_05am</t>
  </si>
  <si>
    <t>1.11 GB</t>
  </si>
  <si>
    <t>in Terminal using line command line tr as shown here after change delimiter ";" to "," as explained in the link attached</t>
  </si>
  <si>
    <t>https://kadekillary.work/post/cli-4-ds/</t>
  </si>
  <si>
    <t>1.11GB</t>
  </si>
  <si>
    <t>https://shapeshed.com/unix-sort/</t>
  </si>
  <si>
    <t>sc3005_05amB.csv</t>
  </si>
  <si>
    <t>sc3005_05amA.csv</t>
  </si>
  <si>
    <t>https://superuser.com/questions/827539/grep-to-filter-gigantic-csv-file/827575</t>
  </si>
  <si>
    <t>/420060|420070|420090|420110|420120|420230|420370|420540|420570|420600|420980|421020|421150|421190|421230|421430|421570|421590|421630|421660|421725|421800 /</t>
  </si>
  <si>
    <t>Nr de municipios</t>
  </si>
  <si>
    <t>Populacao estimada pelo IBGE</t>
  </si>
  <si>
    <t xml:space="preserve">/420080|420208|420209|420215|420490|420500|420535|420640|420660|420765|420840|421100|421200|421223|421415|421507|421520|421555|421625|421670|421720|421875 </t>
  </si>
  <si>
    <t xml:space="preserve">/420010|420253|420445|420517|420530|420560|420768|420917|420945|421055|421185|421227|421340|421610|421910|421950|421970 / </t>
  </si>
  <si>
    <t>/420050|420055|420165|420257|420310|420350|420410|420420|420435|420440|420470|420475|420543|420665|420775|420785|420895|421050|421090|421140|421145|421165|421187|421210|421290|421315|421420|421535|421568|421569|421575|421600|421690|421715|421730|421755|421775|421795|421885 /</t>
  </si>
  <si>
    <t>/420075|420127|420430|420760|420770|420780|420800|420985|421260|421310|421390|421750|421960 /</t>
  </si>
  <si>
    <t xml:space="preserve"> /420005|420040|420287|420360|420390|420400|420415|420520|420670|420680|420860|420900|420920|421003|421105|421180|421790|421850|421915|421917|421985 /</t>
  </si>
  <si>
    <t xml:space="preserve"> /420160|420300|420315|420480|420550|420555|420675|420757|420970|421005|421070|421300|421335|421440|421540|421550|421605|421825|421930 /</t>
  </si>
  <si>
    <t>/420213|420330|420380|420790|420810|421010|421030|421110|421220|421360|421500|421580|421830 /</t>
  </si>
  <si>
    <t>/420450|420650|420890|421060|421740 /</t>
  </si>
  <si>
    <t>/420130|420205|420210|420580|420845|420910|421620|421635 /</t>
  </si>
  <si>
    <t>/420200|420245|420320|420710|420820|420830|421000|421130|421250|421280|421350 /</t>
  </si>
  <si>
    <t>/420020|420030|420180|420190|420285|420419|420510|420690|420740|420850|420915|420950|420990|421085|421270|421370|421400|421410|421450|421460|421480|421530|421567|421780|421860|421920|421935|421940 /</t>
  </si>
  <si>
    <t>/420125|420170|420220|420240|420270|420290|420515|420590|420630|420750|421320|421470|421510|421820 /</t>
  </si>
  <si>
    <t>/420100|420243|420250|420260|420325|420340|420417|420455|420930|421175|421189|421205|421330|421505|421650|421680|421890|421895 /</t>
  </si>
  <si>
    <t>/420150|420280|420395|420610|420620|420720|420730|420880|420940|421240|421265|421490|421545|421560|421700|421710|421840|421870 /</t>
  </si>
  <si>
    <t>/420425|420460|420545|420700|420960|421120|421160|421170|421760|421835|421900|42200 /</t>
  </si>
  <si>
    <t>/420140|420195|420207|420519|420870|421040|421080|421125|421225|421380|421565|421640|421770|421810|421880 /</t>
  </si>
  <si>
    <t>Raw file size (MB)</t>
  </si>
  <si>
    <t xml:space="preserve">02 - Xanxere  </t>
  </si>
  <si>
    <t>03 - Chapeco</t>
  </si>
  <si>
    <t>04 - Concordia</t>
  </si>
  <si>
    <t>05 - Joacaba</t>
  </si>
  <si>
    <t>06 - Videira</t>
  </si>
  <si>
    <t>07 - Mafra</t>
  </si>
  <si>
    <t>08 – Jaragua do Sul</t>
  </si>
  <si>
    <t>09 - Joinville</t>
  </si>
  <si>
    <t>10 - Itajai</t>
  </si>
  <si>
    <t>11 – Rio do Sul</t>
  </si>
  <si>
    <t>12 - Blumenau</t>
  </si>
  <si>
    <t>13 - Florianopolis</t>
  </si>
  <si>
    <t>14 - Lages</t>
  </si>
  <si>
    <t>15 - Tubarao</t>
  </si>
  <si>
    <t>16 - Criciuma</t>
  </si>
  <si>
    <t>17 - Ararangua</t>
  </si>
  <si>
    <t>Depois de obter o regional file pelo ulclt, eu copiei o file regional no folder do meu local drive. Todas as 17 UDVE regionais foram filtradas a partir do mesmo file.Note que quando file sc3005_05amB.csv era tansferido do meu local folder para o terminal para criar um novo file reigonal os files origianais ficaram registrados.</t>
  </si>
  <si>
    <t>1: document_id</t>
  </si>
  <si>
    <t>document_id</t>
  </si>
  <si>
    <t>  2: paciente_id</t>
  </si>
  <si>
    <t>paciente_id</t>
  </si>
  <si>
    <t>p_id</t>
  </si>
  <si>
    <t>  3: paciente_idade</t>
  </si>
  <si>
    <t>paciente_idade</t>
  </si>
  <si>
    <t>p_idade</t>
  </si>
  <si>
    <t>  4: paciente_datanascimento</t>
  </si>
  <si>
    <t>paciente_dn</t>
  </si>
  <si>
    <t>p_dn</t>
  </si>
  <si>
    <t>  5: paciente_enumsexobiologico</t>
  </si>
  <si>
    <t>paciente_sex</t>
  </si>
  <si>
    <t>p_sex</t>
  </si>
  <si>
    <t>  6: paciente_racacor_codigo</t>
  </si>
  <si>
    <t>paciente_r_codigo</t>
  </si>
  <si>
    <t>p_r_codigo</t>
  </si>
  <si>
    <t>  7: paciente_racacor_valor</t>
  </si>
  <si>
    <t>paciente_r_valor</t>
  </si>
  <si>
    <t>p_r_valor</t>
  </si>
  <si>
    <t>  8: paciente_endereco_coibgemunicipio</t>
  </si>
  <si>
    <t>paciente_ibgemunicipio</t>
  </si>
  <si>
    <t>p_ibgemunicipio</t>
  </si>
  <si>
    <t>  9: paciente_endereco_copais</t>
  </si>
  <si>
    <t>paciente_pais</t>
  </si>
  <si>
    <t>p_pais</t>
  </si>
  <si>
    <t> 10: paciente_endereco_nmmunicipio</t>
  </si>
  <si>
    <t>paciente_nmmunicipio</t>
  </si>
  <si>
    <t>p_nmmunicipio</t>
  </si>
  <si>
    <t> 11: paciente_endereco_nmpais</t>
  </si>
  <si>
    <t>paciente_nmpais</t>
  </si>
  <si>
    <t>p_nmpais</t>
  </si>
  <si>
    <t> 12: paciente_endereco_uf</t>
  </si>
  <si>
    <t>paciente_uf</t>
  </si>
  <si>
    <t>p_uf</t>
  </si>
  <si>
    <t> 13: paciente_endereco_cep</t>
  </si>
  <si>
    <t>paciente_cep</t>
  </si>
  <si>
    <t>p_cep</t>
  </si>
  <si>
    <t> 14: paciente_nacionalidade_enumnacionalidade</t>
  </si>
  <si>
    <t>paciente_enumnacionalidade</t>
  </si>
  <si>
    <t>p_enumnacionalidade</t>
  </si>
  <si>
    <t> 15: estabelecimento_valor</t>
  </si>
  <si>
    <t>estabelecimento_valor</t>
  </si>
  <si>
    <t>e_valor</t>
  </si>
  <si>
    <t> 16: estabelecimento_razaosocial</t>
  </si>
  <si>
    <t>estabelecimento_razaosocial</t>
  </si>
  <si>
    <t>e_razaosocial</t>
  </si>
  <si>
    <t> 17: estalecimento_nofantasia</t>
  </si>
  <si>
    <t>estalecimento_nofantasia</t>
  </si>
  <si>
    <t> 18: estabelecimento_municipio_codigo</t>
  </si>
  <si>
    <t>estabelecimento_municipio_codigo</t>
  </si>
  <si>
    <t>e_municipio_codigo</t>
  </si>
  <si>
    <t> 19: estabelecimento_municipio_nome</t>
  </si>
  <si>
    <t>estabelecimento_municipio_nome</t>
  </si>
  <si>
    <t>e_municipio_nome</t>
  </si>
  <si>
    <t> 20: estabelecimento_uf</t>
  </si>
  <si>
    <t>estabelecimento_uf</t>
  </si>
  <si>
    <t>e_uf</t>
  </si>
  <si>
    <t> 21: vacina_grupoatendimento_codigo</t>
  </si>
  <si>
    <t>vacina_grupoatendimento_codigo</t>
  </si>
  <si>
    <t>v_grupoatendimento_codigo</t>
  </si>
  <si>
    <t> 22: vacina_grupoatendimento_nome</t>
  </si>
  <si>
    <t>vacina_grupoatendimento_nome</t>
  </si>
  <si>
    <t>v_grupoatendimento_nome</t>
  </si>
  <si>
    <t> 23: vacina_categoria_codigo</t>
  </si>
  <si>
    <t>vacina_categoria_codigo</t>
  </si>
  <si>
    <t>v_categoria_codigo</t>
  </si>
  <si>
    <t> 24: vacina_categoria_nome</t>
  </si>
  <si>
    <t>vacina_categoria_nome</t>
  </si>
  <si>
    <t>v_categoria_nome</t>
  </si>
  <si>
    <t> 25: vacina_lote</t>
  </si>
  <si>
    <t>vacina_lote</t>
  </si>
  <si>
    <t>v_lote</t>
  </si>
  <si>
    <t> 26: vacina_fabricante_nome</t>
  </si>
  <si>
    <t>vacina_fabricante_nome</t>
  </si>
  <si>
    <t>v_fabricante_nome</t>
  </si>
  <si>
    <t> 27: vacina_fabricante_referencia</t>
  </si>
  <si>
    <t>vacina_fabricante_referencia</t>
  </si>
  <si>
    <t>v_fabricante_referencia</t>
  </si>
  <si>
    <t> 28: vacina_dataaplicacao</t>
  </si>
  <si>
    <t>vacina_dataaplicacao</t>
  </si>
  <si>
    <t>v_dataaplicacao</t>
  </si>
  <si>
    <t> 29: vacina_descricao_dose</t>
  </si>
  <si>
    <t>vacina_descricao_dose</t>
  </si>
  <si>
    <t>v_descricao_dose</t>
  </si>
  <si>
    <t> 30: vacina_codigo</t>
  </si>
  <si>
    <t>vacina_codigo</t>
  </si>
  <si>
    <t>v_codigo</t>
  </si>
  <si>
    <t> 31: vacina_nome</t>
  </si>
  <si>
    <t>vacina_nome</t>
  </si>
  <si>
    <t>v_nome</t>
  </si>
  <si>
    <t> 32: sistema_origem</t>
  </si>
  <si>
    <t>sistema_origem</t>
  </si>
  <si>
    <t> 33: data_importacao_rnds</t>
  </si>
  <si>
    <t>data_importacao_rnds</t>
  </si>
  <si>
    <t> 34: id_sistema_origem</t>
  </si>
  <si>
    <t>id_sistema_origem</t>
  </si>
  <si>
    <t>count</t>
  </si>
  <si>
    <t>FUNDACAO BUTANTAN</t>
  </si>
  <si>
    <t>Covid-19-Coronavac-Sinovac/Butantan</t>
  </si>
  <si>
    <t>FUNDACAO OSWALDO CRUZ</t>
  </si>
  <si>
    <t>Vacina Covid-19 - Covishield</t>
  </si>
  <si>
    <t>MINISTERIO DA SAUDE</t>
  </si>
  <si>
    <t>Vacina covid-19 - BNT162b2 - BioNTech/Fosun Ph...</t>
  </si>
  <si>
    <t>Covid-19-AstraZeneca</t>
  </si>
  <si>
    <t>SERUM INSTITUTE OF INDIA LTD</t>
  </si>
  <si>
    <t>SINOVAC LIFE SCIENCE CO LTD</t>
  </si>
  <si>
    <t>UDVE</t>
  </si>
  <si>
    <t>BioNTech/Fosun Pharma/Pfizer</t>
  </si>
  <si>
    <t>SERUM INSTITUTE OF INDIA LTD.</t>
  </si>
  <si>
    <t>Vacina covid-19 - Ad26.COV2.S - Janssen-Cilag</t>
  </si>
  <si>
    <t>INTERVAX LTDA</t>
  </si>
  <si>
    <t>OXFORD-ASTRAZENECA</t>
  </si>
  <si>
    <t>PFIZER/BIONTECH</t>
  </si>
  <si>
    <t>SINOVAC/BUTANTA</t>
  </si>
  <si>
    <t>ASTRAZENECA FARMACEUTICA DO BRASIL LTDA</t>
  </si>
  <si>
    <t>BUTANTAN</t>
  </si>
  <si>
    <t>SINOVAC/BUTANTAN</t>
  </si>
  <si>
    <t>ASTRAZENECA AB</t>
  </si>
  <si>
    <t>Totais</t>
  </si>
  <si>
    <t>01 - Sao Miguel do Oeste</t>
  </si>
  <si>
    <t>Steps</t>
  </si>
  <si>
    <t>tr ";" "," &lt; /Users/.../sc3005_05am/sc3005_05am.csv &gt; sc3005_05amA.csv</t>
  </si>
  <si>
    <t>sort -k 18 -t , /Users/.../sc3005_05am/sc3005_05amA.csv &gt; sc3005_05amB.csv</t>
  </si>
  <si>
    <t>Raw File size</t>
  </si>
  <si>
    <t>sc3005_05am - Compilacao dos resultados obtidos na Phase usando Colab&amp;Python</t>
  </si>
  <si>
    <t>Titulo Coluna Original raw data</t>
  </si>
  <si>
    <t>Titulos Coluna reduzido usado no Colab</t>
  </si>
  <si>
    <t>awk -F, '$18 ~ /420450|420650|420890|421060|421740/ {print}' /Users/aldirmedeirosfilho/Documents/Documents\ -\ Aldir’s\ MacBook\ Pro/RESEARCH/Computer\ Science/ALURA/ALURA\ -\ DS\ Bootcamp\ -\ Inverno\ 2021/Modulo\ 1\ -\ Analisando\ dados\ da\ saude\ com\ Python\ e\ Pandas/PROJETO\ M1/sc3005_05am/sc3005_05amB.csv  &gt; sc3005_05amB_08a.csv</t>
  </si>
  <si>
    <t>sc3005_05amB_08a.csv</t>
  </si>
  <si>
    <t>awk -F, '$18 ~ /420060|420070|420090|420110|420120|420230|420370|420540|420570|420600|420980|421020|421150|421190|421230|421430|421570|421590|421630|421660|421725|421800/ {print}' /Users/aldirmedeirosfilho/Documents/Documents\ -\ Aldir’s\ MacBook\ Pro/RESEARCH/Computer\ Science/ALURA/ALURA\ -\ DS\ Bootcamp\ -\ Inverno\ 2021/Modulo\ 1\ -\ Analisando\ dados\ da\ saude\ com\ Python\ e\ Pandas/PROJETO\ M1/sc3005_05am/sc3005_05amB.csv  &gt; sc3005_05amB_13a.csv</t>
  </si>
  <si>
    <t>awk -F, '$18 ~ /420080|420208|420209|420215|420490|420500|420535|420640|420660|420765|420840|421100|421200|421223|421415|421507|421520|421555|421625|421670|421720|421875/ {print}' /Users/aldirmedeirosfilho/Documents/Documents\ -\ Aldir’s\ MacBook\ Pro/RESEARCH/Computer\ Science/ALURA/ALURA\ -\ DS\ Bootcamp\ -\ Inverno\ 2021/Modulo\ 1\ -\ Analisando\ dados\ da\ saude\ com\ Python\ e\ Pandas/PROJETO\ M1/sc3005_05am/sc3005_05amB.csv  &gt; sc3005_05amB_01a.csv</t>
  </si>
  <si>
    <t>awk -F, '$18 ~ /420010|420253|420445|420517|420530|420560|420768|420917|420945|421055|421185|421227|421340|421610|421910|421950|421970/ {print}' /Users/aldirmedeirosfilho/Documents/Documents\ -\ Aldir’s\ MacBook\ Pro/RESEARCH/Computer\ Science/ALURA/ALURA\ -\ DS\ Bootcamp\ -\ Inverno\ 2021/Modulo\ 1\ -\ Analisando\ dados\ da\ saude\ com\ Python\ e\ Pandas/PROJETO\ M1/sc3005_05am/sc3005_05amB.csv  &gt; sc3005_05amB_02a.csv</t>
  </si>
  <si>
    <t>sc3005_05amB_01a.csv</t>
  </si>
  <si>
    <t>sc3005_05amB_02a.csv</t>
  </si>
  <si>
    <t>awk -F, '$18 ~ /420050|420055|420165|420257|420310|420350|420410|420420|420435|420440|420470|420475|420543|420665|420775|420785|420895|421050|421090|421140|421145|421165|421187|421210|421290|421315|421420|421535|421568|421569|421575|421600|421690|421715|421730|421755|421775|421795|421885/ {print}' /Users/aldirmedeirosfilho/Documents/Documents\ -\ Aldir’s\ MacBook\ Pro/RESEARCH/Computer\ Science/ALURA/ALURA\ -\ DS\ Bootcamp\ -\ Inverno\ 2021/Modulo\ 1\ -\ Analisando\ dados\ da\ saude\ com\ Python\ e\ Pandas/PROJETO\ M1/sc3005_05am/sc3005_05amB.csv  &gt; sc3005_05amB_03a.csv </t>
  </si>
  <si>
    <t>awk -F, '$18 ~ /420075|420127|420430|420760|420770|420780|420800|420985|421260|421310|421390|421750|421960/ {print}' /Users/aldirmedeirosfilho/Documents/Documents\ -\ Aldir’s\ MacBook\ Pro/RESEARCH/Computer\ Science/ALURA/ALURA\ -\ DS\ Bootcamp\ -\ Inverno\ 2021/Modulo\ 1\ -\ Analisando\ dados\ da\ saude\ com\ Python\ e\ Pandas/PROJETO\ M1/sc3005_05am/sc3005_05amB.csv  &gt; sc3005_05amB_04a.csv</t>
  </si>
  <si>
    <t>awk -F, '$18 ~ /420005|420040|420287|420360|420390|420400|420415|420520|420670|420680|420860|420900|420920|421003|421105|421180|421790|421850|421915|421917|421985/ {print}' /Users/aldirmedeirosfilho/Documents/Documents\ -\ Aldir’s\ MacBook\ Pro/RESEARCH/Computer\ Science/ALURA/ALURA\ -\ DS\ Bootcamp\ -\ Inverno\ 2021/Modulo\ 1\ -\ Analisando\ dados\ da\ saude\ com\ Python\ e\ Pandas/PROJETO\ M1/sc3005_05am/sc3005_05amB.csv  &gt; sc3005_05amB_05a.csv</t>
  </si>
  <si>
    <t xml:space="preserve">awk -F, '$18 ~  /420160|420300|420315|420480|420550|420555|420675|420757|420970|421005|421070|421300|421335|421440|421540|421550|421605|421825|421930/ {print}' /Users/aldirmedeirosfilho/Documents/Documents\ -\ Aldir’s\ MacBook\ Pro/RESEARCH/Computer\ Science/ALURA/ALURA\ -\ DS\ Bootcamp\ -\ Inverno\ 2021/Modulo\ 1\ -\ Analisando\ dados\ da\ saude\ com\ Python\ e\ Pandas/PROJETO\ M1/sc3005_05am/sc3005_05amB.csv  &gt; sc3005_05amB_06a.csv </t>
  </si>
  <si>
    <t>awk -F, '$18 ~  /420213|420330|420380|420790|420810|421010|421030|421110|421220|421360|421500|421580|421830/ {print}' /Users/aldirmedeirosfilho/Documents/Documents\ -\ Aldir’s\ MacBook\ Pro/RESEARCH/Computer\ Science/ALURA/ALURA\ -\ DS\ Bootcamp\ -\ Inverno\ 2021/Modulo\ 1\ -\ Analisando\ dados\ da\ saude\ com\ Python\ e\ Pandas/PROJETO\ M1/sc3005_05am/sc3005_05amB.csv  &gt; sc3005_05amB_07a.csv</t>
  </si>
  <si>
    <t>awk -F, '$18 ~ /420130|420205|420210|420580|420845|420910|421620|421635/ {print}' /Users/aldirmedeirosfilho/Documents/Documents\ -\ Aldir’s\ MacBook\ Pro/RESEARCH/Computer\ Science/ALURA/ALURA\ -\ DS\ Bootcamp\ -\ Inverno\ 2021/Modulo\ 1\ -\ Analisando\ dados\ da\ saude\ com\ Python\ e\ Pandas/PROJETO\ M1/sc3005_05am/sc3005_05amB.csv  &gt; sc3005_05amB_09a.csv</t>
  </si>
  <si>
    <t>awk -F, '$18 ~ /420200|420245|420320|420710|420820|420830|421000|421130|421250|421280|421350/ {print}' /Users/aldirmedeirosfilho/Documents/Documents\ -\ Aldir’s\ MacBook\ Pro/RESEARCH/Computer\ Science/ALURA/ALURA\ -\ DS\ Bootcamp\ -\ Inverno\ 2021/Modulo\ 1\ -\ Analisando\ dados\ da\ saude\ com\ Python\ e\ Pandas/PROJETO\ M1/sc3005_05am/sc3005_05amB.csv  &gt; sc3005_05amB_10a.csv</t>
  </si>
  <si>
    <t>awk -F, '$18 ~ /420020|420030|420180|420190|420285|420419|420510|420690|420740|420850|420915|420950|420990|421085|421270|421370|421400|421410|421450|421460|421480|421530|421567|421780|421860|421920|421935|421940/ {print}' /Users/aldirmedeirosfilho/Documents/Documents\ -\ Aldir’s\ MacBook\ Pro/RESEARCH/Computer\ Science/ALURA/ALURA\ -\ DS\ Bootcamp\ -\ Inverno\ 2021/Modulo\ 1\ -\ Analisando\ dados\ da\ saude\ com\ Python\ e\ Pandas/PROJETO\ M1/sc3005_05am/sc3005_05amB.csv  &gt; sc3005_05amB_11a.csv</t>
  </si>
  <si>
    <t>awk -F, '$18 ~ /420125|420170|420220|420240|420270|420290|420515|420590|420630|420750|421320|421470|421510|421820/ {print}' /Users/aldirmedeirosfilho/Documents/Documents\ -\ Aldir’s\ MacBook\ Pro/RESEARCH/Computer\ Science/ALURA/ALURA\ -\ DS\ Bootcamp\ -\ Inverno\ 2021/Modulo\ 1\ -\ Analisando\ dados\ da\ saude\ com\ Python\ e\ Pandas/PROJETO\ M1/sc3005_05am/sc3005_05amB.csv  &gt; sc3005_05amB_12a.csv</t>
  </si>
  <si>
    <t>awk -F, '$18 ~ /420100|420243|420250|420260|420325|420340|420417|420455|420930|421175|421189|421205|421330|421505|421650|421680|421890|421895/ {print}' /Users/aldirmedeirosfilho/Documents/Documents\ -\ Aldir’s\ MacBook\ Pro/RESEARCH/Computer\ Science/ALURA/ALURA\ -\ DS\ Bootcamp\ -\ Inverno\ 2021/Modulo\ 1\ -\ Analisando\ dados\ da\ saude\ com\ Python\ e\ Pandas/PROJETO\ M1/sc3005_05am/sc3005_05amB.csv  &gt; sc3005_05amB_14a.csv</t>
  </si>
  <si>
    <t>awk -F, '$18 ~ /420150|420280|420395|420610|420620|420720|420730|420880|420940|421240|421265|421490|421545|421560|421700|421710|421840|421870/ {print}' /Users/aldirmedeirosfilho/Documents/Documents\ -\ Aldir’s\ MacBook\ Pro/RESEARCH/Computer\ Science/ALURA/ALURA\ -\ DS\ Bootcamp\ -\ Inverno\ 2021/Modulo\ 1\ -\ Analisando\ dados\ da\ saude\ com\ Python\ e\ Pandas/PROJETO\ M1/sc3005_05am/sc3005_05amB.csv  &gt; sc3005_05amB_15a.csv</t>
  </si>
  <si>
    <t>awk -F, '$18 ~ /420425|420460|420545|420700|420960|421120|421160|421170|421760|421835|421900|42200/ {print}' /Users/aldirmedeirosfilho/Documents/Documents\ -\ Aldir’s\ MacBook\ Pro/RESEARCH/Computer\ Science/ALURA/ALURA\ -\ DS\ Bootcamp\ -\ Inverno\ 2021/Modulo\ 1\ -\ Analisando\ dados\ da\ saude\ com\ Python\ e\ Pandas/PROJETO\ M1/sc3005_05am/sc3005_05amB.csv  &gt; sc3005_05amB_16a.csv</t>
  </si>
  <si>
    <t>awk -F, '$18 ~ /420140|420195|420207|420519|420870|421040|421080|421125|421225|421380|421565|421640|421770|421810|421880/ {print}' /Users/aldirmedeirosfilho/Documents/Documents\ -\ Aldir’s\ MacBook\ Pro/RESEARCH/Computer\ Science/ALURA/ALURA\ -\ DS\ Bootcamp\ -\ Inverno\ 2021/Modulo\ 1\ -\ Analisando\ dados\ da\ saude\ com\ Python\ e\ Pandas/PROJETO\ M1/sc3005_05am/sc3005_05amB.csv  &gt; sc3005_05amB_17a.csv</t>
  </si>
  <si>
    <t xml:space="preserve"> sc3005_05amB_03a.csv</t>
  </si>
  <si>
    <t>sc3005_05amB_04a.csv</t>
  </si>
  <si>
    <t xml:space="preserve"> sc3005_05amB_05a.csv</t>
  </si>
  <si>
    <t>sc3005_05amB_06a.csv</t>
  </si>
  <si>
    <t>sc3005_05amB_07a.csv</t>
  </si>
  <si>
    <t>sc3005_05amB_09a.csv</t>
  </si>
  <si>
    <t>sc3005_05amB_10a.csv</t>
  </si>
  <si>
    <t>sc3005_05amB_11a.csv</t>
  </si>
  <si>
    <t>sc3005_05amB_12a.csv</t>
  </si>
  <si>
    <t>sc3005_05amB_14a.csv</t>
  </si>
  <si>
    <t>sc3005_05amB_13a.csv</t>
  </si>
  <si>
    <t>sc3005_05amB_15a.csv</t>
  </si>
  <si>
    <t>sc3005_05amB_16a.csv</t>
  </si>
  <si>
    <t>sc3005_05amB_17a.csv</t>
  </si>
  <si>
    <t>Phase 3  - Alura Projeto Modulo 2 - BootCamp Data Science</t>
  </si>
  <si>
    <t>c26_v_fabricante_nome</t>
  </si>
  <si>
    <t>c30_v_codigo</t>
  </si>
  <si>
    <t>c31_v_nome</t>
  </si>
  <si>
    <t>c29_v_descricao_dose</t>
  </si>
  <si>
    <t>c32_sistema_origem</t>
  </si>
  <si>
    <t>C35_SC_UDVE_Unit</t>
  </si>
  <si>
    <t>1ª Dose</t>
  </si>
  <si>
    <t>Novo PNI</t>
  </si>
  <si>
    <t>2ª Dose</t>
  </si>
  <si>
    <t>ESUS APS - NACIONAL (OFFLINE)</t>
  </si>
  <si>
    <t>G-MUS</t>
  </si>
  <si>
    <t>G-MUS - Gestão Municipal de Saúde</t>
  </si>
  <si>
    <t>IDS Saúde</t>
  </si>
  <si>
    <t>Saudetech</t>
  </si>
  <si>
    <t>saudetech</t>
  </si>
  <si>
    <t>Dose</t>
  </si>
  <si>
    <t>IPM istemas LTDA</t>
  </si>
  <si>
    <t>IDS SAUDE</t>
  </si>
  <si>
    <t>Dose ??</t>
  </si>
  <si>
    <t>Number of different combinations  (i.e index) between columns:  c26_v_fabricante_nome, c30_v_codigo, c31_v_nome, c29_v_descricao_dose and c32_sistema_origem</t>
  </si>
  <si>
    <t>Grand Total nr of registrations per UDVE</t>
  </si>
  <si>
    <t>Total nr of registters (D1 + D2) with combinations of concern</t>
  </si>
  <si>
    <t>% of combinations of concern per UDVE unit</t>
  </si>
  <si>
    <t>Combinations of GREAT Concern</t>
  </si>
  <si>
    <t>% of combinations of concern per total nr of registers across all UDVES with combinations of concern</t>
  </si>
  <si>
    <t>Total registers Dose 1</t>
  </si>
  <si>
    <t>Total registers  D1 with a combination of concern</t>
  </si>
  <si>
    <t>Total registers  D2 with a combination of concern</t>
  </si>
  <si>
    <t>Total registers Dose 2</t>
  </si>
  <si>
    <t>COMBINATIONS OF CONCERN IDENTIFIED DURING PHASE 2 (using Python - Colaboratory) across all SC UDVE UNITS</t>
  </si>
  <si>
    <t>Detailed list - per UDVE nr - of all combinations between the 5 columns during the Phase 2 using Python&amp;Colaboratory</t>
  </si>
  <si>
    <t>2ª Dose (amf note- Pfizer vacine interval betwee D1 and D2 is 3 months. Pfizer vaccine started to be used in SC only mid May 21.)</t>
  </si>
  <si>
    <t xml:space="preserve">CELL RED = SYSTEMATIC ISSUE ACROSS MOST OF THE UDVES. </t>
  </si>
  <si>
    <t xml:space="preserve">COMBINATIONS OF CONCERN WERE HIGHLIGHTED:  </t>
  </si>
  <si>
    <t>CELL YELLOW = rather local UDVE issue</t>
  </si>
  <si>
    <t>CELL YELLOW = rather sporadic local UDVE issue</t>
  </si>
  <si>
    <t xml:space="preserve">CELL RED = SYSTEMATIC ACROSS MOST OF THE UDVES. </t>
  </si>
  <si>
    <t>Index (python style)</t>
  </si>
  <si>
    <t>G-MUS or G-MUS - Gestão Municipal de Saúde</t>
  </si>
  <si>
    <t>IDS Saúde or  IDS SAUDE</t>
  </si>
  <si>
    <t>distribution per c32_sistema_origem</t>
  </si>
  <si>
    <t>DISTRIBUTION PER c29_v_descricao_dose</t>
  </si>
  <si>
    <t xml:space="preserve">Phase 1  of Aldir MEDEIROS FILHO's project for Alura Module 2  BootCamp Data Science - </t>
  </si>
  <si>
    <t>Google Colaboratory did not accept the upload of my master working file named sc3005_05amB.csv, must probably due to its size 1.1 Gigabyte.</t>
  </si>
  <si>
    <t xml:space="preserve">So I used this constraint to create a new strategy. </t>
  </si>
  <si>
    <t xml:space="preserve">I used the terminal command line on my laptop to split the master dataset in 17 different files, each corresponding to a diferent DECENTRALIZED EPIDEMIOLOGICAL SURVEILLANCE UNITs (UDVE) in the Brazilian state of SANTA CATARINA. </t>
  </si>
  <si>
    <t xml:space="preserve">I intend to use the results of this sparsed files of this project to identify causes of any issue found and plan for the necessary corrective actions. </t>
  </si>
  <si>
    <t>PS: my personal objetive for this bootcamp is to be able to make phases 1 and 3 of this overall project (check Github read.me. ) using exclusively python&amp;google colaboratory.</t>
  </si>
  <si>
    <t>coluna - 18: estabelecimento_municipio_codigo - para cada uma das  UDVE</t>
  </si>
  <si>
    <t>source of learning</t>
  </si>
  <si>
    <t>Final file's output name for this step</t>
  </si>
  <si>
    <t>code used in the command line of my laptop</t>
  </si>
  <si>
    <t>Sort by column 18: estabelecimento_municipio_codigo (ie county postal code)</t>
  </si>
  <si>
    <t xml:space="preserve">Filter using column 18 to group counties belonging to a SC UDVE </t>
  </si>
  <si>
    <t>List of counties postal code per UDVE for further use</t>
  </si>
  <si>
    <t xml:space="preserve">Here after some information about how this phase one was done. </t>
  </si>
  <si>
    <t>To hep the reader gather some initial undestanding of each UDVE I added the the total nr of counties and estimated overall population per UDVE</t>
  </si>
  <si>
    <t>DISTRIBUITION OF DIFFERENT COMBINATIONS PER UDVE</t>
  </si>
  <si>
    <r>
      <t xml:space="preserve">Number of different combinations  (i.e index) between columns: </t>
    </r>
    <r>
      <rPr>
        <b/>
        <sz val="12"/>
        <color rgb="FF0432FF"/>
        <rFont val="Calibri (Body)"/>
      </rPr>
      <t xml:space="preserve"> c26_v_fabricante_nome, c30_v_codigo, c31_v_nome, c29_v_descricao_dose and c32_sistema_origem</t>
    </r>
  </si>
  <si>
    <t>Summary of main results per UDVE from phase 2 and compiled data gathered in the worksheet Phase 3 A - Detailed results M2P(Module 2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</si>
</sst>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4" x14ac:knownFonts="1">
    <font>
      <sz val="12"/>
      <color theme="1"/>
      <name val="Calibri"/>
      <family val="2"/>
      <scheme val="minor"/>
    </font>
    <font>
      <b/>
      <sz val="12"/>
      <color theme="1"/>
      <name val="Calibri"/>
      <family val="2"/>
      <scheme val="minor"/>
    </font>
    <font>
      <u/>
      <sz val="12"/>
      <color theme="10"/>
      <name val="Calibri"/>
      <family val="2"/>
      <scheme val="minor"/>
    </font>
    <font>
      <b/>
      <sz val="12"/>
      <color rgb="FF0432FF"/>
      <name val="Calibri"/>
      <family val="2"/>
      <scheme val="minor"/>
    </font>
    <font>
      <sz val="12"/>
      <color rgb="FF212529"/>
      <name val="Calibri"/>
      <family val="2"/>
      <scheme val="minor"/>
    </font>
    <font>
      <b/>
      <sz val="12"/>
      <color rgb="FF00B050"/>
      <name val="Calibri"/>
      <family val="2"/>
      <scheme val="minor"/>
    </font>
    <font>
      <i/>
      <sz val="12"/>
      <color theme="1"/>
      <name val="Calibri"/>
      <family val="2"/>
      <scheme val="minor"/>
    </font>
    <font>
      <sz val="11"/>
      <color rgb="FF000000"/>
      <name val="Menlo"/>
      <family val="2"/>
    </font>
    <font>
      <sz val="12"/>
      <color theme="1"/>
      <name val="Calibri"/>
      <family val="2"/>
      <scheme val="minor"/>
    </font>
    <font>
      <sz val="12"/>
      <color rgb="FFFF0000"/>
      <name val="Calibri"/>
      <family val="2"/>
      <scheme val="minor"/>
    </font>
    <font>
      <b/>
      <sz val="14"/>
      <color rgb="FF212121"/>
      <name val="Arial"/>
      <family val="2"/>
    </font>
    <font>
      <sz val="14"/>
      <color rgb="FF212121"/>
      <name val="Arial"/>
      <family val="2"/>
    </font>
    <font>
      <b/>
      <sz val="14"/>
      <color rgb="FFFF0000"/>
      <name val="Arial"/>
      <family val="2"/>
    </font>
    <font>
      <sz val="14"/>
      <color rgb="FFFF0000"/>
      <name val="Arial"/>
      <family val="2"/>
    </font>
    <font>
      <b/>
      <sz val="12"/>
      <color rgb="FFFF0000"/>
      <name val="Calibri"/>
      <family val="2"/>
      <scheme val="minor"/>
    </font>
    <font>
      <sz val="12"/>
      <color rgb="FFFFFF00"/>
      <name val="Calibri"/>
      <family val="2"/>
      <scheme val="minor"/>
    </font>
    <font>
      <b/>
      <sz val="14"/>
      <color rgb="FFFF0000"/>
      <name val="Calibri"/>
      <family val="2"/>
      <scheme val="minor"/>
    </font>
    <font>
      <b/>
      <sz val="12"/>
      <color rgb="FFFFFF00"/>
      <name val="Calibri"/>
      <family val="2"/>
      <scheme val="minor"/>
    </font>
    <font>
      <b/>
      <sz val="16"/>
      <color theme="1"/>
      <name val="Calibri"/>
      <family val="2"/>
      <scheme val="minor"/>
    </font>
    <font>
      <b/>
      <sz val="18"/>
      <color theme="1"/>
      <name val="Calibri"/>
      <family val="2"/>
      <scheme val="minor"/>
    </font>
    <font>
      <b/>
      <sz val="20"/>
      <color theme="1"/>
      <name val="Calibri"/>
      <family val="2"/>
      <scheme val="minor"/>
    </font>
    <font>
      <b/>
      <sz val="22"/>
      <color theme="1"/>
      <name val="Calibri"/>
      <family val="2"/>
      <scheme val="minor"/>
    </font>
    <font>
      <sz val="14"/>
      <color rgb="FFFFFF00"/>
      <name val="Arial"/>
      <family val="2"/>
    </font>
    <font>
      <sz val="10"/>
      <color rgb="FF000000"/>
      <name val="Tahoma"/>
      <family val="2"/>
    </font>
    <font>
      <b/>
      <sz val="10"/>
      <color rgb="FF000000"/>
      <name val="Tahoma"/>
      <family val="2"/>
    </font>
    <font>
      <b/>
      <sz val="14"/>
      <color rgb="FFFFFF00"/>
      <name val="Arial"/>
      <family val="2"/>
    </font>
    <font>
      <b/>
      <sz val="18"/>
      <color rgb="FFFFFF00"/>
      <name val="Calibri"/>
      <family val="2"/>
      <scheme val="minor"/>
    </font>
    <font>
      <b/>
      <sz val="14"/>
      <color theme="1"/>
      <name val="Calibri"/>
      <family val="2"/>
      <scheme val="minor"/>
    </font>
    <font>
      <b/>
      <sz val="14"/>
      <color rgb="FFFFFF00"/>
      <name val="Calibri"/>
      <family val="2"/>
      <scheme val="minor"/>
    </font>
    <font>
      <sz val="16"/>
      <color rgb="FFFFFF00"/>
      <name val="Arial"/>
      <family val="2"/>
    </font>
    <font>
      <b/>
      <sz val="16"/>
      <color rgb="FFFF0000"/>
      <name val="Calibri"/>
      <family val="2"/>
      <scheme val="minor"/>
    </font>
    <font>
      <sz val="12"/>
      <color rgb="FF00B050"/>
      <name val="Calibri"/>
      <family val="2"/>
      <scheme val="minor"/>
    </font>
    <font>
      <sz val="14"/>
      <color rgb="FFFF0000"/>
      <name val="Calibri"/>
      <family val="2"/>
      <scheme val="minor"/>
    </font>
    <font>
      <sz val="16"/>
      <color rgb="FFFF0000"/>
      <name val="Calibri"/>
      <family val="2"/>
      <scheme val="minor"/>
    </font>
    <font>
      <b/>
      <sz val="12"/>
      <color rgb="FF212529"/>
      <name val="Calibri"/>
      <family val="2"/>
      <scheme val="minor"/>
    </font>
    <font>
      <b/>
      <sz val="11"/>
      <color rgb="FF000000"/>
      <name val="Calibri"/>
      <family val="2"/>
      <scheme val="minor"/>
    </font>
    <font>
      <sz val="10"/>
      <color rgb="FFFF0000"/>
      <name val="Arial"/>
      <family val="2"/>
    </font>
    <font>
      <sz val="10"/>
      <color rgb="FFFFFF00"/>
      <name val="Arial"/>
      <family val="2"/>
    </font>
    <font>
      <sz val="10"/>
      <color rgb="FF212121"/>
      <name val="Arial"/>
      <family val="2"/>
    </font>
    <font>
      <b/>
      <sz val="18"/>
      <color rgb="FFFF0000"/>
      <name val="Calibri"/>
      <family val="2"/>
      <scheme val="minor"/>
    </font>
    <font>
      <sz val="18"/>
      <color rgb="FFFFFF00"/>
      <name val="Calibri"/>
      <family val="2"/>
      <scheme val="minor"/>
    </font>
    <font>
      <b/>
      <sz val="16"/>
      <color rgb="FFFFFF00"/>
      <name val="Calibri"/>
      <family val="2"/>
      <scheme val="minor"/>
    </font>
    <font>
      <sz val="8"/>
      <color theme="1"/>
      <name val="Calibri"/>
      <family val="2"/>
      <scheme val="minor"/>
    </font>
    <font>
      <b/>
      <sz val="12"/>
      <color rgb="FF0432FF"/>
      <name val="Calibri (Body)"/>
    </font>
  </fonts>
  <fills count="13">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8" tint="0.59999389629810485"/>
        <bgColor indexed="64"/>
      </patternFill>
    </fill>
    <fill>
      <patternFill patternType="solid">
        <fgColor rgb="FFC0000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FFC0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92D050"/>
        <bgColor indexed="64"/>
      </patternFill>
    </fill>
  </fills>
  <borders count="30">
    <border>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bottom/>
      <diagonal/>
    </border>
    <border>
      <left/>
      <right style="thick">
        <color auto="1"/>
      </right>
      <top/>
      <bottom/>
      <diagonal/>
    </border>
    <border>
      <left/>
      <right style="thick">
        <color indexed="64"/>
      </right>
      <top/>
      <bottom style="medium">
        <color indexed="64"/>
      </bottom>
      <diagonal/>
    </border>
    <border>
      <left/>
      <right style="thick">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9" fontId="8" fillId="0" borderId="0" applyFont="0" applyFill="0" applyBorder="0" applyAlignment="0" applyProtection="0"/>
  </cellStyleXfs>
  <cellXfs count="360">
    <xf numFmtId="0" fontId="0" fillId="0" borderId="0" xfId="0"/>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3" xfId="0" applyFont="1" applyBorder="1"/>
    <xf numFmtId="3" fontId="1" fillId="0" borderId="3" xfId="0" applyNumberFormat="1" applyFont="1" applyBorder="1"/>
    <xf numFmtId="0" fontId="16" fillId="2" borderId="3" xfId="0" applyFont="1" applyFill="1" applyBorder="1" applyAlignment="1">
      <alignment horizontal="center" vertical="center"/>
    </xf>
    <xf numFmtId="9" fontId="0" fillId="0" borderId="0" xfId="2" applyFont="1" applyAlignment="1">
      <alignment horizontal="center" vertical="center"/>
    </xf>
    <xf numFmtId="0" fontId="0" fillId="0" borderId="0" xfId="0" applyBorder="1"/>
    <xf numFmtId="0" fontId="0" fillId="0" borderId="8" xfId="0" applyBorder="1"/>
    <xf numFmtId="0" fontId="0" fillId="0" borderId="8" xfId="0" applyBorder="1" applyAlignment="1">
      <alignment horizontal="center" vertical="center" wrapText="1"/>
    </xf>
    <xf numFmtId="0" fontId="0" fillId="0" borderId="10" xfId="0" applyBorder="1"/>
    <xf numFmtId="0" fontId="0" fillId="0" borderId="12" xfId="0" applyBorder="1"/>
    <xf numFmtId="0" fontId="3" fillId="0" borderId="12" xfId="0" applyFont="1" applyBorder="1" applyAlignment="1">
      <alignment vertical="center"/>
    </xf>
    <xf numFmtId="0" fontId="0" fillId="0" borderId="12" xfId="0" applyBorder="1" applyAlignment="1">
      <alignment vertical="center"/>
    </xf>
    <xf numFmtId="0" fontId="0" fillId="0" borderId="12" xfId="0" applyBorder="1" applyAlignment="1">
      <alignment horizontal="left" vertical="center" wrapText="1"/>
    </xf>
    <xf numFmtId="0" fontId="2" fillId="0" borderId="12" xfId="1" applyBorder="1" applyAlignment="1">
      <alignment vertical="center"/>
    </xf>
    <xf numFmtId="0" fontId="3" fillId="0" borderId="12" xfId="0" applyFont="1" applyBorder="1" applyAlignment="1">
      <alignment horizontal="left" vertical="center"/>
    </xf>
    <xf numFmtId="0" fontId="2" fillId="0" borderId="12" xfId="1" applyBorder="1" applyAlignment="1">
      <alignment horizontal="left" vertical="center"/>
    </xf>
    <xf numFmtId="0" fontId="2" fillId="0" borderId="12" xfId="1" applyBorder="1" applyAlignment="1">
      <alignment horizontal="left" vertical="center" wrapText="1"/>
    </xf>
    <xf numFmtId="0" fontId="0" fillId="0" borderId="12" xfId="0" applyBorder="1" applyAlignment="1">
      <alignment horizontal="center" vertical="center" wrapText="1"/>
    </xf>
    <xf numFmtId="0" fontId="4" fillId="0" borderId="12" xfId="0" applyFont="1" applyBorder="1" applyAlignment="1">
      <alignment vertical="center" wrapText="1"/>
    </xf>
    <xf numFmtId="0" fontId="1" fillId="2" borderId="12" xfId="0" applyFont="1" applyFill="1" applyBorder="1" applyAlignment="1">
      <alignment horizontal="center" vertical="center"/>
    </xf>
    <xf numFmtId="0" fontId="7" fillId="0" borderId="12" xfId="0" applyFont="1" applyBorder="1" applyAlignment="1">
      <alignment vertical="center" wrapText="1"/>
    </xf>
    <xf numFmtId="0" fontId="0" fillId="0" borderId="12" xfId="0" applyBorder="1" applyAlignment="1">
      <alignment horizontal="left" vertical="center"/>
    </xf>
    <xf numFmtId="0" fontId="5" fillId="0" borderId="12" xfId="0" applyFont="1" applyBorder="1" applyAlignment="1">
      <alignment horizontal="center" vertical="center"/>
    </xf>
    <xf numFmtId="0" fontId="5" fillId="2" borderId="12" xfId="0" applyFont="1" applyFill="1" applyBorder="1" applyAlignment="1">
      <alignment horizontal="center" vertical="center"/>
    </xf>
    <xf numFmtId="0" fontId="3" fillId="0" borderId="12" xfId="0" applyFont="1" applyBorder="1"/>
    <xf numFmtId="0" fontId="0" fillId="0" borderId="0" xfId="0" applyAlignment="1">
      <alignment wrapText="1"/>
    </xf>
    <xf numFmtId="0" fontId="0" fillId="0" borderId="0" xfId="0" applyAlignment="1">
      <alignment horizontal="center" wrapText="1"/>
    </xf>
    <xf numFmtId="0" fontId="1" fillId="2" borderId="12" xfId="0" applyFont="1" applyFill="1" applyBorder="1" applyAlignment="1">
      <alignment horizontal="center" vertical="center" wrapText="1"/>
    </xf>
    <xf numFmtId="0" fontId="6" fillId="5" borderId="12" xfId="0" applyFont="1" applyFill="1" applyBorder="1" applyAlignment="1">
      <alignment horizontal="center" vertical="center" wrapText="1"/>
    </xf>
    <xf numFmtId="0" fontId="0" fillId="0" borderId="7" xfId="0" applyBorder="1" applyAlignment="1">
      <alignment horizontal="center" vertical="center"/>
    </xf>
    <xf numFmtId="0" fontId="0" fillId="0" borderId="0" xfId="0" applyBorder="1" applyAlignment="1">
      <alignment horizontal="center" vertical="center" wrapText="1"/>
    </xf>
    <xf numFmtId="0" fontId="14" fillId="2" borderId="0" xfId="0" applyFont="1" applyFill="1" applyBorder="1" applyAlignment="1">
      <alignment horizontal="center" vertical="center"/>
    </xf>
    <xf numFmtId="0" fontId="0" fillId="0" borderId="0" xfId="0" applyBorder="1" applyAlignment="1">
      <alignment horizontal="center" vertical="center"/>
    </xf>
    <xf numFmtId="0" fontId="14" fillId="2" borderId="0" xfId="0" applyFont="1" applyFill="1" applyBorder="1" applyAlignment="1">
      <alignment horizontal="center"/>
    </xf>
    <xf numFmtId="0" fontId="5" fillId="3" borderId="0" xfId="0" applyFont="1" applyFill="1" applyBorder="1" applyAlignment="1">
      <alignment horizontal="center" vertical="center"/>
    </xf>
    <xf numFmtId="0" fontId="0" fillId="0" borderId="7" xfId="0" applyBorder="1"/>
    <xf numFmtId="9" fontId="0" fillId="0" borderId="0" xfId="2" applyFont="1" applyBorder="1" applyAlignment="1">
      <alignment horizontal="center" vertical="center"/>
    </xf>
    <xf numFmtId="0" fontId="10" fillId="0" borderId="0" xfId="0" applyFont="1" applyBorder="1" applyAlignment="1">
      <alignment horizontal="center" vertical="center"/>
    </xf>
    <xf numFmtId="0" fontId="13" fillId="2" borderId="0" xfId="0" applyFont="1" applyFill="1" applyBorder="1" applyAlignment="1">
      <alignment horizontal="center"/>
    </xf>
    <xf numFmtId="0" fontId="22" fillId="4" borderId="0" xfId="0" applyFont="1" applyFill="1" applyBorder="1" applyAlignment="1">
      <alignment horizontal="center"/>
    </xf>
    <xf numFmtId="0" fontId="0" fillId="0" borderId="9" xfId="0" applyBorder="1"/>
    <xf numFmtId="0" fontId="0" fillId="0" borderId="11" xfId="0" applyBorder="1"/>
    <xf numFmtId="0" fontId="21" fillId="0" borderId="0" xfId="0" applyFont="1" applyBorder="1" applyAlignment="1">
      <alignment horizontal="center"/>
    </xf>
    <xf numFmtId="0" fontId="1" fillId="5" borderId="12" xfId="0" applyFont="1" applyFill="1" applyBorder="1" applyAlignment="1">
      <alignment horizontal="center" vertical="center" wrapText="1"/>
    </xf>
    <xf numFmtId="0" fontId="7" fillId="0" borderId="12" xfId="0" applyFont="1" applyBorder="1" applyAlignment="1">
      <alignment horizontal="left" vertical="center"/>
    </xf>
    <xf numFmtId="0" fontId="0" fillId="0" borderId="0" xfId="0" applyBorder="1" applyAlignment="1">
      <alignment horizontal="center" vertical="center" wrapText="1"/>
    </xf>
    <xf numFmtId="0" fontId="7" fillId="0" borderId="0" xfId="0" applyFont="1" applyAlignment="1">
      <alignment horizontal="left" vertical="center" wrapText="1"/>
    </xf>
    <xf numFmtId="0" fontId="20" fillId="5" borderId="0" xfId="0" applyFont="1" applyFill="1" applyAlignment="1">
      <alignment horizontal="center"/>
    </xf>
    <xf numFmtId="0" fontId="18" fillId="5" borderId="0" xfId="0" applyFont="1" applyFill="1" applyAlignment="1">
      <alignment horizontal="center" vertical="center" wrapText="1"/>
    </xf>
    <xf numFmtId="0" fontId="21" fillId="0" borderId="2" xfId="0" applyFont="1" applyBorder="1" applyAlignment="1">
      <alignment horizontal="center"/>
    </xf>
    <xf numFmtId="0" fontId="21" fillId="0" borderId="3" xfId="0" applyFont="1" applyBorder="1" applyAlignment="1">
      <alignment horizontal="center"/>
    </xf>
    <xf numFmtId="0" fontId="21" fillId="0" borderId="1" xfId="0" applyFont="1" applyBorder="1" applyAlignment="1">
      <alignment horizontal="center"/>
    </xf>
    <xf numFmtId="0" fontId="19" fillId="5" borderId="2" xfId="0" applyFont="1" applyFill="1" applyBorder="1" applyAlignment="1">
      <alignment horizontal="center" vertical="center"/>
    </xf>
    <xf numFmtId="0" fontId="19" fillId="5" borderId="3" xfId="0" applyFont="1" applyFill="1" applyBorder="1" applyAlignment="1">
      <alignment horizontal="center" vertical="center"/>
    </xf>
    <xf numFmtId="0" fontId="19" fillId="5" borderId="1" xfId="0" applyFont="1" applyFill="1" applyBorder="1" applyAlignment="1">
      <alignment horizontal="center" vertical="center"/>
    </xf>
    <xf numFmtId="0" fontId="20" fillId="5" borderId="4" xfId="0" applyFont="1" applyFill="1" applyBorder="1" applyAlignment="1">
      <alignment horizontal="center"/>
    </xf>
    <xf numFmtId="0" fontId="20" fillId="5" borderId="5" xfId="0" applyFont="1" applyFill="1" applyBorder="1" applyAlignment="1">
      <alignment horizontal="center"/>
    </xf>
    <xf numFmtId="0" fontId="20" fillId="5" borderId="6" xfId="0" applyFont="1" applyFill="1" applyBorder="1" applyAlignment="1">
      <alignment horizontal="center"/>
    </xf>
    <xf numFmtId="3" fontId="17" fillId="0" borderId="0" xfId="0" applyNumberFormat="1" applyFont="1" applyFill="1" applyBorder="1"/>
    <xf numFmtId="3" fontId="0" fillId="0" borderId="0" xfId="0" applyNumberFormat="1"/>
    <xf numFmtId="0" fontId="13" fillId="2" borderId="0" xfId="0" applyFont="1" applyFill="1" applyBorder="1" applyAlignment="1">
      <alignment horizontal="center" vertical="center"/>
    </xf>
    <xf numFmtId="3" fontId="0" fillId="0" borderId="0" xfId="0" applyNumberFormat="1" applyFill="1" applyBorder="1"/>
    <xf numFmtId="3" fontId="15" fillId="0" borderId="0" xfId="0" applyNumberFormat="1" applyFont="1" applyFill="1" applyBorder="1"/>
    <xf numFmtId="0" fontId="22" fillId="4" borderId="5" xfId="0" applyFont="1" applyFill="1" applyBorder="1" applyAlignment="1">
      <alignment horizontal="center"/>
    </xf>
    <xf numFmtId="0" fontId="22" fillId="6" borderId="4" xfId="0" applyFont="1" applyFill="1" applyBorder="1" applyAlignment="1">
      <alignment horizontal="center" vertical="center"/>
    </xf>
    <xf numFmtId="0" fontId="22" fillId="6" borderId="5" xfId="0" applyFont="1" applyFill="1" applyBorder="1" applyAlignment="1">
      <alignment horizontal="center" vertical="center"/>
    </xf>
    <xf numFmtId="0" fontId="22" fillId="6" borderId="5" xfId="0" applyFont="1" applyFill="1" applyBorder="1" applyAlignment="1">
      <alignment horizontal="center"/>
    </xf>
    <xf numFmtId="3" fontId="17" fillId="6" borderId="5" xfId="2" applyNumberFormat="1" applyFont="1" applyFill="1" applyBorder="1" applyAlignment="1">
      <alignment horizontal="center"/>
    </xf>
    <xf numFmtId="0" fontId="22" fillId="6" borderId="7" xfId="0" applyFont="1" applyFill="1" applyBorder="1" applyAlignment="1">
      <alignment horizontal="center" vertical="center"/>
    </xf>
    <xf numFmtId="0" fontId="22" fillId="6" borderId="0" xfId="0" applyFont="1" applyFill="1" applyBorder="1" applyAlignment="1">
      <alignment horizontal="center" vertical="center"/>
    </xf>
    <xf numFmtId="0" fontId="22" fillId="6" borderId="0" xfId="0" applyFont="1" applyFill="1" applyBorder="1" applyAlignment="1">
      <alignment horizontal="center"/>
    </xf>
    <xf numFmtId="3" fontId="17" fillId="6" borderId="0" xfId="2" applyNumberFormat="1" applyFont="1" applyFill="1" applyBorder="1" applyAlignment="1">
      <alignment horizontal="center"/>
    </xf>
    <xf numFmtId="0" fontId="22" fillId="6" borderId="9" xfId="0" applyFont="1" applyFill="1" applyBorder="1" applyAlignment="1">
      <alignment horizontal="center" vertical="center"/>
    </xf>
    <xf numFmtId="0" fontId="22" fillId="6" borderId="10" xfId="0" applyFont="1" applyFill="1" applyBorder="1" applyAlignment="1">
      <alignment horizontal="center" vertical="center"/>
    </xf>
    <xf numFmtId="0" fontId="22" fillId="6" borderId="10" xfId="0" applyFont="1" applyFill="1" applyBorder="1" applyAlignment="1">
      <alignment horizontal="center"/>
    </xf>
    <xf numFmtId="0" fontId="22" fillId="6" borderId="15" xfId="0" applyFont="1" applyFill="1" applyBorder="1" applyAlignment="1">
      <alignment horizontal="center" vertical="center"/>
    </xf>
    <xf numFmtId="0" fontId="22" fillId="6" borderId="16" xfId="0" applyFont="1" applyFill="1" applyBorder="1" applyAlignment="1">
      <alignment horizontal="center" vertical="center"/>
    </xf>
    <xf numFmtId="0" fontId="22" fillId="6" borderId="16" xfId="0" applyFont="1" applyFill="1" applyBorder="1" applyAlignment="1">
      <alignment horizontal="center"/>
    </xf>
    <xf numFmtId="3" fontId="17" fillId="6" borderId="16" xfId="2" applyNumberFormat="1" applyFont="1" applyFill="1" applyBorder="1" applyAlignment="1">
      <alignment horizontal="center"/>
    </xf>
    <xf numFmtId="0" fontId="22" fillId="6" borderId="18" xfId="0" applyFont="1" applyFill="1" applyBorder="1" applyAlignment="1">
      <alignment horizontal="center" vertical="center"/>
    </xf>
    <xf numFmtId="0" fontId="22" fillId="6" borderId="19" xfId="0" applyFont="1" applyFill="1" applyBorder="1" applyAlignment="1">
      <alignment horizontal="center" vertical="center"/>
    </xf>
    <xf numFmtId="0" fontId="22" fillId="6" borderId="19" xfId="0" applyFont="1" applyFill="1" applyBorder="1" applyAlignment="1">
      <alignment horizontal="center"/>
    </xf>
    <xf numFmtId="3" fontId="27" fillId="6" borderId="17" xfId="0" applyNumberFormat="1" applyFont="1" applyFill="1" applyBorder="1" applyAlignment="1">
      <alignment horizontal="right"/>
    </xf>
    <xf numFmtId="3" fontId="27" fillId="6" borderId="20" xfId="0" applyNumberFormat="1" applyFont="1" applyFill="1" applyBorder="1" applyAlignment="1">
      <alignment horizontal="right"/>
    </xf>
    <xf numFmtId="3" fontId="27" fillId="6" borderId="8" xfId="0" applyNumberFormat="1" applyFont="1" applyFill="1" applyBorder="1" applyAlignment="1">
      <alignment horizontal="right"/>
    </xf>
    <xf numFmtId="3" fontId="28" fillId="6" borderId="17" xfId="0" applyNumberFormat="1" applyFont="1" applyFill="1" applyBorder="1" applyAlignment="1">
      <alignment horizontal="right"/>
    </xf>
    <xf numFmtId="3" fontId="28" fillId="6" borderId="20" xfId="0" applyNumberFormat="1" applyFont="1" applyFill="1" applyBorder="1" applyAlignment="1">
      <alignment horizontal="right"/>
    </xf>
    <xf numFmtId="0" fontId="22" fillId="4" borderId="4" xfId="0" applyFont="1" applyFill="1" applyBorder="1" applyAlignment="1">
      <alignment horizontal="center"/>
    </xf>
    <xf numFmtId="3" fontId="22" fillId="4" borderId="5" xfId="0" applyNumberFormat="1" applyFont="1" applyFill="1" applyBorder="1" applyAlignment="1">
      <alignment horizontal="right"/>
    </xf>
    <xf numFmtId="0" fontId="0" fillId="0" borderId="6" xfId="0" applyBorder="1"/>
    <xf numFmtId="0" fontId="22" fillId="4" borderId="7" xfId="0" applyFont="1" applyFill="1" applyBorder="1" applyAlignment="1">
      <alignment horizontal="center"/>
    </xf>
    <xf numFmtId="3" fontId="22" fillId="4" borderId="0" xfId="0" applyNumberFormat="1" applyFont="1" applyFill="1" applyBorder="1" applyAlignment="1">
      <alignment horizontal="right"/>
    </xf>
    <xf numFmtId="0" fontId="22" fillId="4" borderId="15" xfId="0" applyFont="1" applyFill="1" applyBorder="1" applyAlignment="1">
      <alignment horizontal="center"/>
    </xf>
    <xf numFmtId="0" fontId="22" fillId="4" borderId="16" xfId="0" applyFont="1" applyFill="1" applyBorder="1" applyAlignment="1">
      <alignment horizontal="center"/>
    </xf>
    <xf numFmtId="3" fontId="22" fillId="4" borderId="16" xfId="0" applyNumberFormat="1" applyFont="1" applyFill="1" applyBorder="1" applyAlignment="1">
      <alignment horizontal="right"/>
    </xf>
    <xf numFmtId="0" fontId="22" fillId="4" borderId="18" xfId="0" applyFont="1" applyFill="1" applyBorder="1" applyAlignment="1">
      <alignment horizontal="center"/>
    </xf>
    <xf numFmtId="0" fontId="22" fillId="4" borderId="19" xfId="0" applyFont="1" applyFill="1" applyBorder="1" applyAlignment="1">
      <alignment horizontal="center"/>
    </xf>
    <xf numFmtId="3" fontId="22" fillId="4" borderId="19" xfId="0" applyNumberFormat="1" applyFont="1" applyFill="1" applyBorder="1" applyAlignment="1">
      <alignment horizontal="right"/>
    </xf>
    <xf numFmtId="0" fontId="22" fillId="4" borderId="22" xfId="0" applyFont="1" applyFill="1" applyBorder="1" applyAlignment="1">
      <alignment horizontal="center"/>
    </xf>
    <xf numFmtId="0" fontId="22" fillId="4" borderId="23" xfId="0" applyFont="1" applyFill="1" applyBorder="1" applyAlignment="1">
      <alignment horizontal="center"/>
    </xf>
    <xf numFmtId="3" fontId="22" fillId="4" borderId="23" xfId="0" applyNumberFormat="1" applyFont="1" applyFill="1" applyBorder="1" applyAlignment="1">
      <alignment horizontal="right"/>
    </xf>
    <xf numFmtId="3" fontId="29" fillId="4" borderId="16" xfId="0" applyNumberFormat="1" applyFont="1" applyFill="1" applyBorder="1" applyAlignment="1">
      <alignment horizontal="right"/>
    </xf>
    <xf numFmtId="3" fontId="29" fillId="4" borderId="19" xfId="0" applyNumberFormat="1" applyFont="1" applyFill="1" applyBorder="1" applyAlignment="1">
      <alignment horizontal="right"/>
    </xf>
    <xf numFmtId="3" fontId="27" fillId="6" borderId="6" xfId="0" applyNumberFormat="1" applyFont="1" applyFill="1" applyBorder="1" applyAlignment="1">
      <alignment horizontal="right"/>
    </xf>
    <xf numFmtId="3" fontId="27" fillId="6" borderId="11" xfId="0" applyNumberFormat="1" applyFont="1" applyFill="1" applyBorder="1" applyAlignment="1">
      <alignment horizontal="right"/>
    </xf>
    <xf numFmtId="0" fontId="12" fillId="0" borderId="0" xfId="0" applyFont="1" applyFill="1" applyAlignment="1">
      <alignment horizontal="center"/>
    </xf>
    <xf numFmtId="0" fontId="13" fillId="2" borderId="5" xfId="0" applyFont="1" applyFill="1" applyBorder="1" applyAlignment="1">
      <alignment horizontal="center"/>
    </xf>
    <xf numFmtId="3" fontId="13" fillId="2" borderId="5" xfId="0" applyNumberFormat="1" applyFont="1" applyFill="1" applyBorder="1" applyAlignment="1">
      <alignment horizontal="right"/>
    </xf>
    <xf numFmtId="0" fontId="13" fillId="2" borderId="19" xfId="0" applyFont="1" applyFill="1" applyBorder="1" applyAlignment="1">
      <alignment horizontal="center"/>
    </xf>
    <xf numFmtId="3" fontId="13" fillId="2" borderId="19" xfId="0" applyNumberFormat="1" applyFont="1" applyFill="1" applyBorder="1" applyAlignment="1">
      <alignment horizontal="right"/>
    </xf>
    <xf numFmtId="0" fontId="13" fillId="2" borderId="16" xfId="0" applyFont="1" applyFill="1" applyBorder="1" applyAlignment="1">
      <alignment horizontal="center"/>
    </xf>
    <xf numFmtId="0" fontId="13" fillId="2" borderId="16" xfId="0" applyFont="1" applyFill="1" applyBorder="1" applyAlignment="1">
      <alignment horizontal="center" vertical="center"/>
    </xf>
    <xf numFmtId="0" fontId="13" fillId="2" borderId="19" xfId="0" applyFont="1" applyFill="1" applyBorder="1" applyAlignment="1">
      <alignment horizontal="center" vertical="center"/>
    </xf>
    <xf numFmtId="3" fontId="13" fillId="2" borderId="16" xfId="0" applyNumberFormat="1" applyFont="1" applyFill="1" applyBorder="1" applyAlignment="1">
      <alignment horizontal="right" vertical="center"/>
    </xf>
    <xf numFmtId="3" fontId="13" fillId="2" borderId="19" xfId="0" applyNumberFormat="1" applyFont="1" applyFill="1" applyBorder="1" applyAlignment="1">
      <alignment horizontal="right" vertical="center"/>
    </xf>
    <xf numFmtId="0" fontId="9" fillId="2" borderId="16" xfId="0" applyFont="1" applyFill="1" applyBorder="1" applyAlignment="1">
      <alignment horizontal="center" vertical="center" wrapText="1"/>
    </xf>
    <xf numFmtId="3" fontId="13" fillId="2" borderId="0" xfId="0" applyNumberFormat="1" applyFont="1" applyFill="1" applyBorder="1" applyAlignment="1">
      <alignment horizontal="right" vertical="center"/>
    </xf>
    <xf numFmtId="0" fontId="13" fillId="2" borderId="21" xfId="0" applyFont="1" applyFill="1" applyBorder="1" applyAlignment="1">
      <alignment horizontal="center"/>
    </xf>
    <xf numFmtId="3" fontId="13" fillId="2" borderId="21" xfId="0" applyNumberFormat="1" applyFont="1" applyFill="1" applyBorder="1" applyAlignment="1">
      <alignment horizontal="right"/>
    </xf>
    <xf numFmtId="0" fontId="30" fillId="2" borderId="0" xfId="0" applyFont="1" applyFill="1" applyBorder="1" applyAlignment="1">
      <alignment horizontal="center" vertical="center"/>
    </xf>
    <xf numFmtId="3" fontId="14" fillId="0" borderId="0" xfId="0" applyNumberFormat="1" applyFont="1" applyFill="1" applyBorder="1"/>
    <xf numFmtId="3" fontId="1" fillId="0" borderId="3" xfId="0" applyNumberFormat="1" applyFont="1" applyFill="1" applyBorder="1"/>
    <xf numFmtId="3" fontId="17" fillId="0" borderId="3" xfId="0" applyNumberFormat="1" applyFont="1" applyFill="1" applyBorder="1"/>
    <xf numFmtId="164" fontId="0" fillId="0" borderId="0" xfId="0" applyNumberFormat="1"/>
    <xf numFmtId="9" fontId="0" fillId="0" borderId="0" xfId="2" applyFont="1"/>
    <xf numFmtId="164" fontId="0" fillId="0" borderId="0" xfId="2" applyNumberFormat="1" applyFont="1"/>
    <xf numFmtId="164" fontId="15" fillId="4" borderId="0" xfId="0" applyNumberFormat="1" applyFont="1" applyFill="1"/>
    <xf numFmtId="164" fontId="15" fillId="4" borderId="0" xfId="2" applyNumberFormat="1" applyFont="1" applyFill="1"/>
    <xf numFmtId="164" fontId="9" fillId="2" borderId="0" xfId="0" applyNumberFormat="1" applyFont="1" applyFill="1"/>
    <xf numFmtId="164" fontId="9" fillId="2" borderId="0" xfId="2" applyNumberFormat="1" applyFont="1" applyFill="1"/>
    <xf numFmtId="0" fontId="0" fillId="0" borderId="19" xfId="0" applyBorder="1" applyAlignment="1">
      <alignment horizontal="center" vertical="center"/>
    </xf>
    <xf numFmtId="0" fontId="0" fillId="7" borderId="0" xfId="0" applyFill="1" applyBorder="1" applyAlignment="1">
      <alignment horizontal="center" vertical="center" wrapText="1"/>
    </xf>
    <xf numFmtId="3" fontId="8" fillId="7" borderId="0" xfId="2" applyNumberFormat="1" applyFont="1" applyFill="1" applyBorder="1"/>
    <xf numFmtId="3" fontId="1" fillId="7" borderId="0" xfId="2" applyNumberFormat="1" applyFont="1" applyFill="1" applyBorder="1"/>
    <xf numFmtId="3" fontId="1" fillId="7" borderId="1" xfId="2" applyNumberFormat="1" applyFont="1" applyFill="1" applyBorder="1"/>
    <xf numFmtId="0" fontId="0" fillId="7" borderId="0" xfId="0" applyFill="1"/>
    <xf numFmtId="0" fontId="0" fillId="7" borderId="0" xfId="0" applyFont="1" applyFill="1" applyAlignment="1">
      <alignment horizontal="center" vertical="center" wrapText="1"/>
    </xf>
    <xf numFmtId="3" fontId="0" fillId="7" borderId="0" xfId="0" applyNumberFormat="1" applyFill="1"/>
    <xf numFmtId="0" fontId="0" fillId="8" borderId="0" xfId="0" applyFill="1" applyBorder="1" applyAlignment="1">
      <alignment horizontal="center" vertical="center" wrapText="1"/>
    </xf>
    <xf numFmtId="3" fontId="0" fillId="8" borderId="8" xfId="2" applyNumberFormat="1" applyFont="1" applyFill="1" applyBorder="1"/>
    <xf numFmtId="3" fontId="9" fillId="8" borderId="8" xfId="0" applyNumberFormat="1" applyFont="1" applyFill="1" applyBorder="1"/>
    <xf numFmtId="3" fontId="14" fillId="8" borderId="8" xfId="0" applyNumberFormat="1" applyFont="1" applyFill="1" applyBorder="1"/>
    <xf numFmtId="3" fontId="0" fillId="8" borderId="8" xfId="0" applyNumberFormat="1" applyFill="1" applyBorder="1"/>
    <xf numFmtId="3" fontId="31" fillId="8" borderId="8" xfId="0" applyNumberFormat="1" applyFont="1" applyFill="1" applyBorder="1"/>
    <xf numFmtId="0" fontId="0" fillId="8" borderId="0" xfId="0" applyFont="1" applyFill="1" applyBorder="1" applyAlignment="1">
      <alignment horizontal="center" vertical="center" wrapText="1"/>
    </xf>
    <xf numFmtId="3" fontId="0" fillId="8" borderId="0" xfId="0" applyNumberFormat="1" applyFill="1"/>
    <xf numFmtId="0" fontId="0" fillId="8" borderId="0" xfId="0" applyFill="1"/>
    <xf numFmtId="0" fontId="0" fillId="8" borderId="0" xfId="0" applyFill="1" applyAlignment="1">
      <alignment horizontal="center" vertical="center" wrapText="1"/>
    </xf>
    <xf numFmtId="3" fontId="1" fillId="7" borderId="0" xfId="0" applyNumberFormat="1" applyFont="1" applyFill="1"/>
    <xf numFmtId="3" fontId="1" fillId="0" borderId="0" xfId="0" applyNumberFormat="1" applyFont="1"/>
    <xf numFmtId="3" fontId="14" fillId="8" borderId="0" xfId="0" applyNumberFormat="1" applyFont="1" applyFill="1"/>
    <xf numFmtId="0" fontId="0" fillId="8" borderId="0" xfId="0" applyFill="1" applyAlignment="1">
      <alignment horizontal="center" vertical="center"/>
    </xf>
    <xf numFmtId="3" fontId="0" fillId="8" borderId="0" xfId="0" applyNumberFormat="1" applyFill="1" applyAlignment="1">
      <alignment horizontal="center" vertical="center"/>
    </xf>
    <xf numFmtId="0" fontId="1" fillId="8" borderId="0" xfId="0" applyFont="1" applyFill="1" applyAlignment="1">
      <alignment horizontal="center" vertical="center"/>
    </xf>
    <xf numFmtId="3" fontId="14" fillId="8" borderId="13" xfId="0" applyNumberFormat="1" applyFont="1" applyFill="1" applyBorder="1"/>
    <xf numFmtId="164" fontId="9" fillId="9" borderId="1" xfId="0" applyNumberFormat="1" applyFont="1" applyFill="1" applyBorder="1"/>
    <xf numFmtId="0" fontId="0" fillId="9" borderId="0" xfId="0" applyFill="1" applyBorder="1" applyAlignment="1">
      <alignment horizontal="center" vertical="center" wrapText="1"/>
    </xf>
    <xf numFmtId="3" fontId="33" fillId="8" borderId="0" xfId="0" applyNumberFormat="1" applyFont="1" applyFill="1"/>
    <xf numFmtId="0" fontId="14" fillId="9" borderId="0" xfId="0" applyFont="1" applyFill="1" applyBorder="1" applyAlignment="1">
      <alignment horizontal="center" vertical="center"/>
    </xf>
    <xf numFmtId="0" fontId="9" fillId="9" borderId="0" xfId="0" applyFont="1" applyFill="1" applyBorder="1" applyAlignment="1">
      <alignment horizontal="center" vertical="center"/>
    </xf>
    <xf numFmtId="0" fontId="1" fillId="9" borderId="0" xfId="0" applyFont="1" applyFill="1" applyBorder="1" applyAlignment="1">
      <alignment horizontal="center" vertical="center"/>
    </xf>
    <xf numFmtId="0" fontId="34" fillId="0" borderId="12" xfId="0" applyFont="1" applyBorder="1" applyAlignment="1">
      <alignment vertical="center" wrapText="1"/>
    </xf>
    <xf numFmtId="0" fontId="35" fillId="0" borderId="12" xfId="0" applyFont="1" applyBorder="1" applyAlignment="1">
      <alignment vertical="center" wrapText="1"/>
    </xf>
    <xf numFmtId="0" fontId="1" fillId="0" borderId="12" xfId="0" applyFont="1" applyBorder="1" applyAlignment="1">
      <alignment horizontal="left" vertical="center"/>
    </xf>
    <xf numFmtId="0" fontId="36" fillId="2" borderId="16" xfId="0" applyFont="1" applyFill="1" applyBorder="1" applyAlignment="1">
      <alignment horizontal="center"/>
    </xf>
    <xf numFmtId="0" fontId="36" fillId="2" borderId="19" xfId="0" applyFont="1" applyFill="1" applyBorder="1" applyAlignment="1">
      <alignment horizontal="center"/>
    </xf>
    <xf numFmtId="3" fontId="36" fillId="2" borderId="16" xfId="0" applyNumberFormat="1" applyFont="1" applyFill="1" applyBorder="1" applyAlignment="1">
      <alignment horizontal="center" vertical="center"/>
    </xf>
    <xf numFmtId="3" fontId="36" fillId="2" borderId="0" xfId="0" applyNumberFormat="1" applyFont="1" applyFill="1" applyBorder="1" applyAlignment="1">
      <alignment horizontal="center" vertical="center"/>
    </xf>
    <xf numFmtId="3" fontId="36" fillId="2" borderId="19" xfId="0" applyNumberFormat="1" applyFont="1" applyFill="1" applyBorder="1" applyAlignment="1">
      <alignment horizontal="center" vertical="center"/>
    </xf>
    <xf numFmtId="3" fontId="36" fillId="2" borderId="0" xfId="0" applyNumberFormat="1" applyFont="1" applyFill="1" applyBorder="1" applyAlignment="1">
      <alignment horizontal="center"/>
    </xf>
    <xf numFmtId="0" fontId="36" fillId="2" borderId="21" xfId="0" applyFont="1" applyFill="1" applyBorder="1" applyAlignment="1">
      <alignment horizontal="center"/>
    </xf>
    <xf numFmtId="3" fontId="37" fillId="6" borderId="5" xfId="0" applyNumberFormat="1" applyFont="1" applyFill="1" applyBorder="1" applyAlignment="1">
      <alignment horizontal="center" vertical="center"/>
    </xf>
    <xf numFmtId="0" fontId="37" fillId="6" borderId="0" xfId="0" applyFont="1" applyFill="1" applyBorder="1" applyAlignment="1">
      <alignment horizontal="center"/>
    </xf>
    <xf numFmtId="0" fontId="37" fillId="6" borderId="16" xfId="0" applyFont="1" applyFill="1" applyBorder="1" applyAlignment="1">
      <alignment horizontal="center"/>
    </xf>
    <xf numFmtId="0" fontId="37" fillId="6" borderId="19" xfId="0" applyFont="1" applyFill="1" applyBorder="1" applyAlignment="1">
      <alignment horizontal="center"/>
    </xf>
    <xf numFmtId="0" fontId="37" fillId="6" borderId="10" xfId="0" applyFont="1" applyFill="1" applyBorder="1" applyAlignment="1">
      <alignment horizontal="center"/>
    </xf>
    <xf numFmtId="0" fontId="37" fillId="4" borderId="5" xfId="0" applyFont="1" applyFill="1" applyBorder="1" applyAlignment="1">
      <alignment horizontal="center"/>
    </xf>
    <xf numFmtId="0" fontId="37" fillId="4" borderId="0" xfId="0" applyFont="1" applyFill="1" applyBorder="1" applyAlignment="1">
      <alignment horizontal="center"/>
    </xf>
    <xf numFmtId="0" fontId="37" fillId="4" borderId="16" xfId="0" applyFont="1" applyFill="1" applyBorder="1" applyAlignment="1">
      <alignment horizontal="center"/>
    </xf>
    <xf numFmtId="0" fontId="37" fillId="4" borderId="19" xfId="0" applyFont="1" applyFill="1" applyBorder="1" applyAlignment="1">
      <alignment horizontal="center"/>
    </xf>
    <xf numFmtId="0" fontId="37" fillId="4" borderId="23" xfId="0" applyFont="1" applyFill="1" applyBorder="1" applyAlignment="1">
      <alignment horizontal="center"/>
    </xf>
    <xf numFmtId="0" fontId="36" fillId="2" borderId="5" xfId="0" applyFont="1" applyFill="1" applyBorder="1" applyAlignment="1">
      <alignment horizontal="center"/>
    </xf>
    <xf numFmtId="0" fontId="9" fillId="2" borderId="21" xfId="0" applyFont="1" applyFill="1" applyBorder="1" applyAlignment="1">
      <alignment horizontal="center" vertical="center" wrapText="1"/>
    </xf>
    <xf numFmtId="0" fontId="21" fillId="10" borderId="4" xfId="0" applyFont="1" applyFill="1" applyBorder="1" applyAlignment="1">
      <alignment horizontal="center" vertical="center"/>
    </xf>
    <xf numFmtId="0" fontId="21" fillId="10" borderId="5" xfId="0" applyFont="1" applyFill="1" applyBorder="1" applyAlignment="1">
      <alignment horizontal="center" vertical="center"/>
    </xf>
    <xf numFmtId="0" fontId="21" fillId="10" borderId="6" xfId="0" applyFont="1" applyFill="1" applyBorder="1" applyAlignment="1">
      <alignment horizontal="center" vertical="center"/>
    </xf>
    <xf numFmtId="0" fontId="19" fillId="0" borderId="7" xfId="0" applyFont="1" applyBorder="1" applyAlignment="1">
      <alignment horizontal="center" vertical="center"/>
    </xf>
    <xf numFmtId="0" fontId="19" fillId="0" borderId="0" xfId="0" applyFont="1" applyBorder="1" applyAlignment="1">
      <alignment horizontal="center" vertical="center"/>
    </xf>
    <xf numFmtId="0" fontId="19" fillId="0" borderId="8" xfId="0" applyFont="1" applyBorder="1" applyAlignment="1">
      <alignment horizontal="center" vertical="center"/>
    </xf>
    <xf numFmtId="0" fontId="26" fillId="4" borderId="7" xfId="0" applyFont="1" applyFill="1" applyBorder="1" applyAlignment="1">
      <alignment horizontal="center" vertical="center"/>
    </xf>
    <xf numFmtId="0" fontId="26" fillId="4" borderId="0" xfId="0" applyFont="1" applyFill="1" applyBorder="1" applyAlignment="1">
      <alignment horizontal="center" vertical="center"/>
    </xf>
    <xf numFmtId="0" fontId="26" fillId="4" borderId="8" xfId="0" applyFont="1" applyFill="1" applyBorder="1" applyAlignment="1">
      <alignment horizontal="center" vertical="center"/>
    </xf>
    <xf numFmtId="0" fontId="39" fillId="2" borderId="7" xfId="0" applyFont="1" applyFill="1" applyBorder="1" applyAlignment="1">
      <alignment horizontal="center" vertical="center"/>
    </xf>
    <xf numFmtId="0" fontId="39" fillId="2" borderId="0" xfId="0" applyFont="1" applyFill="1" applyBorder="1" applyAlignment="1">
      <alignment horizontal="center" vertical="center"/>
    </xf>
    <xf numFmtId="0" fontId="39" fillId="2" borderId="8" xfId="0" applyFont="1" applyFill="1" applyBorder="1" applyAlignment="1">
      <alignment horizontal="center" vertical="center"/>
    </xf>
    <xf numFmtId="0" fontId="10" fillId="0" borderId="8" xfId="0" applyFont="1" applyBorder="1" applyAlignment="1">
      <alignment horizontal="center" vertical="center"/>
    </xf>
    <xf numFmtId="0" fontId="10" fillId="0" borderId="7" xfId="0" applyFont="1" applyBorder="1" applyAlignment="1">
      <alignment horizontal="center"/>
    </xf>
    <xf numFmtId="0" fontId="11" fillId="0" borderId="0" xfId="0" applyFont="1" applyBorder="1" applyAlignment="1">
      <alignment horizontal="center"/>
    </xf>
    <xf numFmtId="0" fontId="38" fillId="0" borderId="0" xfId="0" applyFont="1" applyBorder="1" applyAlignment="1">
      <alignment horizontal="center"/>
    </xf>
    <xf numFmtId="3" fontId="11" fillId="0" borderId="8" xfId="0" applyNumberFormat="1" applyFont="1" applyBorder="1" applyAlignment="1">
      <alignment horizontal="right"/>
    </xf>
    <xf numFmtId="0" fontId="25" fillId="4" borderId="7" xfId="0" applyFont="1" applyFill="1" applyBorder="1" applyAlignment="1">
      <alignment horizontal="center"/>
    </xf>
    <xf numFmtId="3" fontId="22" fillId="4" borderId="8" xfId="0" applyNumberFormat="1" applyFont="1" applyFill="1" applyBorder="1" applyAlignment="1">
      <alignment horizontal="right"/>
    </xf>
    <xf numFmtId="0" fontId="25" fillId="6" borderId="7" xfId="0" applyFont="1" applyFill="1" applyBorder="1" applyAlignment="1">
      <alignment horizontal="center"/>
    </xf>
    <xf numFmtId="3" fontId="22" fillId="6" borderId="8" xfId="0" applyNumberFormat="1" applyFont="1" applyFill="1" applyBorder="1" applyAlignment="1">
      <alignment horizontal="right"/>
    </xf>
    <xf numFmtId="0" fontId="12" fillId="2" borderId="7" xfId="0" applyFont="1" applyFill="1" applyBorder="1" applyAlignment="1">
      <alignment horizontal="center"/>
    </xf>
    <xf numFmtId="0" fontId="36" fillId="2" borderId="0" xfId="0" applyFont="1" applyFill="1" applyBorder="1" applyAlignment="1">
      <alignment horizontal="center"/>
    </xf>
    <xf numFmtId="3" fontId="13" fillId="2" borderId="8" xfId="0" applyNumberFormat="1" applyFont="1" applyFill="1" applyBorder="1" applyAlignment="1">
      <alignment horizontal="right"/>
    </xf>
    <xf numFmtId="0" fontId="25" fillId="6" borderId="9" xfId="0" applyFont="1" applyFill="1" applyBorder="1" applyAlignment="1">
      <alignment horizontal="center"/>
    </xf>
    <xf numFmtId="3" fontId="22" fillId="6" borderId="11" xfId="0" applyNumberFormat="1" applyFont="1" applyFill="1" applyBorder="1" applyAlignment="1">
      <alignment horizontal="right"/>
    </xf>
    <xf numFmtId="0" fontId="20" fillId="5" borderId="8" xfId="0" applyFont="1" applyFill="1" applyBorder="1" applyAlignment="1">
      <alignment horizontal="center"/>
    </xf>
    <xf numFmtId="0" fontId="10" fillId="0" borderId="7" xfId="0" applyFont="1" applyBorder="1" applyAlignment="1">
      <alignment horizontal="center" vertical="center" wrapText="1"/>
    </xf>
    <xf numFmtId="0" fontId="10" fillId="0" borderId="0" xfId="0" applyFont="1" applyBorder="1" applyAlignment="1">
      <alignment horizontal="center" vertical="center" wrapText="1"/>
    </xf>
    <xf numFmtId="0" fontId="13" fillId="2" borderId="15" xfId="0" applyFont="1" applyFill="1" applyBorder="1" applyAlignment="1">
      <alignment horizontal="center"/>
    </xf>
    <xf numFmtId="0" fontId="13" fillId="2" borderId="18" xfId="0" applyFont="1" applyFill="1" applyBorder="1" applyAlignment="1">
      <alignment horizontal="center"/>
    </xf>
    <xf numFmtId="0" fontId="13" fillId="2" borderId="15" xfId="0" applyFont="1" applyFill="1" applyBorder="1" applyAlignment="1">
      <alignment horizontal="center" vertical="center"/>
    </xf>
    <xf numFmtId="0" fontId="13" fillId="2" borderId="7" xfId="0" applyFont="1" applyFill="1" applyBorder="1" applyAlignment="1">
      <alignment horizontal="center" vertical="center"/>
    </xf>
    <xf numFmtId="0" fontId="13" fillId="2" borderId="18" xfId="0" applyFont="1" applyFill="1" applyBorder="1" applyAlignment="1">
      <alignment horizontal="center" vertical="center"/>
    </xf>
    <xf numFmtId="0" fontId="13" fillId="2" borderId="7" xfId="0" applyFont="1" applyFill="1" applyBorder="1" applyAlignment="1">
      <alignment horizontal="center"/>
    </xf>
    <xf numFmtId="3" fontId="13" fillId="2" borderId="0" xfId="0" applyNumberFormat="1" applyFont="1" applyFill="1" applyBorder="1" applyAlignment="1">
      <alignment horizontal="right"/>
    </xf>
    <xf numFmtId="3" fontId="1" fillId="2" borderId="0" xfId="0" applyNumberFormat="1" applyFont="1" applyFill="1" applyBorder="1" applyAlignment="1">
      <alignment horizontal="right" vertical="center"/>
    </xf>
    <xf numFmtId="0" fontId="0" fillId="0" borderId="0" xfId="0" applyBorder="1" applyAlignment="1">
      <alignment horizontal="right" vertical="center"/>
    </xf>
    <xf numFmtId="0" fontId="13" fillId="2" borderId="14" xfId="0" applyFont="1" applyFill="1" applyBorder="1" applyAlignment="1">
      <alignment horizontal="center"/>
    </xf>
    <xf numFmtId="0" fontId="13" fillId="2" borderId="4" xfId="0" applyFont="1" applyFill="1" applyBorder="1" applyAlignment="1">
      <alignment horizontal="center"/>
    </xf>
    <xf numFmtId="0" fontId="13" fillId="2" borderId="9" xfId="0" applyFont="1" applyFill="1" applyBorder="1" applyAlignment="1">
      <alignment horizontal="center"/>
    </xf>
    <xf numFmtId="0" fontId="13" fillId="2" borderId="10" xfId="0" applyFont="1" applyFill="1" applyBorder="1" applyAlignment="1">
      <alignment horizontal="center"/>
    </xf>
    <xf numFmtId="0" fontId="36" fillId="2" borderId="10" xfId="0" applyFont="1" applyFill="1" applyBorder="1" applyAlignment="1">
      <alignment horizontal="center"/>
    </xf>
    <xf numFmtId="3" fontId="13" fillId="2" borderId="10" xfId="0" applyNumberFormat="1" applyFont="1" applyFill="1" applyBorder="1" applyAlignment="1">
      <alignment horizontal="right"/>
    </xf>
    <xf numFmtId="3" fontId="0" fillId="2" borderId="16" xfId="0" applyNumberFormat="1" applyFill="1" applyBorder="1" applyAlignment="1">
      <alignment horizontal="right" vertical="center"/>
    </xf>
    <xf numFmtId="0" fontId="0" fillId="2" borderId="19" xfId="0" applyFill="1" applyBorder="1" applyAlignment="1">
      <alignment horizontal="right" vertical="center"/>
    </xf>
    <xf numFmtId="0" fontId="0" fillId="2" borderId="0" xfId="0" applyFill="1" applyBorder="1" applyAlignment="1">
      <alignment horizontal="right" vertical="center"/>
    </xf>
    <xf numFmtId="0" fontId="0" fillId="2" borderId="0" xfId="0" applyFill="1" applyBorder="1" applyAlignment="1">
      <alignment horizontal="right" vertical="center"/>
    </xf>
    <xf numFmtId="3" fontId="0" fillId="2" borderId="21" xfId="0" applyNumberFormat="1" applyFill="1" applyBorder="1" applyAlignment="1">
      <alignment horizontal="right" vertical="center"/>
    </xf>
    <xf numFmtId="0" fontId="0" fillId="2" borderId="10" xfId="0" applyFill="1" applyBorder="1" applyAlignment="1">
      <alignment horizontal="right" vertical="center"/>
    </xf>
    <xf numFmtId="3" fontId="1" fillId="2" borderId="17" xfId="0" applyNumberFormat="1" applyFont="1" applyFill="1" applyBorder="1" applyAlignment="1">
      <alignment horizontal="right" vertical="center"/>
    </xf>
    <xf numFmtId="0" fontId="1" fillId="2" borderId="8" xfId="0" applyFont="1" applyFill="1" applyBorder="1" applyAlignment="1">
      <alignment horizontal="right" vertical="center"/>
    </xf>
    <xf numFmtId="0" fontId="1" fillId="2" borderId="20" xfId="0" applyFont="1" applyFill="1" applyBorder="1" applyAlignment="1">
      <alignment horizontal="right" vertical="center"/>
    </xf>
    <xf numFmtId="0" fontId="1" fillId="2" borderId="11" xfId="0" applyFont="1" applyFill="1" applyBorder="1" applyAlignment="1">
      <alignment horizontal="right" vertical="center"/>
    </xf>
    <xf numFmtId="3" fontId="15" fillId="6" borderId="4" xfId="0" applyNumberFormat="1" applyFont="1" applyFill="1" applyBorder="1" applyAlignment="1">
      <alignment horizontal="right" vertical="center"/>
    </xf>
    <xf numFmtId="3" fontId="40" fillId="6" borderId="6" xfId="0" applyNumberFormat="1" applyFont="1" applyFill="1" applyBorder="1" applyAlignment="1">
      <alignment horizontal="right" vertical="center"/>
    </xf>
    <xf numFmtId="0" fontId="15" fillId="6" borderId="18" xfId="0" applyFont="1" applyFill="1" applyBorder="1" applyAlignment="1">
      <alignment horizontal="right" vertical="center"/>
    </xf>
    <xf numFmtId="3" fontId="40" fillId="6" borderId="8" xfId="0" applyNumberFormat="1" applyFont="1" applyFill="1" applyBorder="1" applyAlignment="1">
      <alignment horizontal="right" vertical="center"/>
    </xf>
    <xf numFmtId="3" fontId="15" fillId="6" borderId="15" xfId="0" applyNumberFormat="1" applyFont="1" applyFill="1" applyBorder="1" applyAlignment="1">
      <alignment horizontal="right" vertical="center"/>
    </xf>
    <xf numFmtId="3" fontId="41" fillId="6" borderId="15" xfId="0" applyNumberFormat="1" applyFont="1" applyFill="1" applyBorder="1" applyAlignment="1">
      <alignment horizontal="right" vertical="center"/>
    </xf>
    <xf numFmtId="0" fontId="41" fillId="6" borderId="18" xfId="0" applyFont="1" applyFill="1" applyBorder="1" applyAlignment="1">
      <alignment horizontal="right" vertical="center"/>
    </xf>
    <xf numFmtId="0" fontId="15" fillId="6" borderId="9" xfId="0" applyFont="1" applyFill="1" applyBorder="1" applyAlignment="1">
      <alignment horizontal="right" vertical="center"/>
    </xf>
    <xf numFmtId="3" fontId="40" fillId="6" borderId="11" xfId="0" applyNumberFormat="1" applyFont="1" applyFill="1" applyBorder="1" applyAlignment="1">
      <alignment horizontal="right" vertical="center"/>
    </xf>
    <xf numFmtId="3" fontId="15" fillId="4" borderId="5" xfId="0" applyNumberFormat="1" applyFont="1" applyFill="1" applyBorder="1" applyAlignment="1">
      <alignment horizontal="right" vertical="center"/>
    </xf>
    <xf numFmtId="3" fontId="40" fillId="4" borderId="6" xfId="0" applyNumberFormat="1" applyFont="1" applyFill="1" applyBorder="1" applyAlignment="1">
      <alignment horizontal="right" vertical="center"/>
    </xf>
    <xf numFmtId="0" fontId="15" fillId="4" borderId="19" xfId="0" applyFont="1" applyFill="1" applyBorder="1" applyAlignment="1">
      <alignment horizontal="right" vertical="center"/>
    </xf>
    <xf numFmtId="3" fontId="40" fillId="4" borderId="8" xfId="0" applyNumberFormat="1" applyFont="1" applyFill="1" applyBorder="1" applyAlignment="1">
      <alignment horizontal="right" vertical="center"/>
    </xf>
    <xf numFmtId="3" fontId="15" fillId="4" borderId="16" xfId="0" applyNumberFormat="1" applyFont="1" applyFill="1" applyBorder="1" applyAlignment="1">
      <alignment horizontal="right" vertical="center"/>
    </xf>
    <xf numFmtId="3" fontId="41" fillId="4" borderId="16" xfId="0" applyNumberFormat="1" applyFont="1" applyFill="1" applyBorder="1" applyAlignment="1">
      <alignment horizontal="right" vertical="center"/>
    </xf>
    <xf numFmtId="0" fontId="41" fillId="4" borderId="19" xfId="0" applyFont="1" applyFill="1" applyBorder="1" applyAlignment="1">
      <alignment horizontal="right" vertical="center"/>
    </xf>
    <xf numFmtId="3" fontId="15" fillId="4" borderId="23" xfId="0" applyNumberFormat="1" applyFont="1" applyFill="1" applyBorder="1" applyAlignment="1">
      <alignment horizontal="right" vertical="center"/>
    </xf>
    <xf numFmtId="3" fontId="40" fillId="4" borderId="11" xfId="0" applyNumberFormat="1" applyFont="1" applyFill="1" applyBorder="1" applyAlignment="1">
      <alignment horizontal="right" vertical="center"/>
    </xf>
    <xf numFmtId="3" fontId="0" fillId="0" borderId="5" xfId="0" applyNumberFormat="1" applyBorder="1" applyAlignment="1">
      <alignment horizontal="center" vertical="center"/>
    </xf>
    <xf numFmtId="0" fontId="0" fillId="0" borderId="6" xfId="0" applyBorder="1" applyAlignment="1">
      <alignment horizontal="center" vertical="center"/>
    </xf>
    <xf numFmtId="0" fontId="0" fillId="0" borderId="20" xfId="0" applyBorder="1" applyAlignment="1">
      <alignment horizontal="center" vertical="center"/>
    </xf>
    <xf numFmtId="0" fontId="10" fillId="0" borderId="9" xfId="0" applyFont="1" applyBorder="1" applyAlignment="1">
      <alignment horizontal="center"/>
    </xf>
    <xf numFmtId="0" fontId="11" fillId="0" borderId="10" xfId="0" applyFont="1" applyBorder="1" applyAlignment="1">
      <alignment horizontal="center"/>
    </xf>
    <xf numFmtId="0" fontId="38" fillId="0" borderId="10" xfId="0" applyFont="1" applyBorder="1" applyAlignment="1">
      <alignment horizontal="center"/>
    </xf>
    <xf numFmtId="3" fontId="11" fillId="0" borderId="11" xfId="0" applyNumberFormat="1" applyFont="1" applyBorder="1" applyAlignment="1">
      <alignment horizontal="right"/>
    </xf>
    <xf numFmtId="0" fontId="32" fillId="2" borderId="0" xfId="0" applyFont="1" applyFill="1" applyBorder="1" applyAlignment="1">
      <alignment horizontal="center" vertical="center"/>
    </xf>
    <xf numFmtId="3" fontId="8" fillId="7" borderId="0" xfId="2" applyNumberFormat="1" applyFont="1" applyFill="1" applyBorder="1" applyAlignment="1">
      <alignment horizontal="right" vertical="center"/>
    </xf>
    <xf numFmtId="3" fontId="1" fillId="7" borderId="0" xfId="2" applyNumberFormat="1" applyFont="1" applyFill="1" applyBorder="1" applyAlignment="1">
      <alignment horizontal="right" vertical="center"/>
    </xf>
    <xf numFmtId="3" fontId="1" fillId="7" borderId="1" xfId="2" applyNumberFormat="1" applyFont="1" applyFill="1" applyBorder="1" applyAlignment="1">
      <alignment horizontal="right" vertical="center"/>
    </xf>
    <xf numFmtId="3" fontId="14" fillId="8" borderId="13" xfId="0" applyNumberFormat="1" applyFont="1" applyFill="1" applyBorder="1" applyAlignment="1">
      <alignment horizontal="right" vertical="center"/>
    </xf>
    <xf numFmtId="0" fontId="0" fillId="7" borderId="0" xfId="0" applyFont="1" applyFill="1" applyBorder="1" applyAlignment="1">
      <alignment horizontal="center" vertical="center" wrapText="1"/>
    </xf>
    <xf numFmtId="3" fontId="0" fillId="7" borderId="0" xfId="0" applyNumberFormat="1" applyFill="1" applyBorder="1" applyAlignment="1">
      <alignment horizontal="right" vertical="center"/>
    </xf>
    <xf numFmtId="3" fontId="0" fillId="8" borderId="0" xfId="0" applyNumberFormat="1" applyFill="1" applyBorder="1" applyAlignment="1">
      <alignment horizontal="right" vertical="center"/>
    </xf>
    <xf numFmtId="0" fontId="0" fillId="8" borderId="0" xfId="0" applyFill="1" applyBorder="1" applyAlignment="1">
      <alignment horizontal="right" vertical="center"/>
    </xf>
    <xf numFmtId="3" fontId="33" fillId="8" borderId="0" xfId="0" applyNumberFormat="1" applyFont="1" applyFill="1" applyBorder="1" applyAlignment="1">
      <alignment horizontal="right" vertical="center"/>
    </xf>
    <xf numFmtId="3" fontId="14" fillId="8" borderId="0" xfId="0" applyNumberFormat="1" applyFont="1" applyFill="1" applyBorder="1" applyAlignment="1">
      <alignment horizontal="right" vertical="center"/>
    </xf>
    <xf numFmtId="3" fontId="1" fillId="0" borderId="2" xfId="0" applyNumberFormat="1" applyFont="1" applyBorder="1"/>
    <xf numFmtId="3" fontId="14" fillId="2" borderId="2" xfId="0" applyNumberFormat="1" applyFont="1" applyFill="1" applyBorder="1"/>
    <xf numFmtId="3" fontId="14" fillId="2" borderId="1" xfId="0" applyNumberFormat="1" applyFont="1" applyFill="1" applyBorder="1"/>
    <xf numFmtId="0" fontId="37" fillId="4" borderId="7" xfId="0" applyFont="1" applyFill="1" applyBorder="1" applyAlignment="1">
      <alignment horizontal="center" vertical="center" wrapText="1"/>
    </xf>
    <xf numFmtId="0" fontId="36" fillId="2" borderId="8" xfId="0" applyFont="1" applyFill="1" applyBorder="1" applyAlignment="1">
      <alignment horizontal="center" vertical="center" wrapText="1"/>
    </xf>
    <xf numFmtId="3" fontId="1" fillId="0" borderId="7" xfId="0" applyNumberFormat="1" applyFont="1" applyBorder="1" applyAlignment="1">
      <alignment vertical="center"/>
    </xf>
    <xf numFmtId="0" fontId="42" fillId="0" borderId="8" xfId="0" applyFont="1" applyBorder="1" applyAlignment="1">
      <alignment horizontal="center" vertical="center"/>
    </xf>
    <xf numFmtId="3" fontId="1" fillId="0" borderId="8" xfId="0" applyNumberFormat="1" applyFont="1" applyBorder="1" applyAlignment="1">
      <alignment vertical="center"/>
    </xf>
    <xf numFmtId="0" fontId="42" fillId="0" borderId="7" xfId="0" applyFont="1" applyBorder="1" applyAlignment="1">
      <alignment horizontal="center" vertical="center"/>
    </xf>
    <xf numFmtId="0" fontId="38" fillId="0" borderId="7" xfId="0" applyFont="1" applyBorder="1" applyAlignment="1">
      <alignment horizontal="center" vertical="center"/>
    </xf>
    <xf numFmtId="0" fontId="36" fillId="2" borderId="8" xfId="0" applyFont="1" applyFill="1" applyBorder="1" applyAlignment="1">
      <alignment horizontal="center" vertical="center"/>
    </xf>
    <xf numFmtId="3" fontId="42" fillId="0" borderId="8" xfId="0" applyNumberFormat="1" applyFont="1" applyBorder="1" applyAlignment="1">
      <alignment horizontal="center" vertical="center"/>
    </xf>
    <xf numFmtId="0" fontId="0" fillId="0" borderId="7" xfId="0" applyBorder="1" applyAlignment="1">
      <alignment horizontal="center" vertical="center" wrapText="1"/>
    </xf>
    <xf numFmtId="0" fontId="9" fillId="2" borderId="8" xfId="0" applyFont="1" applyFill="1" applyBorder="1" applyAlignment="1">
      <alignment horizontal="center" vertical="center" wrapText="1"/>
    </xf>
    <xf numFmtId="3" fontId="42" fillId="0" borderId="7" xfId="0" applyNumberFormat="1" applyFont="1" applyBorder="1" applyAlignment="1">
      <alignment horizontal="center" vertical="center"/>
    </xf>
    <xf numFmtId="0" fontId="0" fillId="0" borderId="24" xfId="0" applyBorder="1" applyAlignment="1">
      <alignment horizontal="center" vertical="center" wrapText="1"/>
    </xf>
    <xf numFmtId="0" fontId="42" fillId="0" borderId="24" xfId="0" applyFont="1" applyBorder="1" applyAlignment="1">
      <alignment horizontal="center" vertical="center"/>
    </xf>
    <xf numFmtId="3" fontId="42" fillId="0" borderId="24" xfId="0" applyNumberFormat="1" applyFont="1" applyBorder="1" applyAlignment="1">
      <alignment horizontal="center" vertical="center"/>
    </xf>
    <xf numFmtId="3" fontId="1" fillId="0" borderId="24" xfId="0" applyNumberFormat="1" applyFont="1" applyBorder="1" applyAlignment="1">
      <alignment vertical="center"/>
    </xf>
    <xf numFmtId="3" fontId="1" fillId="0" borderId="13" xfId="0" applyNumberFormat="1" applyFont="1" applyBorder="1"/>
    <xf numFmtId="0" fontId="10" fillId="9" borderId="2" xfId="0" applyFont="1" applyFill="1" applyBorder="1" applyAlignment="1">
      <alignment horizontal="center" vertical="center"/>
    </xf>
    <xf numFmtId="0" fontId="10" fillId="9" borderId="3" xfId="0" applyFont="1" applyFill="1" applyBorder="1" applyAlignment="1">
      <alignment horizontal="center" vertical="center"/>
    </xf>
    <xf numFmtId="0" fontId="10" fillId="9" borderId="1" xfId="0" applyFont="1" applyFill="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1" fillId="0" borderId="3" xfId="0" applyFont="1" applyBorder="1" applyAlignment="1">
      <alignment horizontal="right" vertical="center"/>
    </xf>
    <xf numFmtId="0" fontId="0" fillId="7" borderId="7" xfId="0" applyFont="1" applyFill="1" applyBorder="1" applyAlignment="1">
      <alignment horizontal="center" vertical="center" wrapText="1"/>
    </xf>
    <xf numFmtId="3" fontId="0" fillId="7" borderId="7" xfId="0" applyNumberFormat="1" applyFill="1" applyBorder="1" applyAlignment="1">
      <alignment horizontal="right" vertical="center"/>
    </xf>
    <xf numFmtId="9" fontId="0" fillId="0" borderId="9" xfId="2" applyFont="1" applyBorder="1"/>
    <xf numFmtId="9" fontId="0" fillId="0" borderId="10" xfId="2" applyFont="1" applyBorder="1"/>
    <xf numFmtId="3" fontId="1" fillId="7" borderId="13" xfId="0" applyNumberFormat="1" applyFont="1" applyFill="1" applyBorder="1" applyAlignment="1">
      <alignment horizontal="right" vertical="center"/>
    </xf>
    <xf numFmtId="164" fontId="0" fillId="0" borderId="8" xfId="0" applyNumberFormat="1" applyBorder="1" applyAlignment="1">
      <alignment horizontal="center" vertical="center"/>
    </xf>
    <xf numFmtId="164" fontId="0" fillId="0" borderId="13" xfId="0" applyNumberFormat="1" applyBorder="1" applyAlignment="1">
      <alignment horizontal="center" vertical="center"/>
    </xf>
    <xf numFmtId="164" fontId="9" fillId="0" borderId="8" xfId="0" applyNumberFormat="1" applyFont="1" applyBorder="1" applyAlignment="1">
      <alignment horizontal="center" vertical="center"/>
    </xf>
    <xf numFmtId="164" fontId="14" fillId="0" borderId="8" xfId="0" applyNumberFormat="1" applyFont="1" applyBorder="1" applyAlignment="1">
      <alignment horizontal="center" vertical="center"/>
    </xf>
    <xf numFmtId="164" fontId="17" fillId="4" borderId="8" xfId="0" applyNumberFormat="1" applyFont="1" applyFill="1" applyBorder="1" applyAlignment="1">
      <alignment horizontal="center" vertical="center"/>
    </xf>
    <xf numFmtId="164" fontId="15" fillId="4" borderId="8" xfId="0" applyNumberFormat="1" applyFont="1" applyFill="1" applyBorder="1" applyAlignment="1">
      <alignment horizontal="center" vertical="center"/>
    </xf>
    <xf numFmtId="0" fontId="14" fillId="2" borderId="0" xfId="0" applyFont="1" applyFill="1" applyBorder="1" applyAlignment="1">
      <alignment horizontal="center" vertical="center" wrapText="1"/>
    </xf>
    <xf numFmtId="0" fontId="0" fillId="0" borderId="25" xfId="0" applyBorder="1"/>
    <xf numFmtId="0" fontId="0" fillId="0" borderId="25" xfId="0" applyBorder="1" applyAlignment="1">
      <alignment horizontal="center" vertical="center" wrapText="1"/>
    </xf>
    <xf numFmtId="164" fontId="0" fillId="0" borderId="25" xfId="2" applyNumberFormat="1" applyFont="1" applyBorder="1" applyAlignment="1">
      <alignment horizontal="right" vertical="center"/>
    </xf>
    <xf numFmtId="164" fontId="9" fillId="2" borderId="25" xfId="2" applyNumberFormat="1" applyFont="1" applyFill="1" applyBorder="1" applyAlignment="1">
      <alignment horizontal="right" vertical="center"/>
    </xf>
    <xf numFmtId="164" fontId="15" fillId="4" borderId="25" xfId="2" applyNumberFormat="1" applyFont="1" applyFill="1" applyBorder="1" applyAlignment="1">
      <alignment horizontal="right" vertical="center"/>
    </xf>
    <xf numFmtId="3" fontId="0" fillId="0" borderId="25" xfId="0" applyNumberFormat="1" applyBorder="1" applyAlignment="1">
      <alignment horizontal="right" vertical="center"/>
    </xf>
    <xf numFmtId="0" fontId="0" fillId="8" borderId="27" xfId="0" applyFill="1" applyBorder="1" applyAlignment="1">
      <alignment horizontal="center" vertical="center"/>
    </xf>
    <xf numFmtId="0" fontId="0" fillId="8" borderId="25" xfId="0" applyFill="1" applyBorder="1" applyAlignment="1">
      <alignment horizontal="center" vertical="center"/>
    </xf>
    <xf numFmtId="0" fontId="0" fillId="8" borderId="25" xfId="0" applyFill="1" applyBorder="1" applyAlignment="1">
      <alignment horizontal="right" vertical="center"/>
    </xf>
    <xf numFmtId="3" fontId="0" fillId="8" borderId="25" xfId="0" applyNumberFormat="1" applyFill="1" applyBorder="1" applyAlignment="1">
      <alignment horizontal="right" vertical="center"/>
    </xf>
    <xf numFmtId="0" fontId="1" fillId="8" borderId="28" xfId="0" applyFont="1" applyFill="1" applyBorder="1" applyAlignment="1">
      <alignment horizontal="right" vertical="center"/>
    </xf>
    <xf numFmtId="0" fontId="0" fillId="0" borderId="26" xfId="0" applyBorder="1"/>
    <xf numFmtId="0" fontId="20" fillId="5" borderId="0" xfId="0" applyFont="1" applyFill="1" applyAlignment="1">
      <alignment horizontal="center" vertical="center" wrapText="1"/>
    </xf>
    <xf numFmtId="0" fontId="0" fillId="0" borderId="12" xfId="0" applyBorder="1" applyAlignment="1">
      <alignment horizontal="center"/>
    </xf>
    <xf numFmtId="0" fontId="0" fillId="11" borderId="12" xfId="0" applyFill="1" applyBorder="1" applyAlignment="1">
      <alignment horizontal="center" vertical="center" wrapText="1"/>
    </xf>
    <xf numFmtId="0" fontId="0" fillId="11" borderId="12" xfId="0" applyFill="1" applyBorder="1" applyAlignment="1">
      <alignment vertical="center"/>
    </xf>
    <xf numFmtId="0" fontId="0" fillId="11" borderId="12" xfId="0" applyFill="1" applyBorder="1"/>
    <xf numFmtId="0" fontId="0" fillId="11" borderId="0" xfId="0" applyFill="1"/>
    <xf numFmtId="3" fontId="0" fillId="11" borderId="12" xfId="0" applyNumberFormat="1" applyFill="1" applyBorder="1" applyAlignment="1">
      <alignment horizontal="right" vertical="center"/>
    </xf>
    <xf numFmtId="3" fontId="1" fillId="11" borderId="12" xfId="0" applyNumberFormat="1" applyFont="1" applyFill="1" applyBorder="1"/>
    <xf numFmtId="0" fontId="0" fillId="0" borderId="12" xfId="0" applyBorder="1" applyAlignment="1">
      <alignment horizontal="center" vertical="center"/>
    </xf>
    <xf numFmtId="3" fontId="0" fillId="8" borderId="0" xfId="2" applyNumberFormat="1" applyFont="1" applyFill="1" applyBorder="1" applyAlignment="1">
      <alignment horizontal="right" vertical="center"/>
    </xf>
    <xf numFmtId="3" fontId="9" fillId="8" borderId="0" xfId="0" applyNumberFormat="1" applyFont="1" applyFill="1" applyBorder="1" applyAlignment="1">
      <alignment horizontal="right" vertical="center"/>
    </xf>
    <xf numFmtId="3" fontId="31" fillId="8" borderId="0" xfId="0" applyNumberFormat="1" applyFont="1" applyFill="1" applyBorder="1" applyAlignment="1">
      <alignment horizontal="right" vertical="center"/>
    </xf>
    <xf numFmtId="3" fontId="14" fillId="8" borderId="2" xfId="0" applyNumberFormat="1" applyFont="1" applyFill="1" applyBorder="1" applyAlignment="1">
      <alignment horizontal="right" vertical="center"/>
    </xf>
    <xf numFmtId="0" fontId="0" fillId="9" borderId="24" xfId="0" applyFill="1" applyBorder="1" applyAlignment="1">
      <alignment horizontal="center" vertical="center" wrapText="1"/>
    </xf>
    <xf numFmtId="164" fontId="0" fillId="0" borderId="24" xfId="0" applyNumberFormat="1" applyBorder="1" applyAlignment="1">
      <alignment horizontal="right" vertical="center"/>
    </xf>
    <xf numFmtId="164" fontId="9" fillId="2" borderId="24" xfId="0" applyNumberFormat="1" applyFont="1" applyFill="1" applyBorder="1" applyAlignment="1">
      <alignment horizontal="right" vertical="center"/>
    </xf>
    <xf numFmtId="164" fontId="15" fillId="4" borderId="24" xfId="0" applyNumberFormat="1" applyFont="1" applyFill="1" applyBorder="1" applyAlignment="1">
      <alignment horizontal="right" vertical="center"/>
    </xf>
    <xf numFmtId="164" fontId="9" fillId="9" borderId="13" xfId="0" applyNumberFormat="1" applyFont="1" applyFill="1" applyBorder="1" applyAlignment="1">
      <alignment horizontal="right" vertical="center"/>
    </xf>
    <xf numFmtId="0" fontId="19" fillId="5" borderId="7" xfId="0" applyFont="1" applyFill="1" applyBorder="1" applyAlignment="1">
      <alignment horizontal="center" vertical="center"/>
    </xf>
    <xf numFmtId="0" fontId="19" fillId="5" borderId="0" xfId="0" applyFont="1" applyFill="1" applyBorder="1" applyAlignment="1">
      <alignment horizontal="center" vertical="center"/>
    </xf>
    <xf numFmtId="0" fontId="19" fillId="5" borderId="25" xfId="0" applyFont="1" applyFill="1" applyBorder="1" applyAlignment="1">
      <alignment horizontal="center" vertical="center"/>
    </xf>
    <xf numFmtId="0" fontId="21" fillId="12" borderId="4" xfId="0" applyFont="1" applyFill="1" applyBorder="1" applyAlignment="1">
      <alignment horizontal="center"/>
    </xf>
    <xf numFmtId="0" fontId="21" fillId="12" borderId="5" xfId="0" applyFont="1" applyFill="1" applyBorder="1" applyAlignment="1">
      <alignment horizontal="center"/>
    </xf>
    <xf numFmtId="0" fontId="21" fillId="12" borderId="6" xfId="0" applyFont="1" applyFill="1" applyBorder="1" applyAlignment="1">
      <alignment horizontal="center"/>
    </xf>
    <xf numFmtId="0" fontId="34" fillId="0" borderId="29" xfId="0" applyFont="1" applyBorder="1" applyAlignment="1">
      <alignment vertical="center" wrapText="1"/>
    </xf>
    <xf numFmtId="0" fontId="42" fillId="0" borderId="0" xfId="0" applyFont="1" applyBorder="1" applyAlignment="1">
      <alignment horizontal="center" vertical="center"/>
    </xf>
    <xf numFmtId="0" fontId="35" fillId="0" borderId="29" xfId="0" applyFont="1" applyBorder="1" applyAlignment="1">
      <alignment vertical="center" wrapText="1"/>
    </xf>
    <xf numFmtId="3" fontId="42" fillId="0" borderId="0" xfId="0" applyNumberFormat="1" applyFont="1" applyBorder="1" applyAlignment="1">
      <alignment horizontal="center" vertical="center"/>
    </xf>
    <xf numFmtId="0" fontId="1" fillId="0" borderId="29" xfId="0" applyFont="1" applyBorder="1" applyAlignment="1">
      <alignment horizontal="left" vertical="center"/>
    </xf>
    <xf numFmtId="3" fontId="1" fillId="0" borderId="0" xfId="0" applyNumberFormat="1" applyFont="1" applyBorder="1" applyAlignment="1">
      <alignment vertical="center"/>
    </xf>
    <xf numFmtId="0" fontId="0" fillId="7" borderId="0" xfId="0" applyFill="1" applyBorder="1"/>
    <xf numFmtId="10" fontId="0" fillId="0" borderId="0" xfId="2" applyNumberFormat="1" applyFont="1" applyBorder="1" applyAlignment="1">
      <alignment horizontal="center" vertical="center"/>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superuser.com/questions/827539/grep-to-filter-gigantic-csv-file/827575" TargetMode="External"/><Relationship Id="rId2" Type="http://schemas.openxmlformats.org/officeDocument/2006/relationships/hyperlink" Target="https://shapeshed.com/unix-sort/" TargetMode="External"/><Relationship Id="rId1" Type="http://schemas.openxmlformats.org/officeDocument/2006/relationships/hyperlink" Target="https://kadekillary.work/post/cli-4-d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1462C-DE64-6641-B793-13DDF5E37324}">
  <dimension ref="A1:Z25"/>
  <sheetViews>
    <sheetView tabSelected="1" topLeftCell="G1" workbookViewId="0">
      <selection activeCell="M24" sqref="M24"/>
    </sheetView>
  </sheetViews>
  <sheetFormatPr baseColWidth="10" defaultRowHeight="16" x14ac:dyDescent="0.2"/>
  <cols>
    <col min="1" max="1" width="23.1640625" customWidth="1"/>
    <col min="2" max="2" width="21.5" customWidth="1"/>
    <col min="3" max="3" width="17" customWidth="1"/>
    <col min="4" max="4" width="13.6640625" customWidth="1"/>
    <col min="5" max="5" width="20.1640625" customWidth="1"/>
    <col min="6" max="6" width="14.6640625" customWidth="1"/>
    <col min="7" max="7" width="18.6640625" customWidth="1"/>
    <col min="9" max="9" width="15" customWidth="1"/>
    <col min="10" max="10" width="16.33203125" customWidth="1"/>
    <col min="11" max="11" width="12.1640625" customWidth="1"/>
    <col min="14" max="14" width="7.1640625" customWidth="1"/>
    <col min="17" max="17" width="6.1640625" bestFit="1" customWidth="1"/>
    <col min="18" max="18" width="15" customWidth="1"/>
  </cols>
  <sheetData>
    <row r="1" spans="1:26" ht="29" x14ac:dyDescent="0.35">
      <c r="A1" s="349" t="s">
        <v>268</v>
      </c>
      <c r="B1" s="350"/>
      <c r="C1" s="350"/>
      <c r="D1" s="350"/>
      <c r="E1" s="350"/>
      <c r="F1" s="350"/>
      <c r="G1" s="350"/>
      <c r="H1" s="350"/>
      <c r="I1" s="350"/>
      <c r="J1" s="350"/>
      <c r="K1" s="350"/>
      <c r="L1" s="350"/>
      <c r="M1" s="350"/>
      <c r="N1" s="350"/>
      <c r="O1" s="350"/>
      <c r="P1" s="350"/>
      <c r="Q1" s="350"/>
      <c r="R1" s="350"/>
      <c r="S1" s="350"/>
      <c r="T1" s="350"/>
      <c r="U1" s="350"/>
      <c r="V1" s="350"/>
      <c r="W1" s="350"/>
      <c r="X1" s="350"/>
      <c r="Y1" s="350"/>
      <c r="Z1" s="351"/>
    </row>
    <row r="2" spans="1:26" x14ac:dyDescent="0.2">
      <c r="A2" s="40"/>
      <c r="B2" s="10"/>
      <c r="C2" s="10"/>
      <c r="D2" s="10"/>
      <c r="E2" s="10"/>
      <c r="F2" s="10"/>
      <c r="G2" s="10"/>
      <c r="H2" s="10"/>
      <c r="I2" s="10"/>
      <c r="J2" s="10"/>
      <c r="K2" s="10"/>
      <c r="L2" s="10"/>
      <c r="M2" s="10"/>
      <c r="N2" s="10"/>
      <c r="O2" s="10"/>
      <c r="P2" s="10"/>
      <c r="Q2" s="10"/>
      <c r="R2" s="10"/>
      <c r="S2" s="10"/>
      <c r="T2" s="10"/>
      <c r="U2" s="10"/>
      <c r="V2" s="10"/>
      <c r="W2" s="10"/>
      <c r="X2" s="10"/>
      <c r="Y2" s="10"/>
      <c r="Z2" s="11"/>
    </row>
    <row r="3" spans="1:26" ht="17" thickBot="1" x14ac:dyDescent="0.25">
      <c r="A3" s="40"/>
      <c r="B3" s="10"/>
      <c r="C3" s="10"/>
      <c r="D3" s="10"/>
      <c r="E3" s="10"/>
      <c r="F3" s="10"/>
      <c r="G3" s="316"/>
      <c r="H3" s="10"/>
      <c r="I3" s="10"/>
      <c r="J3" s="10"/>
      <c r="K3" s="10"/>
      <c r="L3" s="10"/>
      <c r="M3" s="10"/>
      <c r="N3" s="10"/>
      <c r="O3" s="316"/>
      <c r="P3" s="10"/>
      <c r="Q3" s="10"/>
      <c r="R3" s="10"/>
      <c r="S3" s="10"/>
      <c r="T3" s="10"/>
      <c r="U3" s="10"/>
      <c r="V3" s="10"/>
      <c r="W3" s="10"/>
      <c r="X3" s="10"/>
      <c r="Y3" s="10"/>
      <c r="Z3" s="11"/>
    </row>
    <row r="4" spans="1:26" ht="25" thickBot="1" x14ac:dyDescent="0.25">
      <c r="A4" s="346" t="s">
        <v>266</v>
      </c>
      <c r="B4" s="347"/>
      <c r="C4" s="347"/>
      <c r="D4" s="347"/>
      <c r="E4" s="347"/>
      <c r="F4" s="347"/>
      <c r="G4" s="348"/>
      <c r="H4" s="10"/>
      <c r="I4" s="301" t="s">
        <v>250</v>
      </c>
      <c r="J4" s="302"/>
      <c r="K4" s="302"/>
      <c r="L4" s="302"/>
      <c r="M4" s="302"/>
      <c r="N4" s="302"/>
      <c r="O4" s="322"/>
      <c r="P4" s="10"/>
      <c r="Q4" s="10"/>
      <c r="R4" s="298" t="s">
        <v>249</v>
      </c>
      <c r="S4" s="299"/>
      <c r="T4" s="299"/>
      <c r="U4" s="299"/>
      <c r="V4" s="299"/>
      <c r="W4" s="299"/>
      <c r="X4" s="299"/>
      <c r="Y4" s="299"/>
      <c r="Z4" s="300"/>
    </row>
    <row r="5" spans="1:26" ht="170" x14ac:dyDescent="0.2">
      <c r="A5" s="34" t="s">
        <v>153</v>
      </c>
      <c r="B5" s="50" t="s">
        <v>267</v>
      </c>
      <c r="C5" s="315" t="s">
        <v>232</v>
      </c>
      <c r="D5" s="136" t="s">
        <v>229</v>
      </c>
      <c r="E5" s="143" t="s">
        <v>230</v>
      </c>
      <c r="F5" s="341" t="s">
        <v>231</v>
      </c>
      <c r="G5" s="317" t="s">
        <v>233</v>
      </c>
      <c r="H5" s="37" t="s">
        <v>153</v>
      </c>
      <c r="I5" s="304" t="s">
        <v>234</v>
      </c>
      <c r="J5" s="149" t="s">
        <v>235</v>
      </c>
      <c r="K5" s="94"/>
      <c r="L5" s="272" t="s">
        <v>237</v>
      </c>
      <c r="M5" s="143" t="s">
        <v>236</v>
      </c>
      <c r="N5" s="10"/>
      <c r="O5" s="323" t="s">
        <v>227</v>
      </c>
      <c r="P5" s="10"/>
      <c r="Q5" s="37" t="s">
        <v>153</v>
      </c>
      <c r="R5" s="281" t="s">
        <v>218</v>
      </c>
      <c r="S5" s="282" t="s">
        <v>218</v>
      </c>
      <c r="T5" s="287" t="s">
        <v>216</v>
      </c>
      <c r="U5" s="288" t="s">
        <v>216</v>
      </c>
      <c r="V5" s="50" t="s">
        <v>247</v>
      </c>
      <c r="W5" s="290" t="s">
        <v>248</v>
      </c>
      <c r="X5" s="291" t="s">
        <v>221</v>
      </c>
      <c r="Y5" s="37" t="s">
        <v>222</v>
      </c>
      <c r="Z5" s="293" t="s">
        <v>225</v>
      </c>
    </row>
    <row r="6" spans="1:26" ht="17" x14ac:dyDescent="0.2">
      <c r="A6" s="352" t="s">
        <v>166</v>
      </c>
      <c r="B6" s="37">
        <v>10</v>
      </c>
      <c r="C6" s="36">
        <v>4</v>
      </c>
      <c r="D6" s="268">
        <v>71075</v>
      </c>
      <c r="E6" s="337">
        <v>2340</v>
      </c>
      <c r="F6" s="342">
        <v>3.2922968695040453E-2</v>
      </c>
      <c r="G6" s="318">
        <v>9.0170978046834969E-3</v>
      </c>
      <c r="H6" s="225">
        <v>1</v>
      </c>
      <c r="I6" s="305">
        <v>47649</v>
      </c>
      <c r="J6" s="274">
        <v>1564</v>
      </c>
      <c r="K6" s="309">
        <f>J6/I6</f>
        <v>3.2823354110264644E-2</v>
      </c>
      <c r="L6" s="273">
        <v>23426</v>
      </c>
      <c r="M6" s="274">
        <v>776</v>
      </c>
      <c r="N6" s="309">
        <f>M6/L6</f>
        <v>3.3125586954665755E-2</v>
      </c>
      <c r="O6" s="324">
        <v>0</v>
      </c>
      <c r="P6" s="10"/>
      <c r="Q6" s="37">
        <v>1</v>
      </c>
      <c r="R6" s="283">
        <f>'Phase 3A - Detailed results M2P'!I126+'Phase 3A - Detailed results M2P'!I127+'Phase 3A - Detailed results M2P'!I128+'Phase 3A - Detailed results M2P'!I129</f>
        <v>2340</v>
      </c>
      <c r="S6" s="284">
        <v>0</v>
      </c>
      <c r="T6" s="283">
        <f>'Phase 3A - Detailed results M2P'!I120+'Phase 3A - Detailed results M2P'!I121+'Phase 3A - Detailed results M2P'!I122+'Phase 3A - Detailed results M2P'!I123+'Phase 3A - Detailed results M2P'!I124+'Phase 3A - Detailed results M2P'!I125</f>
        <v>68735</v>
      </c>
      <c r="U6" s="289">
        <v>0</v>
      </c>
      <c r="V6" s="353">
        <v>0</v>
      </c>
      <c r="W6" s="286">
        <v>0</v>
      </c>
      <c r="X6" s="284">
        <v>0</v>
      </c>
      <c r="Y6" s="353">
        <v>0</v>
      </c>
      <c r="Z6" s="294">
        <v>0</v>
      </c>
    </row>
    <row r="7" spans="1:26" x14ac:dyDescent="0.2">
      <c r="A7" s="354" t="s">
        <v>29</v>
      </c>
      <c r="B7" s="37">
        <v>11</v>
      </c>
      <c r="C7" s="38">
        <v>5</v>
      </c>
      <c r="D7" s="268">
        <v>44828</v>
      </c>
      <c r="E7" s="338">
        <v>5023</v>
      </c>
      <c r="F7" s="343">
        <v>0.11205050414919247</v>
      </c>
      <c r="G7" s="319">
        <v>1.9355932595267179E-2</v>
      </c>
      <c r="H7" s="225">
        <v>2</v>
      </c>
      <c r="I7" s="305">
        <v>31244</v>
      </c>
      <c r="J7" s="274">
        <v>3449</v>
      </c>
      <c r="K7" s="312">
        <f t="shared" ref="K7:K23" si="0">J7/I7</f>
        <v>0.11038919472538727</v>
      </c>
      <c r="L7" s="273">
        <v>13584</v>
      </c>
      <c r="M7" s="274">
        <v>1574</v>
      </c>
      <c r="N7" s="311">
        <f t="shared" ref="N7:N23" si="1">M7/L7</f>
        <v>0.1158716136631331</v>
      </c>
      <c r="O7" s="324">
        <v>0</v>
      </c>
      <c r="P7" s="10"/>
      <c r="Q7" s="37">
        <v>2</v>
      </c>
      <c r="R7" s="283">
        <f>'Phase 3A - Detailed results M2P'!I137+'Phase 3A - Detailed results M2P'!I138+'Phase 3A - Detailed results M2P'!I139+'Phase 3A - Detailed results M2P'!I140</f>
        <v>5018</v>
      </c>
      <c r="S7" s="285">
        <f>'Phase 3A - Detailed results M2P'!I130</f>
        <v>5</v>
      </c>
      <c r="T7" s="283">
        <f>'Phase 3A - Detailed results M2P'!I131+'Phase 3A - Detailed results M2P'!I132+'Phase 3A - Detailed results M2P'!I133+'Phase 3A - Detailed results M2P'!I134+'Phase 3A - Detailed results M2P'!I135+'Phase 3A - Detailed results M2P'!I136</f>
        <v>39805</v>
      </c>
      <c r="U7" s="289">
        <v>0</v>
      </c>
      <c r="V7" s="353">
        <v>0</v>
      </c>
      <c r="W7" s="286">
        <v>0</v>
      </c>
      <c r="X7" s="289">
        <v>0</v>
      </c>
      <c r="Y7" s="355">
        <v>0</v>
      </c>
      <c r="Z7" s="295">
        <v>0</v>
      </c>
    </row>
    <row r="8" spans="1:26" x14ac:dyDescent="0.2">
      <c r="A8" s="354" t="s">
        <v>30</v>
      </c>
      <c r="B8" s="37">
        <v>10</v>
      </c>
      <c r="C8" s="36">
        <v>4</v>
      </c>
      <c r="D8" s="268">
        <v>164817</v>
      </c>
      <c r="E8" s="277">
        <v>9160</v>
      </c>
      <c r="F8" s="343">
        <v>5.5576791229060112E-2</v>
      </c>
      <c r="G8" s="319">
        <v>3.5297699098675563E-2</v>
      </c>
      <c r="H8" s="225">
        <v>3</v>
      </c>
      <c r="I8" s="305">
        <v>113546</v>
      </c>
      <c r="J8" s="274">
        <v>6489</v>
      </c>
      <c r="K8" s="311">
        <f t="shared" si="0"/>
        <v>5.7148644602187659E-2</v>
      </c>
      <c r="L8" s="273">
        <v>51271</v>
      </c>
      <c r="M8" s="274">
        <v>2671</v>
      </c>
      <c r="N8" s="311">
        <f t="shared" si="1"/>
        <v>5.2095726629088568E-2</v>
      </c>
      <c r="O8" s="324">
        <v>0</v>
      </c>
      <c r="P8" s="10"/>
      <c r="Q8" s="37">
        <v>3</v>
      </c>
      <c r="R8" s="283">
        <f>'Phase 3A - Detailed results M2P'!I147+'Phase 3A - Detailed results M2P'!I148+'Phase 3A - Detailed results M2P'!I149+'Phase 3A - Detailed results M2P'!I150</f>
        <v>9160</v>
      </c>
      <c r="S8" s="284">
        <v>0</v>
      </c>
      <c r="T8" s="283">
        <f>'Phase 3A - Detailed results M2P'!I141+'Phase 3A - Detailed results M2P'!I142+'Phase 3A - Detailed results M2P'!I143+'Phase 3A - Detailed results M2P'!I144+'Phase 3A - Detailed results M2P'!I145+'Phase 3A - Detailed results M2P'!I146</f>
        <v>155657</v>
      </c>
      <c r="U8" s="289">
        <v>0</v>
      </c>
      <c r="V8" s="353">
        <v>0</v>
      </c>
      <c r="W8" s="286">
        <v>0</v>
      </c>
      <c r="X8" s="284">
        <v>0</v>
      </c>
      <c r="Y8" s="353">
        <v>0</v>
      </c>
      <c r="Z8" s="294">
        <v>0</v>
      </c>
    </row>
    <row r="9" spans="1:26" x14ac:dyDescent="0.2">
      <c r="A9" s="354" t="s">
        <v>31</v>
      </c>
      <c r="B9" s="37">
        <v>10</v>
      </c>
      <c r="C9" s="36">
        <v>4</v>
      </c>
      <c r="D9" s="268">
        <v>51783</v>
      </c>
      <c r="E9" s="274">
        <v>52</v>
      </c>
      <c r="F9" s="342">
        <v>1.0041905644709653E-3</v>
      </c>
      <c r="G9" s="318">
        <v>2.003799512151888E-4</v>
      </c>
      <c r="H9" s="225">
        <v>4</v>
      </c>
      <c r="I9" s="305">
        <v>35154</v>
      </c>
      <c r="J9" s="274">
        <v>34</v>
      </c>
      <c r="K9" s="309">
        <f t="shared" si="0"/>
        <v>9.671730101837629E-4</v>
      </c>
      <c r="L9" s="273">
        <v>16629</v>
      </c>
      <c r="M9" s="274">
        <v>18</v>
      </c>
      <c r="N9" s="309">
        <f t="shared" si="1"/>
        <v>1.0824463287028685E-3</v>
      </c>
      <c r="O9" s="324">
        <v>0</v>
      </c>
      <c r="P9" s="10"/>
      <c r="Q9" s="37">
        <v>4</v>
      </c>
      <c r="R9" s="283">
        <f>'Phase 3A - Detailed results M2P'!I157+'Phase 3A - Detailed results M2P'!I158+'Phase 3A - Detailed results M2P'!I159+'Phase 3A - Detailed results M2P'!I160</f>
        <v>52</v>
      </c>
      <c r="S9" s="284">
        <v>0</v>
      </c>
      <c r="T9" s="283">
        <f>'Phase 3A - Detailed results M2P'!I151+'Phase 3A - Detailed results M2P'!I152+'Phase 3A - Detailed results M2P'!I153+'Phase 3A - Detailed results M2P'!I154+'Phase 3A - Detailed results M2P'!I155+'Phase 3A - Detailed results M2P'!I156</f>
        <v>51731</v>
      </c>
      <c r="U9" s="289">
        <v>0</v>
      </c>
      <c r="V9" s="353">
        <v>0</v>
      </c>
      <c r="W9" s="286">
        <v>0</v>
      </c>
      <c r="X9" s="284">
        <v>0</v>
      </c>
      <c r="Y9" s="353">
        <v>0</v>
      </c>
      <c r="Z9" s="294">
        <v>0</v>
      </c>
    </row>
    <row r="10" spans="1:26" x14ac:dyDescent="0.2">
      <c r="A10" s="356" t="s">
        <v>32</v>
      </c>
      <c r="B10" s="37">
        <v>10</v>
      </c>
      <c r="C10" s="36">
        <v>4</v>
      </c>
      <c r="D10" s="268">
        <v>68036</v>
      </c>
      <c r="E10" s="274">
        <v>1318</v>
      </c>
      <c r="F10" s="342">
        <v>1.9372097125051443E-2</v>
      </c>
      <c r="G10" s="318">
        <v>5.0788610711849777E-3</v>
      </c>
      <c r="H10" s="225">
        <v>5</v>
      </c>
      <c r="I10" s="305">
        <v>46620</v>
      </c>
      <c r="J10" s="274">
        <v>1193</v>
      </c>
      <c r="K10" s="309">
        <f t="shared" si="0"/>
        <v>2.5589875589875591E-2</v>
      </c>
      <c r="L10" s="273">
        <v>21416</v>
      </c>
      <c r="M10" s="274">
        <v>125</v>
      </c>
      <c r="N10" s="309">
        <f t="shared" si="1"/>
        <v>5.8367575644378035E-3</v>
      </c>
      <c r="O10" s="324">
        <v>0</v>
      </c>
      <c r="P10" s="10"/>
      <c r="Q10" s="37">
        <v>5</v>
      </c>
      <c r="R10" s="283">
        <f>'Phase 3A - Detailed results M2P'!I167+'Phase 3A - Detailed results M2P'!I168+'Phase 3A - Detailed results M2P'!I169+'Phase 3A - Detailed results M2P'!I170</f>
        <v>1318</v>
      </c>
      <c r="S10" s="284">
        <v>0</v>
      </c>
      <c r="T10" s="283">
        <f>'Phase 3A - Detailed results M2P'!I161+'Phase 3A - Detailed results M2P'!I162+'Phase 3A - Detailed results M2P'!I163+'Phase 3A - Detailed results M2P'!I164+'Phase 3A - Detailed results M2P'!I165+'Phase 3A - Detailed results M2P'!I166</f>
        <v>66718</v>
      </c>
      <c r="U10" s="289">
        <v>0</v>
      </c>
      <c r="V10" s="353">
        <v>0</v>
      </c>
      <c r="W10" s="286">
        <v>0</v>
      </c>
      <c r="X10" s="284">
        <v>0</v>
      </c>
      <c r="Y10" s="353">
        <v>0</v>
      </c>
      <c r="Z10" s="294">
        <v>0</v>
      </c>
    </row>
    <row r="11" spans="1:26" x14ac:dyDescent="0.2">
      <c r="A11" s="354" t="s">
        <v>33</v>
      </c>
      <c r="B11" s="37">
        <v>20</v>
      </c>
      <c r="C11" s="36">
        <v>5</v>
      </c>
      <c r="D11" s="269">
        <v>73903</v>
      </c>
      <c r="E11" s="277">
        <v>11378</v>
      </c>
      <c r="F11" s="343">
        <v>0.15395856731120522</v>
      </c>
      <c r="G11" s="319">
        <v>4.3844674710123425E-2</v>
      </c>
      <c r="H11" s="225">
        <v>6</v>
      </c>
      <c r="I11" s="305">
        <v>50346</v>
      </c>
      <c r="J11" s="274">
        <v>7335</v>
      </c>
      <c r="K11" s="313">
        <f t="shared" si="0"/>
        <v>0.14569181265641759</v>
      </c>
      <c r="L11" s="273">
        <v>23557</v>
      </c>
      <c r="M11" s="274">
        <v>4043</v>
      </c>
      <c r="N11" s="314">
        <f t="shared" si="1"/>
        <v>0.17162626820053486</v>
      </c>
      <c r="O11" s="324">
        <v>0</v>
      </c>
      <c r="P11" s="10"/>
      <c r="Q11" s="37">
        <v>6</v>
      </c>
      <c r="R11" s="283">
        <f>'Phase 3A - Detailed results M2P'!I186+'Phase 3A - Detailed results M2P'!I187+'Phase 3A - Detailed results M2P'!I189+'Phase 3A - Detailed results M2P'!I190</f>
        <v>11377</v>
      </c>
      <c r="S11" s="285">
        <f>'Phase 3A - Detailed results M2P'!I171</f>
        <v>1</v>
      </c>
      <c r="T11" s="283">
        <f>'Phase 3A - Detailed results M2P'!I174+'Phase 3A - Detailed results M2P'!I177+'Phase 3A - Detailed results M2P'!I180+'Phase 3A - Detailed results M2P'!I183+'Phase 3A - Detailed results M2P'!I184+'Phase 3A - Detailed results M2P'!I185</f>
        <v>46059</v>
      </c>
      <c r="U11" s="289">
        <v>0</v>
      </c>
      <c r="V11" s="357">
        <f>'Phase 3A - Detailed results M2P'!I172+'Phase 3A - Detailed results M2P'!I173+'Phase 3A - Detailed results M2P'!I175+'Phase 3A - Detailed results M2P'!I176+'Phase 3A - Detailed results M2P'!I178+'Phase 3A - Detailed results M2P'!I179+'Phase 3A - Detailed results M2P'!I181+'Phase 3A - Detailed results M2P'!I182+'Phase 3A - Detailed results M2P'!I188</f>
        <v>16466</v>
      </c>
      <c r="W11" s="286">
        <v>0</v>
      </c>
      <c r="X11" s="284">
        <v>0</v>
      </c>
      <c r="Y11" s="355">
        <v>0</v>
      </c>
      <c r="Z11" s="295">
        <v>0</v>
      </c>
    </row>
    <row r="12" spans="1:26" ht="17" x14ac:dyDescent="0.2">
      <c r="A12" s="352" t="s">
        <v>34</v>
      </c>
      <c r="B12" s="163">
        <v>38</v>
      </c>
      <c r="C12" s="36">
        <v>16</v>
      </c>
      <c r="D12" s="269">
        <v>87090</v>
      </c>
      <c r="E12" s="277">
        <v>19695</v>
      </c>
      <c r="F12" s="343">
        <v>0.22614536686186704</v>
      </c>
      <c r="G12" s="319">
        <v>7.5893906522752755E-2</v>
      </c>
      <c r="H12" s="225">
        <v>7</v>
      </c>
      <c r="I12" s="305">
        <v>61808</v>
      </c>
      <c r="J12" s="274">
        <v>13253</v>
      </c>
      <c r="K12" s="313">
        <f t="shared" si="0"/>
        <v>0.21442208128397619</v>
      </c>
      <c r="L12" s="273">
        <v>25281</v>
      </c>
      <c r="M12" s="274">
        <v>6441</v>
      </c>
      <c r="N12" s="314">
        <f t="shared" si="1"/>
        <v>0.25477631422807639</v>
      </c>
      <c r="O12" s="325">
        <v>1</v>
      </c>
      <c r="P12" s="10"/>
      <c r="Q12" s="37">
        <v>7</v>
      </c>
      <c r="R12" s="283">
        <f>'Phase 3A - Detailed results M2P'!I221+'Phase 3A - Detailed results M2P'!I222+'Phase 3A - Detailed results M2P'!I224+'Phase 3A - Detailed results M2P'!I225</f>
        <v>19661</v>
      </c>
      <c r="S12" s="284">
        <v>0</v>
      </c>
      <c r="T12" s="283">
        <f>'Phase 3A - Detailed results M2P'!I192+'Phase 3A - Detailed results M2P'!I196+'Phase 3A - Detailed results M2P'!I200+'Phase 3A - Detailed results M2P'!I204+'Phase 3A - Detailed results M2P'!I212+'Phase 3A - Detailed results M2P'!I213</f>
        <v>43262</v>
      </c>
      <c r="U12" s="285">
        <f>'Phase 3A - Detailed results M2P'!I208</f>
        <v>8</v>
      </c>
      <c r="V12" s="353">
        <v>0</v>
      </c>
      <c r="W12" s="283">
        <f>'Phase 3A - Detailed results M2P'!I191+'Phase 3A - Detailed results M2P'!I195+'Phase 3A - Detailed results M2P'!I199+'Phase 3A - Detailed results M2P'!I203+'Phase 3A - Detailed results M2P'!I214+'Phase 3A - Detailed results M2P'!I215+'Phase 3A - Detailed results M2P'!I223+'Phase 3A - Detailed results M2P'!I228</f>
        <v>10396</v>
      </c>
      <c r="X12" s="285">
        <f>'Phase 3A - Detailed results M2P'!I207+'Phase 3A - Detailed results M2P'!I209+'Phase 3A - Detailed results M2P'!I210+'Phase 3A - Detailed results M2P'!I211+'Phase 3A - Detailed results M2P'!I216+'Phase 3A - Detailed results M2P'!I217+'Phase 3A - Detailed results M2P'!I218+'Phase 3A - Detailed results M2P'!I219+'Phase 3A - Detailed results M2P'!I220+'Phase 3A - Detailed results M2P'!I226+'Phase 3A - Detailed results M2P'!I227</f>
        <v>26</v>
      </c>
      <c r="Y12" s="357">
        <f>'Phase 3A - Detailed results M2P'!I193+'Phase 3A - Detailed results M2P'!I194+'Phase 3A - Detailed results M2P'!I197+'Phase 3A - Detailed results M2P'!I198+'Phase 3A - Detailed results M2P'!I201+'Phase 3A - Detailed results M2P'!I202+'Phase 3A - Detailed results M2P'!I205+'Phase 3A - Detailed results M2P'!I206</f>
        <v>13737</v>
      </c>
      <c r="Z12" s="294">
        <v>0</v>
      </c>
    </row>
    <row r="13" spans="1:26" x14ac:dyDescent="0.2">
      <c r="A13" s="356" t="s">
        <v>35</v>
      </c>
      <c r="B13" s="37">
        <v>11</v>
      </c>
      <c r="C13" s="39">
        <v>0</v>
      </c>
      <c r="D13" s="269">
        <v>67329</v>
      </c>
      <c r="E13" s="339">
        <v>0</v>
      </c>
      <c r="F13" s="342">
        <v>0</v>
      </c>
      <c r="G13" s="318">
        <v>0</v>
      </c>
      <c r="H13" s="225">
        <v>8</v>
      </c>
      <c r="I13" s="305">
        <v>47487</v>
      </c>
      <c r="J13" s="275">
        <v>0</v>
      </c>
      <c r="K13" s="309">
        <f t="shared" si="0"/>
        <v>0</v>
      </c>
      <c r="L13" s="273">
        <v>19842</v>
      </c>
      <c r="M13" s="275">
        <v>0</v>
      </c>
      <c r="N13" s="309">
        <f t="shared" si="1"/>
        <v>0</v>
      </c>
      <c r="O13" s="324">
        <v>0</v>
      </c>
      <c r="P13" s="10"/>
      <c r="Q13" s="37">
        <v>8</v>
      </c>
      <c r="R13" s="286">
        <v>0</v>
      </c>
      <c r="S13" s="284">
        <v>0</v>
      </c>
      <c r="T13" s="283">
        <f>'Phase 3A - Detailed results M2P'!I229+'Phase 3A - Detailed results M2P'!I231+'Phase 3A - Detailed results M2P'!I233+'Phase 3A - Detailed results M2P'!I235+'Phase 3A - Detailed results M2P'!I237+'Phase 3A - Detailed results M2P'!I238</f>
        <v>20538</v>
      </c>
      <c r="U13" s="289">
        <v>0</v>
      </c>
      <c r="V13" s="353">
        <v>0</v>
      </c>
      <c r="W13" s="286">
        <v>0</v>
      </c>
      <c r="X13" s="284">
        <v>0</v>
      </c>
      <c r="Y13" s="357">
        <f>'Phase 3A - Detailed results M2P'!I230+'Phase 3A - Detailed results M2P'!I232+'Phase 3A - Detailed results M2P'!I234+'Phase 3A - Detailed results M2P'!I236+'Phase 3A - Detailed results M2P'!I239</f>
        <v>46791</v>
      </c>
      <c r="Z13" s="294">
        <v>0</v>
      </c>
    </row>
    <row r="14" spans="1:26" ht="17" x14ac:dyDescent="0.2">
      <c r="A14" s="352" t="s">
        <v>36</v>
      </c>
      <c r="B14" s="37">
        <v>13</v>
      </c>
      <c r="C14" s="36">
        <v>5</v>
      </c>
      <c r="D14" s="268">
        <v>213370</v>
      </c>
      <c r="E14" s="338">
        <v>6534</v>
      </c>
      <c r="F14" s="343">
        <v>3.0622861695646059E-2</v>
      </c>
      <c r="G14" s="319">
        <v>2.517851156230853E-2</v>
      </c>
      <c r="H14" s="225">
        <v>9</v>
      </c>
      <c r="I14" s="305">
        <v>149794</v>
      </c>
      <c r="J14" s="274">
        <v>4693</v>
      </c>
      <c r="K14" s="309">
        <f t="shared" si="0"/>
        <v>3.1329692778081897E-2</v>
      </c>
      <c r="L14" s="273">
        <v>63576</v>
      </c>
      <c r="M14" s="274">
        <v>1841</v>
      </c>
      <c r="N14" s="309">
        <f t="shared" si="1"/>
        <v>2.8957468227003902E-2</v>
      </c>
      <c r="O14" s="324">
        <v>0</v>
      </c>
      <c r="P14" s="10"/>
      <c r="Q14" s="37">
        <v>9</v>
      </c>
      <c r="R14" s="283">
        <f>'Phase 3A - Detailed results M2P'!I249+'Phase 3A - Detailed results M2P'!I250+'Phase 3A - Detailed results M2P'!I251+'Phase 3A - Detailed results M2P'!I252</f>
        <v>6533</v>
      </c>
      <c r="S14" s="284">
        <v>0</v>
      </c>
      <c r="T14" s="283">
        <f>'Phase 3A - Detailed results M2P'!I240+'Phase 3A - Detailed results M2P'!I241+'Phase 3A - Detailed results M2P'!I242+'Phase 3A - Detailed results M2P'!I243+'Phase 3A - Detailed results M2P'!I245+'Phase 3A - Detailed results M2P'!I246+'Phase 3A - Detailed results M2P'!I247+'Phase 3A - Detailed results M2P'!I248</f>
        <v>206836</v>
      </c>
      <c r="U14" s="285">
        <f>'Phase 3A - Detailed results M2P'!I244</f>
        <v>1</v>
      </c>
      <c r="V14" s="353">
        <v>0</v>
      </c>
      <c r="W14" s="286">
        <v>0</v>
      </c>
      <c r="X14" s="284">
        <v>0</v>
      </c>
      <c r="Y14" s="355">
        <v>0</v>
      </c>
      <c r="Z14" s="294">
        <v>0</v>
      </c>
    </row>
    <row r="15" spans="1:26" x14ac:dyDescent="0.2">
      <c r="A15" s="354" t="s">
        <v>37</v>
      </c>
      <c r="B15" s="165">
        <v>16</v>
      </c>
      <c r="C15" s="36">
        <v>4</v>
      </c>
      <c r="D15" s="269">
        <v>189326</v>
      </c>
      <c r="E15" s="277">
        <v>13994</v>
      </c>
      <c r="F15" s="343">
        <v>7.391483472951417E-2</v>
      </c>
      <c r="G15" s="319">
        <v>5.392532764048754E-2</v>
      </c>
      <c r="H15" s="225">
        <v>10</v>
      </c>
      <c r="I15" s="305">
        <v>127551</v>
      </c>
      <c r="J15" s="274">
        <v>10242</v>
      </c>
      <c r="K15" s="311">
        <f t="shared" si="0"/>
        <v>8.0297292847566856E-2</v>
      </c>
      <c r="L15" s="273">
        <v>61775</v>
      </c>
      <c r="M15" s="274">
        <v>3752</v>
      </c>
      <c r="N15" s="311">
        <f t="shared" si="1"/>
        <v>6.0736543909348441E-2</v>
      </c>
      <c r="O15" s="324">
        <v>0</v>
      </c>
      <c r="P15" s="10"/>
      <c r="Q15" s="37">
        <v>10</v>
      </c>
      <c r="R15" s="283">
        <f>'Phase 3A - Detailed results M2P'!I265+'Phase 3A - Detailed results M2P'!I266+'Phase 3A - Detailed results M2P'!I267+'Phase 3A - Detailed results M2P'!I268</f>
        <v>13994</v>
      </c>
      <c r="S15" s="284">
        <v>0</v>
      </c>
      <c r="T15" s="283">
        <f>'Phase 3A - Detailed results M2P'!I254+'Phase 3A - Detailed results M2P'!I256+'Phase 3A - Detailed results M2P'!I258+'Phase 3A - Detailed results M2P'!I260+'Phase 3A - Detailed results M2P'!I261+'Phase 3A - Detailed results M2P'!I262+'Phase 3A - Detailed results M2P'!I263</f>
        <v>123614</v>
      </c>
      <c r="U15" s="289">
        <v>0</v>
      </c>
      <c r="V15" s="357">
        <f>'Phase 3A - Detailed results M2P'!I253+'Phase 3A - Detailed results M2P'!I255+'Phase 3A - Detailed results M2P'!I257+'Phase 3A - Detailed results M2P'!I259+'Phase 3A - Detailed results M2P'!I264</f>
        <v>51718</v>
      </c>
      <c r="W15" s="286">
        <v>0</v>
      </c>
      <c r="X15" s="289">
        <v>0</v>
      </c>
      <c r="Y15" s="355">
        <v>0</v>
      </c>
      <c r="Z15" s="295">
        <v>0</v>
      </c>
    </row>
    <row r="16" spans="1:26" ht="21" x14ac:dyDescent="0.2">
      <c r="A16" s="356" t="s">
        <v>38</v>
      </c>
      <c r="B16" s="37">
        <v>14</v>
      </c>
      <c r="C16" s="36">
        <v>4</v>
      </c>
      <c r="D16" s="268">
        <v>89627</v>
      </c>
      <c r="E16" s="274">
        <v>56</v>
      </c>
      <c r="F16" s="342">
        <v>6.2481171968268494E-4</v>
      </c>
      <c r="G16" s="318">
        <v>2.1579379361635716E-4</v>
      </c>
      <c r="H16" s="225">
        <v>11</v>
      </c>
      <c r="I16" s="305">
        <v>59664</v>
      </c>
      <c r="J16" s="276">
        <v>3</v>
      </c>
      <c r="K16" s="309">
        <f t="shared" si="0"/>
        <v>5.0281576830249393E-5</v>
      </c>
      <c r="L16" s="273">
        <v>29963</v>
      </c>
      <c r="M16" s="276">
        <v>53</v>
      </c>
      <c r="N16" s="309">
        <f t="shared" si="1"/>
        <v>1.7688482461702766E-3</v>
      </c>
      <c r="O16" s="324">
        <v>0</v>
      </c>
      <c r="P16" s="10"/>
      <c r="Q16" s="37">
        <v>11</v>
      </c>
      <c r="R16" s="283">
        <f>'Phase 3A - Detailed results M2P'!I279+'Phase 3A - Detailed results M2P'!I280+'Phase 3A - Detailed results M2P'!I281+'Phase 3A - Detailed results M2P'!I282</f>
        <v>56</v>
      </c>
      <c r="S16" s="284">
        <v>0</v>
      </c>
      <c r="T16" s="283">
        <f>'Phase 3A - Detailed results M2P'!I270+'Phase 3A - Detailed results M2P'!I272+'Phase 3A - Detailed results M2P'!I274+'Phase 3A - Detailed results M2P'!I276+'Phase 3A - Detailed results M2P'!I277+'Phase 3A - Detailed results M2P'!I278</f>
        <v>85438</v>
      </c>
      <c r="U16" s="289">
        <v>0</v>
      </c>
      <c r="V16" s="357">
        <f>'Phase 3A - Detailed results M2P'!I269+'Phase 3A - Detailed results M2P'!I271+'Phase 3A - Detailed results M2P'!I273+'Phase 3A - Detailed results M2P'!I275</f>
        <v>4133</v>
      </c>
      <c r="W16" s="286">
        <v>0</v>
      </c>
      <c r="X16" s="289">
        <v>0</v>
      </c>
      <c r="Y16" s="355">
        <v>0</v>
      </c>
      <c r="Z16" s="295">
        <v>0</v>
      </c>
    </row>
    <row r="17" spans="1:26" ht="21" x14ac:dyDescent="0.2">
      <c r="A17" s="352" t="s">
        <v>39</v>
      </c>
      <c r="B17" s="163">
        <v>34</v>
      </c>
      <c r="C17" s="36">
        <v>4</v>
      </c>
      <c r="D17" s="268">
        <v>233607</v>
      </c>
      <c r="E17" s="274">
        <v>1841</v>
      </c>
      <c r="F17" s="342">
        <v>7.880756997863933E-3</v>
      </c>
      <c r="G17" s="318">
        <v>7.0942209651377423E-3</v>
      </c>
      <c r="H17" s="225">
        <v>12</v>
      </c>
      <c r="I17" s="305">
        <v>158455</v>
      </c>
      <c r="J17" s="276">
        <v>720</v>
      </c>
      <c r="K17" s="309">
        <f t="shared" si="0"/>
        <v>4.543876810450917E-3</v>
      </c>
      <c r="L17" s="273">
        <v>75152</v>
      </c>
      <c r="M17" s="276">
        <v>1121</v>
      </c>
      <c r="N17" s="309">
        <f t="shared" si="1"/>
        <v>1.4916436022993401E-2</v>
      </c>
      <c r="O17" s="324">
        <v>0</v>
      </c>
      <c r="P17" s="10"/>
      <c r="Q17" s="37">
        <v>12</v>
      </c>
      <c r="R17" s="283">
        <f>'Phase 3A - Detailed results M2P'!I307+'Phase 3A - Detailed results M2P'!I308+'Phase 3A - Detailed results M2P'!I309+'Phase 3A - Detailed results M2P'!I310</f>
        <v>1841</v>
      </c>
      <c r="S17" s="284">
        <v>0</v>
      </c>
      <c r="T17" s="283">
        <f>'Phase 3A - Detailed results M2P'!I288+'Phase 3A - Detailed results M2P'!I291+'Phase 3A - Detailed results M2P'!I294+'Phase 3A - Detailed results M2P'!I297+'Phase 3A - Detailed results M2P'!I299+'Phase 3A - Detailed results M2P'!I300+'Phase 3A - Detailed results M2P'!I301</f>
        <v>143879</v>
      </c>
      <c r="U17" s="289">
        <v>0</v>
      </c>
      <c r="V17" s="357">
        <f>'Phase 3A - Detailed results M2P'!I287+'Phase 3A - Detailed results M2P'!I290+'Phase 3A - Detailed results M2P'!I293+'Phase 3A - Detailed results M2P'!I296+'Phase 3A - Detailed results M2P'!I306</f>
        <v>43581</v>
      </c>
      <c r="W17" s="283">
        <f>'Phase 3A - Detailed results M2P'!I302+'Phase 3A - Detailed results M2P'!I303+'Phase 3A - Detailed results M2P'!I304+'Phase 3A - Detailed results M2P'!I305+'Phase 3A - Detailed results M2P'!I311+'Phase 3A - Detailed results M2P'!I312+'Phase 3A - Detailed results M2P'!I313+'Phase 3A - Detailed results M2P'!I314+'Phase 3A - Detailed results M2P'!I315+'Phase 3A - Detailed results M2P'!I316</f>
        <v>30016</v>
      </c>
      <c r="X17" s="289">
        <v>0</v>
      </c>
      <c r="Y17" s="357">
        <f>'Phase 3A - Detailed results M2P'!I289+'Phase 3A - Detailed results M2P'!I292+'Phase 3A - Detailed results M2P'!I295+'Phase 3A - Detailed results M2P'!I298</f>
        <v>12890</v>
      </c>
      <c r="Z17" s="296">
        <f>'Phase 3A - Detailed results M2P'!I283+'Phase 3A - Detailed results M2P'!I284+'Phase 3A - Detailed results M2P'!I285+'Phase 3A - Detailed results M2P'!I286</f>
        <v>1400</v>
      </c>
    </row>
    <row r="18" spans="1:26" x14ac:dyDescent="0.2">
      <c r="A18" s="354" t="s">
        <v>40</v>
      </c>
      <c r="B18" s="164">
        <v>24</v>
      </c>
      <c r="C18" s="36">
        <v>5</v>
      </c>
      <c r="D18" s="269">
        <v>306814</v>
      </c>
      <c r="E18" s="277">
        <v>182500</v>
      </c>
      <c r="F18" s="344">
        <v>0.59482292203093734</v>
      </c>
      <c r="G18" s="320">
        <v>0.70325655955330679</v>
      </c>
      <c r="H18" s="225">
        <v>13</v>
      </c>
      <c r="I18" s="305">
        <v>198732</v>
      </c>
      <c r="J18" s="274">
        <v>112618</v>
      </c>
      <c r="K18" s="313">
        <f t="shared" si="0"/>
        <v>0.56668276875389978</v>
      </c>
      <c r="L18" s="273">
        <v>108082</v>
      </c>
      <c r="M18" s="274">
        <v>69882</v>
      </c>
      <c r="N18" s="313">
        <f t="shared" si="1"/>
        <v>0.64656464536185487</v>
      </c>
      <c r="O18" s="324">
        <v>0</v>
      </c>
      <c r="P18" s="10"/>
      <c r="Q18" s="37">
        <v>13</v>
      </c>
      <c r="R18" s="283">
        <f>'Phase 3A - Detailed results M2P'!I337+'Phase 3A - Detailed results M2P'!I338+'Phase 3A - Detailed results M2P'!I339+'Phase 3A - Detailed results M2P'!I340</f>
        <v>182498</v>
      </c>
      <c r="S18" s="285">
        <f>'Phase 3A - Detailed results M2P'!I320</f>
        <v>2</v>
      </c>
      <c r="T18" s="283">
        <f>'Phase 3A - Detailed results M2P'!I323+'Phase 3A - Detailed results M2P'!I326+'Phase 3A - Detailed results M2P'!I329+'Phase 3A - Detailed results M2P'!I332+'Phase 3A - Detailed results M2P'!I333+'Phase 3A - Detailed results M2P'!I334+'Phase 3A - Detailed results M2P'!I335</f>
        <v>71362</v>
      </c>
      <c r="U18" s="289">
        <v>0</v>
      </c>
      <c r="V18" s="357">
        <f>'Phase 3A - Detailed results M2P'!I317+'Phase 3A - Detailed results M2P'!I318+'Phase 3A - Detailed results M2P'!I321+'Phase 3A - Detailed results M2P'!I322+'Phase 3A - Detailed results M2P'!I324+'Phase 3A - Detailed results M2P'!I325+'Phase 3A - Detailed results M2P'!I327+'Phase 3A - Detailed results M2P'!I328+'Phase 3A - Detailed results M2P'!I330+'Phase 3A - Detailed results M2P'!I331+'Phase 3A - Detailed results M2P'!I336</f>
        <v>49448</v>
      </c>
      <c r="W18" s="286">
        <v>0</v>
      </c>
      <c r="X18" s="289">
        <v>0</v>
      </c>
      <c r="Y18" s="355">
        <v>0</v>
      </c>
      <c r="Z18" s="295">
        <v>0</v>
      </c>
    </row>
    <row r="19" spans="1:26" x14ac:dyDescent="0.2">
      <c r="A19" s="354" t="s">
        <v>41</v>
      </c>
      <c r="B19" s="37">
        <v>10</v>
      </c>
      <c r="C19" s="36">
        <v>4</v>
      </c>
      <c r="D19" s="268">
        <v>100727</v>
      </c>
      <c r="E19" s="274">
        <v>1807</v>
      </c>
      <c r="F19" s="342">
        <v>1.7939579258788606E-2</v>
      </c>
      <c r="G19" s="318">
        <v>6.963203304727811E-3</v>
      </c>
      <c r="H19" s="225">
        <v>14</v>
      </c>
      <c r="I19" s="305">
        <v>70763</v>
      </c>
      <c r="J19" s="274">
        <v>1377</v>
      </c>
      <c r="K19" s="309">
        <f t="shared" si="0"/>
        <v>1.9459321962042309E-2</v>
      </c>
      <c r="L19" s="273">
        <v>29964</v>
      </c>
      <c r="M19" s="274">
        <v>430</v>
      </c>
      <c r="N19" s="309">
        <f t="shared" si="1"/>
        <v>1.435055399813109E-2</v>
      </c>
      <c r="O19" s="324">
        <v>0</v>
      </c>
      <c r="P19" s="10"/>
      <c r="Q19" s="37">
        <v>14</v>
      </c>
      <c r="R19" s="283">
        <f>'Phase 3A - Detailed results M2P'!I347+'Phase 3A - Detailed results M2P'!I348+'Phase 3A - Detailed results M2P'!I349+'Phase 3A - Detailed results M2P'!I350</f>
        <v>1807</v>
      </c>
      <c r="S19" s="284">
        <v>0</v>
      </c>
      <c r="T19" s="283">
        <f>'Phase 3A - Detailed results M2P'!I341+'Phase 3A - Detailed results M2P'!I342+'Phase 3A - Detailed results M2P'!I343+'Phase 3A - Detailed results M2P'!I344+'Phase 3A - Detailed results M2P'!I345+'Phase 3A - Detailed results M2P'!I346</f>
        <v>98920</v>
      </c>
      <c r="U19" s="289">
        <v>0</v>
      </c>
      <c r="V19" s="353">
        <v>0</v>
      </c>
      <c r="W19" s="292">
        <v>0</v>
      </c>
      <c r="X19" s="289">
        <v>0</v>
      </c>
      <c r="Y19" s="355">
        <v>0</v>
      </c>
      <c r="Z19" s="295">
        <v>0</v>
      </c>
    </row>
    <row r="20" spans="1:26" x14ac:dyDescent="0.2">
      <c r="A20" s="354" t="s">
        <v>42</v>
      </c>
      <c r="B20" s="37">
        <v>12</v>
      </c>
      <c r="C20" s="36">
        <v>4</v>
      </c>
      <c r="D20" s="268">
        <v>123382</v>
      </c>
      <c r="E20" s="338">
        <v>2888</v>
      </c>
      <c r="F20" s="343">
        <v>2.3406979948452773E-2</v>
      </c>
      <c r="G20" s="319">
        <v>1.1128794213643562E-2</v>
      </c>
      <c r="H20" s="225">
        <v>15</v>
      </c>
      <c r="I20" s="305">
        <v>84590</v>
      </c>
      <c r="J20" s="274">
        <v>2180</v>
      </c>
      <c r="K20" s="309">
        <f t="shared" si="0"/>
        <v>2.5771367773968556E-2</v>
      </c>
      <c r="L20" s="273">
        <v>38792</v>
      </c>
      <c r="M20" s="274">
        <v>708</v>
      </c>
      <c r="N20" s="309">
        <f t="shared" si="1"/>
        <v>1.8251185811507527E-2</v>
      </c>
      <c r="O20" s="324">
        <v>0</v>
      </c>
      <c r="P20" s="10"/>
      <c r="Q20" s="37">
        <v>15</v>
      </c>
      <c r="R20" s="283">
        <f>'Phase 3A - Detailed results M2P'!I359+'Phase 3A - Detailed results M2P'!I360+'Phase 3A - Detailed results M2P'!I361+'Phase 3A - Detailed results M2P'!I362</f>
        <v>2888</v>
      </c>
      <c r="S20" s="284">
        <v>0</v>
      </c>
      <c r="T20" s="283">
        <f>'Phase 3A - Detailed results M2P'!I351+'Phase 3A - Detailed results M2P'!I352+'Phase 3A - Detailed results M2P'!I353+'Phase 3A - Detailed results M2P'!I354+'Phase 3A - Detailed results M2P'!I355+'Phase 3A - Detailed results M2P'!I356+'Phase 3A - Detailed results M2P'!I357+'Phase 3A - Detailed results M2P'!I358</f>
        <v>120494</v>
      </c>
      <c r="U20" s="289">
        <v>0</v>
      </c>
      <c r="V20" s="353">
        <v>0</v>
      </c>
      <c r="W20" s="292">
        <v>0</v>
      </c>
      <c r="X20" s="289">
        <v>0</v>
      </c>
      <c r="Y20" s="355">
        <v>0</v>
      </c>
      <c r="Z20" s="295">
        <v>0</v>
      </c>
    </row>
    <row r="21" spans="1:26" x14ac:dyDescent="0.2">
      <c r="A21" s="354" t="s">
        <v>43</v>
      </c>
      <c r="B21" s="37">
        <v>11</v>
      </c>
      <c r="C21" s="36">
        <v>4</v>
      </c>
      <c r="D21" s="268">
        <v>112440</v>
      </c>
      <c r="E21" s="274">
        <v>722</v>
      </c>
      <c r="F21" s="342">
        <v>6.421202419067947E-3</v>
      </c>
      <c r="G21" s="318">
        <v>2.7821985534108905E-3</v>
      </c>
      <c r="H21" s="225">
        <v>16</v>
      </c>
      <c r="I21" s="305">
        <v>79398</v>
      </c>
      <c r="J21" s="274">
        <v>598</v>
      </c>
      <c r="K21" s="309">
        <f t="shared" si="0"/>
        <v>7.5316758608529183E-3</v>
      </c>
      <c r="L21" s="273">
        <v>33042</v>
      </c>
      <c r="M21" s="274">
        <v>124</v>
      </c>
      <c r="N21" s="309">
        <f t="shared" si="1"/>
        <v>3.7527994673445917E-3</v>
      </c>
      <c r="O21" s="324">
        <v>0</v>
      </c>
      <c r="P21" s="10"/>
      <c r="Q21" s="37">
        <v>16</v>
      </c>
      <c r="R21" s="283">
        <f>'Phase 3A - Detailed results M2P'!I370+'Phase 3A - Detailed results M2P'!I371+'Phase 3A - Detailed results M2P'!I372+'Phase 3A - Detailed results M2P'!I373</f>
        <v>722</v>
      </c>
      <c r="S21" s="284">
        <v>0</v>
      </c>
      <c r="T21" s="283">
        <f>'Phase 3A - Detailed results M2P'!I363+'Phase 3A - Detailed results M2P'!I364+'Phase 3A - Detailed results M2P'!I365+'Phase 3A - Detailed results M2P'!I366+'Phase 3A - Detailed results M2P'!I367+'Phase 3A - Detailed results M2P'!I368+'Phase 3A - Detailed results M2P'!I369</f>
        <v>111718</v>
      </c>
      <c r="U21" s="289">
        <v>0</v>
      </c>
      <c r="V21" s="353">
        <v>0</v>
      </c>
      <c r="W21" s="292">
        <v>0</v>
      </c>
      <c r="X21" s="289">
        <v>0</v>
      </c>
      <c r="Y21" s="355">
        <v>0</v>
      </c>
      <c r="Z21" s="295">
        <v>0</v>
      </c>
    </row>
    <row r="22" spans="1:26" ht="18" thickBot="1" x14ac:dyDescent="0.25">
      <c r="A22" s="352" t="s">
        <v>44</v>
      </c>
      <c r="B22" s="37">
        <v>10</v>
      </c>
      <c r="C22" s="36">
        <v>4</v>
      </c>
      <c r="D22" s="268">
        <v>61272</v>
      </c>
      <c r="E22" s="274">
        <v>199</v>
      </c>
      <c r="F22" s="342">
        <v>3.2478130304217259E-3</v>
      </c>
      <c r="G22" s="318">
        <v>7.6683865945812639E-4</v>
      </c>
      <c r="H22" s="225">
        <v>17</v>
      </c>
      <c r="I22" s="305">
        <v>41850</v>
      </c>
      <c r="J22" s="274">
        <v>148</v>
      </c>
      <c r="K22" s="309">
        <f t="shared" si="0"/>
        <v>3.5364396654719234E-3</v>
      </c>
      <c r="L22" s="273">
        <v>19422</v>
      </c>
      <c r="M22" s="274">
        <v>51</v>
      </c>
      <c r="N22" s="309">
        <f t="shared" si="1"/>
        <v>2.6258881680568426E-3</v>
      </c>
      <c r="O22" s="324">
        <v>0</v>
      </c>
      <c r="P22" s="10"/>
      <c r="Q22" s="37">
        <v>17</v>
      </c>
      <c r="R22" s="283">
        <f>'Phase 3A - Detailed results M2P'!I381+'Phase 3A - Detailed results M2P'!I382+'Phase 3A - Detailed results M2P'!I383</f>
        <v>196</v>
      </c>
      <c r="S22" s="284">
        <v>0</v>
      </c>
      <c r="T22" s="283">
        <f>'Phase 3A - Detailed results M2P'!I374+'Phase 3A - Detailed results M2P'!I375+'Phase 3A - Detailed results M2P'!I376+'Phase 3A - Detailed results M2P'!I377+'Phase 3A - Detailed results M2P'!I379+'Phase 3A - Detailed results M2P'!I380</f>
        <v>61073</v>
      </c>
      <c r="U22" s="285">
        <f>'Phase 3A - Detailed results M2P'!I378</f>
        <v>3</v>
      </c>
      <c r="V22" s="353">
        <v>0</v>
      </c>
      <c r="W22" s="292">
        <v>0</v>
      </c>
      <c r="X22" s="289">
        <v>0</v>
      </c>
      <c r="Y22" s="355">
        <v>0</v>
      </c>
      <c r="Z22" s="295">
        <v>0</v>
      </c>
    </row>
    <row r="23" spans="1:26" ht="20" thickBot="1" x14ac:dyDescent="0.25">
      <c r="A23" s="4" t="s">
        <v>165</v>
      </c>
      <c r="B23" s="5">
        <f>SUBTOTAL(9,B6:B22)</f>
        <v>264</v>
      </c>
      <c r="C23" s="8">
        <f>SUM(C6:C22)</f>
        <v>80</v>
      </c>
      <c r="D23" s="270">
        <v>2059426</v>
      </c>
      <c r="E23" s="340">
        <v>259507</v>
      </c>
      <c r="F23" s="345">
        <v>0.12600938319706559</v>
      </c>
      <c r="G23" s="321"/>
      <c r="H23" s="303" t="s">
        <v>165</v>
      </c>
      <c r="I23" s="308">
        <v>1404651</v>
      </c>
      <c r="J23" s="271">
        <v>165896</v>
      </c>
      <c r="K23" s="310">
        <f t="shared" si="0"/>
        <v>0.11810478189956082</v>
      </c>
      <c r="L23" s="308">
        <v>654774</v>
      </c>
      <c r="M23" s="271">
        <v>93610</v>
      </c>
      <c r="N23" s="309">
        <f t="shared" si="1"/>
        <v>0.142965359039913</v>
      </c>
      <c r="O23" s="326">
        <v>1</v>
      </c>
      <c r="P23" s="10"/>
      <c r="Q23" s="5" t="s">
        <v>165</v>
      </c>
      <c r="R23" s="279">
        <f>SUM(R6:R22)</f>
        <v>259461</v>
      </c>
      <c r="S23" s="280">
        <f t="shared" ref="S23:Z23" si="2">SUM(S6:S22)</f>
        <v>8</v>
      </c>
      <c r="T23" s="278">
        <f t="shared" si="2"/>
        <v>1515839</v>
      </c>
      <c r="U23" s="280">
        <f t="shared" si="2"/>
        <v>12</v>
      </c>
      <c r="V23" s="7">
        <f t="shared" si="2"/>
        <v>165346</v>
      </c>
      <c r="W23" s="278">
        <f t="shared" si="2"/>
        <v>40412</v>
      </c>
      <c r="X23" s="280">
        <f t="shared" si="2"/>
        <v>26</v>
      </c>
      <c r="Y23" s="7">
        <f t="shared" si="2"/>
        <v>73418</v>
      </c>
      <c r="Z23" s="297">
        <f t="shared" si="2"/>
        <v>1400</v>
      </c>
    </row>
    <row r="24" spans="1:26" ht="17" thickBot="1" x14ac:dyDescent="0.25">
      <c r="A24" s="34"/>
      <c r="B24" s="10"/>
      <c r="C24" s="41">
        <f>C23/B23</f>
        <v>0.30303030303030304</v>
      </c>
      <c r="D24" s="358"/>
      <c r="E24" s="10"/>
      <c r="F24" s="10"/>
      <c r="G24" s="316"/>
      <c r="H24" s="10"/>
      <c r="I24" s="306">
        <f>I23/D23</f>
        <v>0.68205946705538334</v>
      </c>
      <c r="J24" s="307">
        <f>J23/E23</f>
        <v>0.63927369974605697</v>
      </c>
      <c r="K24" s="13"/>
      <c r="L24" s="13"/>
      <c r="M24" s="307">
        <f>M23/E23</f>
        <v>0.36072244679334275</v>
      </c>
      <c r="N24" s="13"/>
      <c r="O24" s="327"/>
      <c r="P24" s="10"/>
      <c r="Q24" s="10"/>
      <c r="R24" s="359">
        <f>R23/E23</f>
        <v>0.99982274081238653</v>
      </c>
      <c r="S24" s="10"/>
      <c r="T24" s="10"/>
      <c r="U24" s="10"/>
      <c r="V24" s="10"/>
      <c r="W24" s="10"/>
      <c r="X24" s="10"/>
      <c r="Y24" s="10"/>
      <c r="Z24" s="11"/>
    </row>
    <row r="25" spans="1:26" ht="17" thickBot="1" x14ac:dyDescent="0.25">
      <c r="A25" s="45"/>
      <c r="B25" s="13"/>
      <c r="C25" s="13"/>
      <c r="D25" s="13"/>
      <c r="E25" s="13"/>
      <c r="F25" s="13"/>
      <c r="G25" s="327"/>
      <c r="H25" s="13"/>
      <c r="I25" s="13"/>
      <c r="J25" s="13"/>
      <c r="K25" s="13"/>
      <c r="L25" s="13"/>
      <c r="M25" s="13"/>
      <c r="N25" s="13"/>
      <c r="O25" s="13"/>
      <c r="P25" s="13"/>
      <c r="Q25" s="13"/>
      <c r="R25" s="13"/>
      <c r="S25" s="13"/>
      <c r="T25" s="13"/>
      <c r="U25" s="13"/>
      <c r="V25" s="13"/>
      <c r="W25" s="13"/>
      <c r="X25" s="13"/>
      <c r="Y25" s="13"/>
      <c r="Z25" s="46"/>
    </row>
  </sheetData>
  <mergeCells count="4">
    <mergeCell ref="R4:Z4"/>
    <mergeCell ref="I4:O4"/>
    <mergeCell ref="A4:G4"/>
    <mergeCell ref="A1:Z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5C789-5212-6547-95B5-32F90B65A27D}">
  <dimension ref="A1:U383"/>
  <sheetViews>
    <sheetView topLeftCell="C58" zoomScale="94" workbookViewId="0">
      <selection activeCell="C5" sqref="C5"/>
    </sheetView>
  </sheetViews>
  <sheetFormatPr baseColWidth="10" defaultRowHeight="16" x14ac:dyDescent="0.2"/>
  <cols>
    <col min="1" max="1" width="16.83203125" bestFit="1" customWidth="1"/>
    <col min="2" max="2" width="24.1640625" style="3" customWidth="1"/>
    <col min="3" max="3" width="39.1640625" bestFit="1" customWidth="1"/>
    <col min="4" max="4" width="28.1640625" bestFit="1" customWidth="1"/>
    <col min="5" max="5" width="58.33203125" bestFit="1" customWidth="1"/>
    <col min="6" max="6" width="30" customWidth="1"/>
    <col min="7" max="7" width="27.1640625" customWidth="1"/>
    <col min="8" max="8" width="10.33203125" customWidth="1"/>
    <col min="9" max="9" width="22" customWidth="1"/>
    <col min="11" max="11" width="14.33203125" customWidth="1"/>
    <col min="12" max="12" width="15.83203125" customWidth="1"/>
  </cols>
  <sheetData>
    <row r="1" spans="1:21" ht="30" thickBot="1" x14ac:dyDescent="0.4">
      <c r="A1" s="54" t="s">
        <v>208</v>
      </c>
      <c r="B1" s="55"/>
      <c r="C1" s="55"/>
      <c r="D1" s="55"/>
      <c r="E1" s="55"/>
      <c r="F1" s="55"/>
      <c r="G1" s="55"/>
      <c r="H1" s="55"/>
      <c r="I1" s="55"/>
      <c r="J1" s="56"/>
    </row>
    <row r="2" spans="1:21" ht="29" x14ac:dyDescent="0.35">
      <c r="A2" s="47"/>
      <c r="B2" s="47"/>
      <c r="C2" s="47"/>
      <c r="D2" s="47"/>
      <c r="E2" s="47"/>
      <c r="F2" s="47"/>
      <c r="G2" s="47"/>
      <c r="H2" s="47"/>
      <c r="I2" s="47"/>
      <c r="J2" s="47"/>
    </row>
    <row r="3" spans="1:21" ht="17" thickBot="1" x14ac:dyDescent="0.25"/>
    <row r="4" spans="1:21" ht="25" thickBot="1" x14ac:dyDescent="0.25">
      <c r="B4" s="57" t="s">
        <v>171</v>
      </c>
      <c r="C4" s="58"/>
      <c r="D4" s="58"/>
      <c r="E4" s="58"/>
      <c r="F4" s="58"/>
      <c r="G4" s="58"/>
      <c r="H4" s="58"/>
      <c r="I4" s="58"/>
      <c r="J4" s="59"/>
    </row>
    <row r="5" spans="1:21" ht="136" x14ac:dyDescent="0.2">
      <c r="B5" s="34" t="s">
        <v>153</v>
      </c>
      <c r="C5" s="35" t="s">
        <v>228</v>
      </c>
      <c r="D5" s="36" t="s">
        <v>232</v>
      </c>
      <c r="E5" s="10"/>
      <c r="F5" s="10"/>
      <c r="I5" s="136" t="s">
        <v>229</v>
      </c>
      <c r="J5" s="143" t="s">
        <v>230</v>
      </c>
      <c r="K5" s="161" t="s">
        <v>231</v>
      </c>
      <c r="L5" s="12" t="s">
        <v>233</v>
      </c>
      <c r="M5" s="34" t="s">
        <v>153</v>
      </c>
      <c r="N5" s="141" t="s">
        <v>234</v>
      </c>
      <c r="O5" s="149" t="s">
        <v>235</v>
      </c>
      <c r="Q5" s="141" t="s">
        <v>237</v>
      </c>
      <c r="R5" s="152" t="s">
        <v>236</v>
      </c>
      <c r="T5" s="156" t="s">
        <v>227</v>
      </c>
    </row>
    <row r="6" spans="1:21" ht="17" x14ac:dyDescent="0.2">
      <c r="B6" s="166" t="s">
        <v>166</v>
      </c>
      <c r="C6" s="37">
        <v>10</v>
      </c>
      <c r="D6" s="36">
        <v>4</v>
      </c>
      <c r="E6" s="10"/>
      <c r="F6" s="10"/>
      <c r="G6" s="66"/>
      <c r="H6" s="125"/>
      <c r="I6" s="137">
        <f>I120+I121+I122+I123+I124+I125+I126+I127+I128+I129</f>
        <v>71075</v>
      </c>
      <c r="J6" s="144">
        <f>I126+I127+I128+I129</f>
        <v>2340</v>
      </c>
      <c r="K6" s="128">
        <f>J6/I6</f>
        <v>3.2922968695040453E-2</v>
      </c>
      <c r="L6" s="130">
        <f>J6/J23</f>
        <v>9.0170978046834969E-3</v>
      </c>
      <c r="M6" s="34">
        <v>1</v>
      </c>
      <c r="N6" s="142">
        <f>I120+I122+I124+I126+I128</f>
        <v>47649</v>
      </c>
      <c r="O6" s="150">
        <f>I126+I128</f>
        <v>1564</v>
      </c>
      <c r="Q6" s="142">
        <f>I121+I123+I125+I127+I129</f>
        <v>23426</v>
      </c>
      <c r="R6" s="150">
        <f>I127+I129</f>
        <v>776</v>
      </c>
      <c r="T6" s="156">
        <v>0</v>
      </c>
      <c r="U6" s="64"/>
    </row>
    <row r="7" spans="1:21" x14ac:dyDescent="0.2">
      <c r="B7" s="167" t="s">
        <v>29</v>
      </c>
      <c r="C7" s="37">
        <v>11</v>
      </c>
      <c r="D7" s="38">
        <v>5</v>
      </c>
      <c r="E7" s="10"/>
      <c r="F7" s="10"/>
      <c r="G7" s="66"/>
      <c r="H7" s="125"/>
      <c r="I7" s="137">
        <f>I130+I131+I132+I133+I134+I135+I136+I137+I138+I139+I140</f>
        <v>44828</v>
      </c>
      <c r="J7" s="145">
        <f>I130+I137+I138+I139+I140</f>
        <v>5023</v>
      </c>
      <c r="K7" s="133">
        <f t="shared" ref="K7:K23" si="0">J7/I7</f>
        <v>0.11205050414919247</v>
      </c>
      <c r="L7" s="134">
        <f>J7/J23</f>
        <v>1.9355932595267179E-2</v>
      </c>
      <c r="M7" s="34">
        <v>2</v>
      </c>
      <c r="N7" s="142">
        <f>I131+I133+I135+I137+I139</f>
        <v>31244</v>
      </c>
      <c r="O7" s="150">
        <f>I137+I139</f>
        <v>3449</v>
      </c>
      <c r="Q7" s="142">
        <f>I130+I132+I134+I136+I138+I140</f>
        <v>13584</v>
      </c>
      <c r="R7" s="150">
        <f>I130+I138+I140</f>
        <v>1574</v>
      </c>
      <c r="T7" s="156">
        <v>0</v>
      </c>
      <c r="U7" s="64"/>
    </row>
    <row r="8" spans="1:21" x14ac:dyDescent="0.2">
      <c r="B8" s="167" t="s">
        <v>30</v>
      </c>
      <c r="C8" s="37">
        <v>10</v>
      </c>
      <c r="D8" s="36">
        <v>4</v>
      </c>
      <c r="E8" s="10"/>
      <c r="F8" s="10"/>
      <c r="G8" s="66"/>
      <c r="H8" s="125"/>
      <c r="I8" s="137">
        <f>I141+I142+I143+I144+I145+I146+I147+I148+I149+I150</f>
        <v>164817</v>
      </c>
      <c r="J8" s="146">
        <f>I147+I148+I149+I150</f>
        <v>9160</v>
      </c>
      <c r="K8" s="133">
        <f t="shared" si="0"/>
        <v>5.5576791229060112E-2</v>
      </c>
      <c r="L8" s="134">
        <f>J8/J23</f>
        <v>3.5297699098675563E-2</v>
      </c>
      <c r="M8" s="34">
        <v>3</v>
      </c>
      <c r="N8" s="142">
        <f>I141+I143+I145+I147+I149</f>
        <v>113546</v>
      </c>
      <c r="O8" s="150">
        <f>I147+I149</f>
        <v>6489</v>
      </c>
      <c r="Q8" s="142">
        <f>I142+I144+I146+I148+I150</f>
        <v>51271</v>
      </c>
      <c r="R8" s="150">
        <f>I148+I150</f>
        <v>2671</v>
      </c>
      <c r="T8" s="156">
        <v>0</v>
      </c>
      <c r="U8" s="64"/>
    </row>
    <row r="9" spans="1:21" x14ac:dyDescent="0.2">
      <c r="B9" s="167" t="s">
        <v>31</v>
      </c>
      <c r="C9" s="37">
        <v>10</v>
      </c>
      <c r="D9" s="36">
        <v>4</v>
      </c>
      <c r="E9" s="10"/>
      <c r="F9" s="10"/>
      <c r="G9" s="66"/>
      <c r="H9" s="125"/>
      <c r="I9" s="137">
        <f>I151+I152+I153+I154+I155+I156+I157+I158+I159+I160</f>
        <v>51783</v>
      </c>
      <c r="J9" s="147">
        <f>I157+I158+I159+I160</f>
        <v>52</v>
      </c>
      <c r="K9" s="128">
        <f t="shared" si="0"/>
        <v>1.0041905644709653E-3</v>
      </c>
      <c r="L9" s="130">
        <f>J9/J23</f>
        <v>2.003799512151888E-4</v>
      </c>
      <c r="M9" s="34">
        <v>4</v>
      </c>
      <c r="N9" s="142">
        <f>I151+I153+I155+I157+I159</f>
        <v>35154</v>
      </c>
      <c r="O9" s="150">
        <f>I157+I159</f>
        <v>34</v>
      </c>
      <c r="Q9" s="142">
        <f>I152+I154+I156+I158+I160</f>
        <v>16629</v>
      </c>
      <c r="R9" s="150">
        <f>I158+I160</f>
        <v>18</v>
      </c>
      <c r="T9" s="156">
        <v>0</v>
      </c>
      <c r="U9" s="64"/>
    </row>
    <row r="10" spans="1:21" x14ac:dyDescent="0.2">
      <c r="B10" s="168" t="s">
        <v>32</v>
      </c>
      <c r="C10" s="37">
        <v>10</v>
      </c>
      <c r="D10" s="36">
        <v>4</v>
      </c>
      <c r="E10" s="10"/>
      <c r="F10" s="10"/>
      <c r="G10" s="66"/>
      <c r="H10" s="125"/>
      <c r="I10" s="137">
        <f>I161+I162+I163+I164+I165+I166+I167+I168+I169+I170</f>
        <v>68036</v>
      </c>
      <c r="J10" s="147">
        <f>I167+I168+I169+I170</f>
        <v>1318</v>
      </c>
      <c r="K10" s="128">
        <f t="shared" si="0"/>
        <v>1.9372097125051443E-2</v>
      </c>
      <c r="L10" s="130">
        <f>J10/J23</f>
        <v>5.0788610711849777E-3</v>
      </c>
      <c r="M10" s="34">
        <v>5</v>
      </c>
      <c r="N10" s="142">
        <f>I161+I163+I165+I167+I169</f>
        <v>46620</v>
      </c>
      <c r="O10" s="150">
        <f>I167+I169</f>
        <v>1193</v>
      </c>
      <c r="Q10" s="142">
        <f>I162+I164+I166+I168+I170</f>
        <v>21416</v>
      </c>
      <c r="R10" s="150">
        <f>I168+I170</f>
        <v>125</v>
      </c>
      <c r="T10" s="156">
        <v>0</v>
      </c>
      <c r="U10" s="64"/>
    </row>
    <row r="11" spans="1:21" x14ac:dyDescent="0.2">
      <c r="B11" s="167" t="s">
        <v>33</v>
      </c>
      <c r="C11" s="37">
        <v>20</v>
      </c>
      <c r="D11" s="36">
        <v>5</v>
      </c>
      <c r="E11" s="10"/>
      <c r="F11" s="10"/>
      <c r="G11" s="66"/>
      <c r="H11" s="125"/>
      <c r="I11" s="138">
        <f>I171+I172+I173+I174+I175+I176+I177+I178+I179+I180+I181+I182+I183+I184+I185+I186+I187+I188+I189+I190</f>
        <v>73903</v>
      </c>
      <c r="J11" s="146">
        <f>I171+I186+I187+I189+I190</f>
        <v>11378</v>
      </c>
      <c r="K11" s="133">
        <f t="shared" si="0"/>
        <v>0.15395856731120522</v>
      </c>
      <c r="L11" s="134">
        <f>J11/J23</f>
        <v>4.3844674710123425E-2</v>
      </c>
      <c r="M11" s="34">
        <v>6</v>
      </c>
      <c r="N11" s="142">
        <f>I172+I173+I174+I178+I179+I180+I184+I186+I188+I189</f>
        <v>50346</v>
      </c>
      <c r="O11" s="150">
        <f>I186+I189</f>
        <v>7335</v>
      </c>
      <c r="Q11" s="142">
        <f>I171+I175+I176+I177+I181+I182+I183+I185+I187+I190</f>
        <v>23557</v>
      </c>
      <c r="R11" s="150">
        <f>I171+I187+I190</f>
        <v>4043</v>
      </c>
      <c r="T11" s="156">
        <v>0</v>
      </c>
      <c r="U11" s="64"/>
    </row>
    <row r="12" spans="1:21" ht="17" x14ac:dyDescent="0.2">
      <c r="B12" s="166" t="s">
        <v>34</v>
      </c>
      <c r="C12" s="163">
        <v>38</v>
      </c>
      <c r="D12" s="36">
        <v>16</v>
      </c>
      <c r="E12" s="10"/>
      <c r="F12" s="10"/>
      <c r="G12" s="66"/>
      <c r="H12" s="125"/>
      <c r="I12" s="138">
        <f>I191+I192+I193+I194+I195+I196+I197+I198+I199+I200+I201+I202+I203+I204+I205+I206+I207+I208+I209+I210+I211+I212+I213+I214+I215+I216+I217+I218+I219+I220+I221+I222+I223+I224+I225+I226+I227+I228</f>
        <v>87090</v>
      </c>
      <c r="J12" s="146">
        <f>I207+I208+I209+I210+I211+I216+I217+I218+I219+I220+I221+I222+I224+I225+I226+I227</f>
        <v>19695</v>
      </c>
      <c r="K12" s="133">
        <f t="shared" si="0"/>
        <v>0.22614536686186704</v>
      </c>
      <c r="L12" s="134">
        <f>J12/J23</f>
        <v>7.5893906522752755E-2</v>
      </c>
      <c r="M12" s="34">
        <v>7</v>
      </c>
      <c r="N12" s="142">
        <f>I191+I192+I193+I194+I199+I200+I201+I202+I207+I208+I211+I212+I214+I216+I217+I219+I221+I223+I224+I226+I228</f>
        <v>61808</v>
      </c>
      <c r="O12" s="150">
        <f>I207+I208+I211+I216+I217+I219+I221+I224+I226</f>
        <v>13253</v>
      </c>
      <c r="Q12" s="142">
        <f>I195+I196+I197+I198+I203+I204+I205+I206+I209+I213+I215+I218+I220+I222+I225+I227</f>
        <v>25281</v>
      </c>
      <c r="R12" s="150">
        <f>I209+I218+I220+I222+I225+I227</f>
        <v>6441</v>
      </c>
      <c r="T12" s="157">
        <f>I210</f>
        <v>1</v>
      </c>
      <c r="U12" s="64"/>
    </row>
    <row r="13" spans="1:21" x14ac:dyDescent="0.2">
      <c r="B13" s="168" t="s">
        <v>35</v>
      </c>
      <c r="C13" s="37">
        <v>11</v>
      </c>
      <c r="D13" s="39">
        <v>0</v>
      </c>
      <c r="E13" s="10"/>
      <c r="F13" s="10"/>
      <c r="G13" s="66"/>
      <c r="H13" s="125"/>
      <c r="I13" s="138">
        <f>I229+I230+I231+I232+I233+I234+I235+I236+I237+I238+I239</f>
        <v>67329</v>
      </c>
      <c r="J13" s="148">
        <v>0</v>
      </c>
      <c r="K13" s="128">
        <f t="shared" si="0"/>
        <v>0</v>
      </c>
      <c r="L13" s="130">
        <f>J13/J23</f>
        <v>0</v>
      </c>
      <c r="M13" s="34">
        <v>8</v>
      </c>
      <c r="N13" s="142">
        <f>I229+I230+I233+I234+I237+I239</f>
        <v>47487</v>
      </c>
      <c r="O13" s="151">
        <v>0</v>
      </c>
      <c r="Q13" s="142">
        <f>I231+I232+I235+I236+I238</f>
        <v>19842</v>
      </c>
      <c r="R13" s="151">
        <v>0</v>
      </c>
      <c r="T13" s="156">
        <v>0</v>
      </c>
      <c r="U13" s="64"/>
    </row>
    <row r="14" spans="1:21" ht="17" x14ac:dyDescent="0.2">
      <c r="B14" s="166" t="s">
        <v>36</v>
      </c>
      <c r="C14" s="37">
        <v>13</v>
      </c>
      <c r="D14" s="36">
        <v>5</v>
      </c>
      <c r="E14" s="10"/>
      <c r="F14" s="10"/>
      <c r="G14" s="66"/>
      <c r="H14" s="125"/>
      <c r="I14" s="137">
        <f>I240+I241+I242+I243+I244+I245+I246+I247+I248+I249+I250+I251+I252</f>
        <v>213370</v>
      </c>
      <c r="J14" s="145">
        <f>I244+I249+I250+I251+I252</f>
        <v>6534</v>
      </c>
      <c r="K14" s="133">
        <f t="shared" si="0"/>
        <v>3.0622861695646059E-2</v>
      </c>
      <c r="L14" s="134">
        <f>J14/J23</f>
        <v>2.517851156230853E-2</v>
      </c>
      <c r="M14" s="34">
        <v>9</v>
      </c>
      <c r="N14" s="142">
        <f>I240+I242+I245+I247+I249+I251</f>
        <v>149794</v>
      </c>
      <c r="O14" s="150">
        <f>I249+I251</f>
        <v>4693</v>
      </c>
      <c r="Q14" s="142">
        <f>I241+I243+I244+I246+I248+I250+I252</f>
        <v>63576</v>
      </c>
      <c r="R14" s="150">
        <f>I244+I250+I252</f>
        <v>1841</v>
      </c>
      <c r="T14" s="156">
        <v>0</v>
      </c>
      <c r="U14" s="64"/>
    </row>
    <row r="15" spans="1:21" x14ac:dyDescent="0.2">
      <c r="B15" s="167" t="s">
        <v>37</v>
      </c>
      <c r="C15" s="165">
        <v>16</v>
      </c>
      <c r="D15" s="36">
        <v>4</v>
      </c>
      <c r="E15" s="10"/>
      <c r="F15" s="10"/>
      <c r="G15" s="66"/>
      <c r="H15" s="125"/>
      <c r="I15" s="138">
        <f>I253+I254+I255+I256+I257+I258+I259+I260+I261+I262+I263+I264+I265+I266+I267+I268</f>
        <v>189326</v>
      </c>
      <c r="J15" s="146">
        <f>I265+I266+I267+I268</f>
        <v>13994</v>
      </c>
      <c r="K15" s="133">
        <f t="shared" si="0"/>
        <v>7.391483472951417E-2</v>
      </c>
      <c r="L15" s="134">
        <f>J15/J23</f>
        <v>5.392532764048754E-2</v>
      </c>
      <c r="M15" s="34">
        <v>10</v>
      </c>
      <c r="N15" s="142">
        <f>I253+I254+I257+I258+I261+I262+I264+I265+I267</f>
        <v>127551</v>
      </c>
      <c r="O15" s="150">
        <f>I265+I267</f>
        <v>10242</v>
      </c>
      <c r="Q15" s="142">
        <f>I255+I256+I259+I260+I263+I266+I268</f>
        <v>61775</v>
      </c>
      <c r="R15" s="150">
        <f>I266+I268</f>
        <v>3752</v>
      </c>
      <c r="T15" s="156">
        <v>0</v>
      </c>
      <c r="U15" s="64"/>
    </row>
    <row r="16" spans="1:21" ht="21" x14ac:dyDescent="0.25">
      <c r="B16" s="168" t="s">
        <v>38</v>
      </c>
      <c r="C16" s="37">
        <v>14</v>
      </c>
      <c r="D16" s="36">
        <v>4</v>
      </c>
      <c r="E16" s="10"/>
      <c r="F16" s="10"/>
      <c r="G16" s="66"/>
      <c r="H16" s="125"/>
      <c r="I16" s="137">
        <f>I269+I270+I271+I272+I273+I274+I275+I276+I277+I278+I279+I280+I281+I282</f>
        <v>89627</v>
      </c>
      <c r="J16" s="147">
        <f>I279+I280+I281+I282</f>
        <v>56</v>
      </c>
      <c r="K16" s="128">
        <f t="shared" si="0"/>
        <v>6.2481171968268494E-4</v>
      </c>
      <c r="L16" s="130">
        <f>J16/J23</f>
        <v>2.1579379361635716E-4</v>
      </c>
      <c r="M16" s="34">
        <v>11</v>
      </c>
      <c r="N16" s="142">
        <f>I269+I270+I273+I274+I277+I279+I281</f>
        <v>59664</v>
      </c>
      <c r="O16" s="162">
        <f>I279+I281</f>
        <v>3</v>
      </c>
      <c r="Q16" s="142">
        <f>I271+I272+I275+I276+I278+I280+I282</f>
        <v>29963</v>
      </c>
      <c r="R16" s="162">
        <f>I280+I282</f>
        <v>53</v>
      </c>
      <c r="T16" s="156">
        <v>0</v>
      </c>
      <c r="U16" s="64"/>
    </row>
    <row r="17" spans="2:21" ht="21" x14ac:dyDescent="0.25">
      <c r="B17" s="166" t="s">
        <v>39</v>
      </c>
      <c r="C17" s="163">
        <v>34</v>
      </c>
      <c r="D17" s="36">
        <v>4</v>
      </c>
      <c r="E17" s="10"/>
      <c r="F17" s="10"/>
      <c r="G17" s="66"/>
      <c r="H17" s="125"/>
      <c r="I17" s="137">
        <f>I283+I284+I285+I286+I287+I288+I289+I290+I291+I292+I293+I294+I295+I296+I297+I298+I299+I300+I301+I302+I303+I304+I305+I306+I307+I308+I309+I310+I311+I312+I313+I314+I315+I316</f>
        <v>233607</v>
      </c>
      <c r="J17" s="147">
        <f>I307+I308+I309+I310</f>
        <v>1841</v>
      </c>
      <c r="K17" s="128">
        <f t="shared" si="0"/>
        <v>7.880756997863933E-3</v>
      </c>
      <c r="L17" s="130">
        <f>J17/J23</f>
        <v>7.0942209651377423E-3</v>
      </c>
      <c r="M17" s="34">
        <v>12</v>
      </c>
      <c r="N17" s="142">
        <f>I283+I285+I287+I288+I289+I293+I294+I295+I299+I300+I302+I303+I306+I307+I309+I311+I313+I314</f>
        <v>158455</v>
      </c>
      <c r="O17" s="162">
        <f>I307+I309</f>
        <v>720</v>
      </c>
      <c r="Q17" s="142">
        <f>I284+I286+I290+I291+I292+I296+I297+I298+I301+I304+I305+I308+I310+I312+I315+I316</f>
        <v>75152</v>
      </c>
      <c r="R17" s="162">
        <f>I308+I310</f>
        <v>1121</v>
      </c>
      <c r="T17" s="156">
        <v>0</v>
      </c>
      <c r="U17" s="64"/>
    </row>
    <row r="18" spans="2:21" x14ac:dyDescent="0.2">
      <c r="B18" s="167" t="s">
        <v>40</v>
      </c>
      <c r="C18" s="164">
        <v>24</v>
      </c>
      <c r="D18" s="36">
        <v>5</v>
      </c>
      <c r="E18" s="10"/>
      <c r="F18" s="10"/>
      <c r="G18" s="66"/>
      <c r="H18" s="125"/>
      <c r="I18" s="138">
        <f>I317+I318+I319+I320+I321+I322+I323+I324+I325+I326+I327+I328+I329+I330+I331+I332+I333+I334+I335+I336+I337+I338+I339+I340</f>
        <v>306814</v>
      </c>
      <c r="J18" s="146">
        <f>I320+I337+I338+I339+I340</f>
        <v>182500</v>
      </c>
      <c r="K18" s="131">
        <f t="shared" si="0"/>
        <v>0.59482292203093734</v>
      </c>
      <c r="L18" s="132">
        <f>J18/J23</f>
        <v>0.70325655955330679</v>
      </c>
      <c r="M18" s="34">
        <v>13</v>
      </c>
      <c r="N18" s="142">
        <f>I317+I319+I321+I322+I323+I327+I328+I329+I333+I334+I336+I337+I339</f>
        <v>198732</v>
      </c>
      <c r="O18" s="150">
        <f>I337+I339</f>
        <v>112618</v>
      </c>
      <c r="Q18" s="142">
        <f>I318+I320+I324+I325+I326+I330+I331+I332+I335+I338+I340</f>
        <v>108082</v>
      </c>
      <c r="R18" s="150">
        <f>I320+I338+I340</f>
        <v>69882</v>
      </c>
      <c r="T18" s="156">
        <v>0</v>
      </c>
      <c r="U18" s="64"/>
    </row>
    <row r="19" spans="2:21" x14ac:dyDescent="0.2">
      <c r="B19" s="167" t="s">
        <v>41</v>
      </c>
      <c r="C19" s="37">
        <v>10</v>
      </c>
      <c r="D19" s="36">
        <v>4</v>
      </c>
      <c r="E19" s="10"/>
      <c r="F19" s="10"/>
      <c r="G19" s="66"/>
      <c r="H19" s="125"/>
      <c r="I19" s="137">
        <f>I341+I342+I343+I344+I345+I346+I347+I348+I349+I350</f>
        <v>100727</v>
      </c>
      <c r="J19" s="147">
        <f>I347+I348+I349+I350</f>
        <v>1807</v>
      </c>
      <c r="K19" s="128">
        <f t="shared" si="0"/>
        <v>1.7939579258788606E-2</v>
      </c>
      <c r="L19" s="130">
        <f>J19/J23</f>
        <v>6.963203304727811E-3</v>
      </c>
      <c r="M19" s="34">
        <v>14</v>
      </c>
      <c r="N19" s="142">
        <f>I341+I343+I345+I347+I349</f>
        <v>70763</v>
      </c>
      <c r="O19" s="150">
        <f>I347+I349</f>
        <v>1377</v>
      </c>
      <c r="Q19" s="142">
        <f>I342+I344+I346+I348+I350</f>
        <v>29964</v>
      </c>
      <c r="R19" s="150">
        <f>I348+I350</f>
        <v>430</v>
      </c>
      <c r="T19" s="156">
        <v>0</v>
      </c>
      <c r="U19" s="64"/>
    </row>
    <row r="20" spans="2:21" x14ac:dyDescent="0.2">
      <c r="B20" s="167" t="s">
        <v>42</v>
      </c>
      <c r="C20" s="37">
        <v>12</v>
      </c>
      <c r="D20" s="36">
        <v>4</v>
      </c>
      <c r="E20" s="10"/>
      <c r="F20" s="10"/>
      <c r="G20" s="66"/>
      <c r="H20" s="125"/>
      <c r="I20" s="137">
        <f>I351+I352+I353+I354+I355+I356+I357+I358+I359+I360+I361+I362</f>
        <v>123382</v>
      </c>
      <c r="J20" s="145">
        <f>I359+I360+I361+I362</f>
        <v>2888</v>
      </c>
      <c r="K20" s="133">
        <f t="shared" si="0"/>
        <v>2.3406979948452773E-2</v>
      </c>
      <c r="L20" s="134">
        <f>J20/J23</f>
        <v>1.1128794213643562E-2</v>
      </c>
      <c r="M20" s="34">
        <v>15</v>
      </c>
      <c r="N20" s="142">
        <f>I351+I353+I355+I357+I359+I361</f>
        <v>84590</v>
      </c>
      <c r="O20" s="150">
        <f>I359+I361</f>
        <v>2180</v>
      </c>
      <c r="Q20" s="142">
        <f>I352+I354+I356+I358+I360+I362</f>
        <v>38792</v>
      </c>
      <c r="R20" s="150">
        <f>I360+I362</f>
        <v>708</v>
      </c>
      <c r="T20" s="156">
        <v>0</v>
      </c>
      <c r="U20" s="64"/>
    </row>
    <row r="21" spans="2:21" x14ac:dyDescent="0.2">
      <c r="B21" s="167" t="s">
        <v>43</v>
      </c>
      <c r="C21" s="37">
        <v>11</v>
      </c>
      <c r="D21" s="36">
        <v>4</v>
      </c>
      <c r="E21" s="10"/>
      <c r="F21" s="10"/>
      <c r="G21" s="66"/>
      <c r="H21" s="125"/>
      <c r="I21" s="137">
        <f>I363+I364+I365+I366+I367+I368+I369+I370+I371+I372+I373</f>
        <v>112440</v>
      </c>
      <c r="J21" s="147">
        <f>I370+I371+I372+I373</f>
        <v>722</v>
      </c>
      <c r="K21" s="128">
        <f t="shared" si="0"/>
        <v>6.421202419067947E-3</v>
      </c>
      <c r="L21" s="130">
        <f>J21/J23</f>
        <v>2.7821985534108905E-3</v>
      </c>
      <c r="M21" s="34">
        <v>16</v>
      </c>
      <c r="N21" s="142">
        <f>I363+I365+I367+I368+I370+I372</f>
        <v>79398</v>
      </c>
      <c r="O21" s="150">
        <f>I370+I372</f>
        <v>598</v>
      </c>
      <c r="Q21" s="142">
        <f>I364+I366+I369+I371+I373</f>
        <v>33042</v>
      </c>
      <c r="R21" s="150">
        <f>I371+I373</f>
        <v>124</v>
      </c>
      <c r="T21" s="156">
        <v>0</v>
      </c>
      <c r="U21" s="64"/>
    </row>
    <row r="22" spans="2:21" ht="18" thickBot="1" x14ac:dyDescent="0.25">
      <c r="B22" s="166" t="s">
        <v>44</v>
      </c>
      <c r="C22" s="37">
        <v>10</v>
      </c>
      <c r="D22" s="36">
        <v>4</v>
      </c>
      <c r="E22" s="10"/>
      <c r="F22" s="10"/>
      <c r="G22" s="66"/>
      <c r="H22" s="125"/>
      <c r="I22" s="137">
        <f>I374+I375+I376+I377+I378+I379+I380+I381+I382+I383</f>
        <v>61272</v>
      </c>
      <c r="J22" s="147">
        <f>I378+I381+I382+I383</f>
        <v>199</v>
      </c>
      <c r="K22" s="128">
        <f t="shared" si="0"/>
        <v>3.2478130304217259E-3</v>
      </c>
      <c r="L22" s="130">
        <f>J22/J23</f>
        <v>7.6683865945812639E-4</v>
      </c>
      <c r="M22" s="34">
        <v>17</v>
      </c>
      <c r="N22" s="142">
        <f>I374+I376+I378+I379+I381+I383</f>
        <v>41850</v>
      </c>
      <c r="O22" s="150">
        <f>I378+I381+I383</f>
        <v>148</v>
      </c>
      <c r="Q22" s="142">
        <f>I375+I377+I380+I382</f>
        <v>19422</v>
      </c>
      <c r="R22" s="150">
        <f>I382</f>
        <v>51</v>
      </c>
      <c r="T22" s="156">
        <v>0</v>
      </c>
      <c r="U22" s="64"/>
    </row>
    <row r="23" spans="2:21" ht="20" thickBot="1" x14ac:dyDescent="0.25">
      <c r="B23" s="4" t="s">
        <v>165</v>
      </c>
      <c r="C23" s="5">
        <f>SUBTOTAL(9,C6:C22)</f>
        <v>264</v>
      </c>
      <c r="D23" s="8"/>
      <c r="E23" s="6"/>
      <c r="F23" s="6"/>
      <c r="G23" s="126"/>
      <c r="H23" s="127"/>
      <c r="I23" s="139">
        <f>SUBTOTAL(9,I6:I22)</f>
        <v>2059426</v>
      </c>
      <c r="J23" s="159">
        <f>SUBTOTAL(9,J6:J22)</f>
        <v>259507</v>
      </c>
      <c r="K23" s="160">
        <f t="shared" si="0"/>
        <v>0.12600938319706559</v>
      </c>
      <c r="L23" s="64"/>
      <c r="M23" s="4" t="s">
        <v>165</v>
      </c>
      <c r="N23" s="153">
        <f>SUBTOTAL(9,N6:N22)</f>
        <v>1404651</v>
      </c>
      <c r="O23" s="155">
        <f>SUBTOTAL(9,O6:O22)</f>
        <v>165896</v>
      </c>
      <c r="P23" s="154"/>
      <c r="Q23" s="153">
        <f t="shared" ref="Q23:R23" si="1">SUBTOTAL(9,Q6:Q22)</f>
        <v>654774</v>
      </c>
      <c r="R23" s="155">
        <f t="shared" si="1"/>
        <v>93610</v>
      </c>
      <c r="T23" s="158">
        <v>1</v>
      </c>
      <c r="U23" s="64"/>
    </row>
    <row r="24" spans="2:21" x14ac:dyDescent="0.2">
      <c r="D24" s="9">
        <f>D23/C23</f>
        <v>0</v>
      </c>
      <c r="I24" s="140"/>
      <c r="N24" s="129">
        <f>N23/I23</f>
        <v>0.68205946705538334</v>
      </c>
      <c r="O24" s="129">
        <f>O23/J23</f>
        <v>0.63927369974605697</v>
      </c>
      <c r="Q24" s="129">
        <f>Q23/I23</f>
        <v>0.31794004737242321</v>
      </c>
      <c r="R24" s="129">
        <f>R23/J23</f>
        <v>0.36072244679334275</v>
      </c>
    </row>
    <row r="25" spans="2:21" ht="17" thickBot="1" x14ac:dyDescent="0.25">
      <c r="D25" s="9"/>
    </row>
    <row r="26" spans="2:21" ht="26" x14ac:dyDescent="0.3">
      <c r="C26" s="60" t="s">
        <v>238</v>
      </c>
      <c r="D26" s="61"/>
      <c r="E26" s="61"/>
      <c r="F26" s="61"/>
      <c r="G26" s="61"/>
      <c r="H26" s="61"/>
      <c r="I26" s="61"/>
      <c r="J26" s="61"/>
      <c r="K26" s="62"/>
    </row>
    <row r="27" spans="2:21" ht="26" x14ac:dyDescent="0.3">
      <c r="C27" s="191" t="s">
        <v>242</v>
      </c>
      <c r="D27" s="192"/>
      <c r="E27" s="192"/>
      <c r="F27" s="192"/>
      <c r="G27" s="192"/>
      <c r="H27" s="192"/>
      <c r="I27" s="192"/>
      <c r="J27" s="193"/>
      <c r="K27" s="214"/>
    </row>
    <row r="28" spans="2:21" ht="26" x14ac:dyDescent="0.3">
      <c r="C28" s="194" t="s">
        <v>241</v>
      </c>
      <c r="D28" s="195"/>
      <c r="E28" s="195"/>
      <c r="F28" s="195"/>
      <c r="G28" s="195"/>
      <c r="H28" s="195"/>
      <c r="I28" s="195"/>
      <c r="J28" s="196"/>
      <c r="K28" s="214"/>
    </row>
    <row r="29" spans="2:21" ht="26" x14ac:dyDescent="0.3">
      <c r="C29" s="197"/>
      <c r="D29" s="198"/>
      <c r="E29" s="198"/>
      <c r="F29" s="198" t="s">
        <v>243</v>
      </c>
      <c r="G29" s="198"/>
      <c r="H29" s="198"/>
      <c r="I29" s="198"/>
      <c r="J29" s="199"/>
      <c r="K29" s="214"/>
    </row>
    <row r="30" spans="2:21" ht="57" x14ac:dyDescent="0.2">
      <c r="C30" s="215" t="s">
        <v>209</v>
      </c>
      <c r="D30" s="216" t="s">
        <v>210</v>
      </c>
      <c r="E30" s="216" t="s">
        <v>211</v>
      </c>
      <c r="F30" s="216" t="s">
        <v>212</v>
      </c>
      <c r="G30" s="216" t="s">
        <v>213</v>
      </c>
      <c r="H30" s="216" t="s">
        <v>214</v>
      </c>
      <c r="I30" s="216" t="s">
        <v>143</v>
      </c>
      <c r="J30" s="10"/>
      <c r="K30" s="11"/>
    </row>
    <row r="31" spans="2:21" ht="18" x14ac:dyDescent="0.2">
      <c r="C31" s="217" t="s">
        <v>159</v>
      </c>
      <c r="D31" s="115">
        <v>86</v>
      </c>
      <c r="E31" s="115" t="s">
        <v>145</v>
      </c>
      <c r="F31" s="115" t="s">
        <v>215</v>
      </c>
      <c r="G31" s="169" t="s">
        <v>221</v>
      </c>
      <c r="H31" s="116">
        <v>7</v>
      </c>
      <c r="I31" s="118">
        <v>1</v>
      </c>
      <c r="J31" s="232">
        <f>I31+I32</f>
        <v>2</v>
      </c>
      <c r="K31" s="238">
        <f>J33+J31</f>
        <v>10</v>
      </c>
    </row>
    <row r="32" spans="2:21" ht="18" x14ac:dyDescent="0.2">
      <c r="C32" s="218" t="s">
        <v>159</v>
      </c>
      <c r="D32" s="113">
        <v>86</v>
      </c>
      <c r="E32" s="113" t="s">
        <v>145</v>
      </c>
      <c r="F32" s="113" t="s">
        <v>217</v>
      </c>
      <c r="G32" s="170" t="s">
        <v>221</v>
      </c>
      <c r="H32" s="117">
        <v>7</v>
      </c>
      <c r="I32" s="119">
        <v>1</v>
      </c>
      <c r="J32" s="233"/>
      <c r="K32" s="239"/>
    </row>
    <row r="33" spans="2:11" ht="68" x14ac:dyDescent="0.2">
      <c r="C33" s="219" t="s">
        <v>154</v>
      </c>
      <c r="D33" s="116">
        <v>87</v>
      </c>
      <c r="E33" s="116" t="s">
        <v>149</v>
      </c>
      <c r="F33" s="187" t="s">
        <v>240</v>
      </c>
      <c r="G33" s="171" t="s">
        <v>218</v>
      </c>
      <c r="H33" s="116">
        <v>2</v>
      </c>
      <c r="I33" s="118">
        <v>5</v>
      </c>
      <c r="J33" s="232">
        <f>I33+I34+I35</f>
        <v>8</v>
      </c>
      <c r="K33" s="239"/>
    </row>
    <row r="34" spans="2:11" ht="69" thickBot="1" x14ac:dyDescent="0.25">
      <c r="C34" s="220" t="s">
        <v>154</v>
      </c>
      <c r="D34" s="65">
        <v>87</v>
      </c>
      <c r="E34" s="65" t="s">
        <v>149</v>
      </c>
      <c r="F34" s="120" t="s">
        <v>240</v>
      </c>
      <c r="G34" s="172" t="s">
        <v>218</v>
      </c>
      <c r="H34" s="65">
        <v>6</v>
      </c>
      <c r="I34" s="121">
        <v>1</v>
      </c>
      <c r="J34" s="234"/>
      <c r="K34" s="239"/>
    </row>
    <row r="35" spans="2:11" ht="68" x14ac:dyDescent="0.2">
      <c r="C35" s="221" t="s">
        <v>154</v>
      </c>
      <c r="D35" s="117">
        <v>87</v>
      </c>
      <c r="E35" s="117" t="s">
        <v>149</v>
      </c>
      <c r="F35" s="187" t="s">
        <v>240</v>
      </c>
      <c r="G35" s="173" t="s">
        <v>218</v>
      </c>
      <c r="H35" s="117">
        <v>13</v>
      </c>
      <c r="I35" s="119">
        <v>2</v>
      </c>
      <c r="J35" s="233"/>
      <c r="K35" s="240"/>
    </row>
    <row r="36" spans="2:11" ht="18" x14ac:dyDescent="0.2">
      <c r="C36" s="222" t="s">
        <v>146</v>
      </c>
      <c r="D36" s="43">
        <v>86</v>
      </c>
      <c r="E36" s="43" t="s">
        <v>145</v>
      </c>
      <c r="F36" s="43" t="s">
        <v>215</v>
      </c>
      <c r="G36" s="210" t="s">
        <v>221</v>
      </c>
      <c r="H36" s="43">
        <v>7</v>
      </c>
      <c r="I36" s="223">
        <v>1</v>
      </c>
      <c r="J36" s="232">
        <f>I36+I37+I38+I39+I40</f>
        <v>14</v>
      </c>
      <c r="K36" s="238">
        <f>J36+J41+J42+J43</f>
        <v>28</v>
      </c>
    </row>
    <row r="37" spans="2:11" ht="18" x14ac:dyDescent="0.2">
      <c r="C37" s="222" t="s">
        <v>146</v>
      </c>
      <c r="D37" s="43">
        <v>86</v>
      </c>
      <c r="E37" s="43" t="s">
        <v>145</v>
      </c>
      <c r="F37" s="43" t="s">
        <v>217</v>
      </c>
      <c r="G37" s="210" t="s">
        <v>221</v>
      </c>
      <c r="H37" s="43">
        <v>7</v>
      </c>
      <c r="I37" s="223">
        <v>1</v>
      </c>
      <c r="J37" s="234"/>
      <c r="K37" s="239"/>
    </row>
    <row r="38" spans="2:11" ht="18" x14ac:dyDescent="0.2">
      <c r="C38" s="222" t="s">
        <v>146</v>
      </c>
      <c r="D38" s="43">
        <v>86</v>
      </c>
      <c r="E38" s="43" t="s">
        <v>145</v>
      </c>
      <c r="F38" s="43" t="s">
        <v>215</v>
      </c>
      <c r="G38" s="210" t="s">
        <v>216</v>
      </c>
      <c r="H38" s="43">
        <v>7</v>
      </c>
      <c r="I38" s="223">
        <v>8</v>
      </c>
      <c r="J38" s="234"/>
      <c r="K38" s="239"/>
    </row>
    <row r="39" spans="2:11" ht="18" x14ac:dyDescent="0.2">
      <c r="C39" s="222" t="s">
        <v>146</v>
      </c>
      <c r="D39" s="43">
        <v>86</v>
      </c>
      <c r="E39" s="43" t="s">
        <v>145</v>
      </c>
      <c r="F39" s="43" t="s">
        <v>217</v>
      </c>
      <c r="G39" s="210" t="s">
        <v>216</v>
      </c>
      <c r="H39" s="43">
        <v>9</v>
      </c>
      <c r="I39" s="223">
        <v>1</v>
      </c>
      <c r="J39" s="234"/>
      <c r="K39" s="239"/>
    </row>
    <row r="40" spans="2:11" ht="18" x14ac:dyDescent="0.2">
      <c r="C40" s="218" t="s">
        <v>146</v>
      </c>
      <c r="D40" s="113">
        <v>86</v>
      </c>
      <c r="E40" s="113" t="s">
        <v>145</v>
      </c>
      <c r="F40" s="113" t="s">
        <v>215</v>
      </c>
      <c r="G40" s="170" t="s">
        <v>216</v>
      </c>
      <c r="H40" s="113">
        <v>17</v>
      </c>
      <c r="I40" s="114">
        <v>3</v>
      </c>
      <c r="J40" s="233"/>
      <c r="K40" s="239"/>
    </row>
    <row r="41" spans="2:11" ht="21" x14ac:dyDescent="0.2">
      <c r="C41" s="220" t="s">
        <v>146</v>
      </c>
      <c r="D41" s="65">
        <v>88</v>
      </c>
      <c r="E41" s="65" t="s">
        <v>156</v>
      </c>
      <c r="F41" s="124" t="s">
        <v>227</v>
      </c>
      <c r="G41" s="174" t="s">
        <v>221</v>
      </c>
      <c r="H41" s="267">
        <v>7</v>
      </c>
      <c r="I41" s="224">
        <f>I210</f>
        <v>1</v>
      </c>
      <c r="J41" s="235">
        <v>1</v>
      </c>
      <c r="K41" s="239"/>
    </row>
    <row r="42" spans="2:11" ht="18" x14ac:dyDescent="0.2">
      <c r="B42" s="110"/>
      <c r="C42" s="226" t="s">
        <v>158</v>
      </c>
      <c r="D42" s="122">
        <v>86</v>
      </c>
      <c r="E42" s="122" t="s">
        <v>145</v>
      </c>
      <c r="F42" s="122" t="s">
        <v>215</v>
      </c>
      <c r="G42" s="175" t="s">
        <v>221</v>
      </c>
      <c r="H42" s="122">
        <v>7</v>
      </c>
      <c r="I42" s="123">
        <v>10</v>
      </c>
      <c r="J42" s="236">
        <f>I42</f>
        <v>10</v>
      </c>
      <c r="K42" s="239"/>
    </row>
    <row r="43" spans="2:11" ht="18" x14ac:dyDescent="0.2">
      <c r="C43" s="222" t="s">
        <v>158</v>
      </c>
      <c r="D43" s="43">
        <v>87</v>
      </c>
      <c r="E43" s="43" t="s">
        <v>149</v>
      </c>
      <c r="F43" s="43" t="s">
        <v>215</v>
      </c>
      <c r="G43" s="210" t="s">
        <v>221</v>
      </c>
      <c r="H43" s="43">
        <v>7</v>
      </c>
      <c r="I43" s="223">
        <v>2</v>
      </c>
      <c r="J43" s="232">
        <f>I43+I44</f>
        <v>3</v>
      </c>
      <c r="K43" s="239"/>
    </row>
    <row r="44" spans="2:11" ht="19" thickBot="1" x14ac:dyDescent="0.25">
      <c r="C44" s="222" t="s">
        <v>158</v>
      </c>
      <c r="D44" s="43">
        <v>87</v>
      </c>
      <c r="E44" s="43" t="s">
        <v>149</v>
      </c>
      <c r="F44" s="43" t="s">
        <v>217</v>
      </c>
      <c r="G44" s="210" t="s">
        <v>221</v>
      </c>
      <c r="H44" s="43">
        <v>7</v>
      </c>
      <c r="I44" s="223">
        <v>1</v>
      </c>
      <c r="J44" s="237"/>
      <c r="K44" s="241"/>
    </row>
    <row r="45" spans="2:11" ht="19" x14ac:dyDescent="0.25">
      <c r="C45" s="69" t="s">
        <v>151</v>
      </c>
      <c r="D45" s="70">
        <v>86</v>
      </c>
      <c r="E45" s="70" t="s">
        <v>145</v>
      </c>
      <c r="F45" s="71" t="s">
        <v>215</v>
      </c>
      <c r="G45" s="176" t="s">
        <v>218</v>
      </c>
      <c r="H45" s="72">
        <v>1</v>
      </c>
      <c r="I45" s="108">
        <f>I126</f>
        <v>810</v>
      </c>
      <c r="J45" s="242">
        <f>I45+I46</f>
        <v>1545</v>
      </c>
      <c r="K45" s="243">
        <f>SUBTOTAL(9,J45:J76)</f>
        <v>195810</v>
      </c>
    </row>
    <row r="46" spans="2:11" ht="19" x14ac:dyDescent="0.25">
      <c r="C46" s="73" t="s">
        <v>151</v>
      </c>
      <c r="D46" s="74">
        <v>86</v>
      </c>
      <c r="E46" s="74" t="s">
        <v>145</v>
      </c>
      <c r="F46" s="75" t="s">
        <v>217</v>
      </c>
      <c r="G46" s="177" t="s">
        <v>218</v>
      </c>
      <c r="H46" s="76">
        <v>1</v>
      </c>
      <c r="I46" s="88">
        <f>I127</f>
        <v>735</v>
      </c>
      <c r="J46" s="244"/>
      <c r="K46" s="245"/>
    </row>
    <row r="47" spans="2:11" ht="19" x14ac:dyDescent="0.25">
      <c r="C47" s="80" t="s">
        <v>151</v>
      </c>
      <c r="D47" s="81">
        <v>86</v>
      </c>
      <c r="E47" s="81" t="s">
        <v>145</v>
      </c>
      <c r="F47" s="82" t="s">
        <v>215</v>
      </c>
      <c r="G47" s="178" t="s">
        <v>218</v>
      </c>
      <c r="H47" s="83">
        <v>2</v>
      </c>
      <c r="I47" s="87">
        <f>I137</f>
        <v>2108</v>
      </c>
      <c r="J47" s="246">
        <f>I47+I48</f>
        <v>3577</v>
      </c>
      <c r="K47" s="245"/>
    </row>
    <row r="48" spans="2:11" ht="19" x14ac:dyDescent="0.25">
      <c r="C48" s="84" t="s">
        <v>151</v>
      </c>
      <c r="D48" s="85">
        <v>86</v>
      </c>
      <c r="E48" s="85" t="s">
        <v>145</v>
      </c>
      <c r="F48" s="86" t="s">
        <v>217</v>
      </c>
      <c r="G48" s="179" t="s">
        <v>218</v>
      </c>
      <c r="H48" s="86">
        <v>2</v>
      </c>
      <c r="I48" s="88">
        <f>I138</f>
        <v>1469</v>
      </c>
      <c r="J48" s="244"/>
      <c r="K48" s="245"/>
    </row>
    <row r="49" spans="3:11" ht="19" x14ac:dyDescent="0.25">
      <c r="C49" s="73" t="s">
        <v>151</v>
      </c>
      <c r="D49" s="74">
        <v>86</v>
      </c>
      <c r="E49" s="74" t="s">
        <v>145</v>
      </c>
      <c r="F49" s="75" t="s">
        <v>215</v>
      </c>
      <c r="G49" s="177" t="s">
        <v>218</v>
      </c>
      <c r="H49" s="75">
        <v>3</v>
      </c>
      <c r="I49" s="89">
        <f>I147</f>
        <v>4070</v>
      </c>
      <c r="J49" s="246">
        <f>I49+I50</f>
        <v>6637</v>
      </c>
      <c r="K49" s="245"/>
    </row>
    <row r="50" spans="3:11" ht="19" x14ac:dyDescent="0.25">
      <c r="C50" s="73" t="s">
        <v>151</v>
      </c>
      <c r="D50" s="74">
        <v>86</v>
      </c>
      <c r="E50" s="74" t="s">
        <v>145</v>
      </c>
      <c r="F50" s="75" t="s">
        <v>217</v>
      </c>
      <c r="G50" s="177" t="s">
        <v>218</v>
      </c>
      <c r="H50" s="75">
        <v>3</v>
      </c>
      <c r="I50" s="89">
        <f>I148</f>
        <v>2567</v>
      </c>
      <c r="J50" s="244"/>
      <c r="K50" s="245"/>
    </row>
    <row r="51" spans="3:11" ht="19" x14ac:dyDescent="0.25">
      <c r="C51" s="80" t="s">
        <v>151</v>
      </c>
      <c r="D51" s="81">
        <v>86</v>
      </c>
      <c r="E51" s="81" t="s">
        <v>145</v>
      </c>
      <c r="F51" s="82" t="s">
        <v>215</v>
      </c>
      <c r="G51" s="178" t="s">
        <v>218</v>
      </c>
      <c r="H51" s="82">
        <v>4</v>
      </c>
      <c r="I51" s="87">
        <f>I157</f>
        <v>30</v>
      </c>
      <c r="J51" s="246">
        <f>I51+I52</f>
        <v>47</v>
      </c>
      <c r="K51" s="245"/>
    </row>
    <row r="52" spans="3:11" ht="19" x14ac:dyDescent="0.25">
      <c r="C52" s="84" t="s">
        <v>151</v>
      </c>
      <c r="D52" s="85">
        <v>86</v>
      </c>
      <c r="E52" s="85" t="s">
        <v>145</v>
      </c>
      <c r="F52" s="86" t="s">
        <v>217</v>
      </c>
      <c r="G52" s="179" t="s">
        <v>218</v>
      </c>
      <c r="H52" s="86">
        <v>4</v>
      </c>
      <c r="I52" s="88">
        <f>I158</f>
        <v>17</v>
      </c>
      <c r="J52" s="244"/>
      <c r="K52" s="245"/>
    </row>
    <row r="53" spans="3:11" ht="19" x14ac:dyDescent="0.25">
      <c r="C53" s="73" t="s">
        <v>151</v>
      </c>
      <c r="D53" s="74">
        <v>86</v>
      </c>
      <c r="E53" s="74" t="s">
        <v>145</v>
      </c>
      <c r="F53" s="75" t="s">
        <v>215</v>
      </c>
      <c r="G53" s="177" t="s">
        <v>218</v>
      </c>
      <c r="H53" s="75">
        <v>5</v>
      </c>
      <c r="I53" s="89">
        <f>I167</f>
        <v>526</v>
      </c>
      <c r="J53" s="246">
        <f>I53+I54</f>
        <v>644</v>
      </c>
      <c r="K53" s="245"/>
    </row>
    <row r="54" spans="3:11" ht="19" x14ac:dyDescent="0.25">
      <c r="C54" s="73" t="s">
        <v>151</v>
      </c>
      <c r="D54" s="74">
        <v>86</v>
      </c>
      <c r="E54" s="74" t="s">
        <v>145</v>
      </c>
      <c r="F54" s="75" t="s">
        <v>217</v>
      </c>
      <c r="G54" s="177" t="s">
        <v>218</v>
      </c>
      <c r="H54" s="75">
        <v>5</v>
      </c>
      <c r="I54" s="89">
        <f>I168</f>
        <v>118</v>
      </c>
      <c r="J54" s="244"/>
      <c r="K54" s="245"/>
    </row>
    <row r="55" spans="3:11" ht="19" x14ac:dyDescent="0.25">
      <c r="C55" s="80" t="s">
        <v>151</v>
      </c>
      <c r="D55" s="81">
        <v>86</v>
      </c>
      <c r="E55" s="81" t="s">
        <v>145</v>
      </c>
      <c r="F55" s="82" t="s">
        <v>215</v>
      </c>
      <c r="G55" s="178" t="s">
        <v>218</v>
      </c>
      <c r="H55" s="82">
        <v>6</v>
      </c>
      <c r="I55" s="87">
        <f>I186</f>
        <v>4286</v>
      </c>
      <c r="J55" s="246">
        <f>I55+I56</f>
        <v>8037</v>
      </c>
      <c r="K55" s="245"/>
    </row>
    <row r="56" spans="3:11" ht="19" x14ac:dyDescent="0.25">
      <c r="C56" s="84" t="s">
        <v>151</v>
      </c>
      <c r="D56" s="85">
        <v>86</v>
      </c>
      <c r="E56" s="85" t="s">
        <v>145</v>
      </c>
      <c r="F56" s="86" t="s">
        <v>217</v>
      </c>
      <c r="G56" s="179" t="s">
        <v>218</v>
      </c>
      <c r="H56" s="86">
        <v>6</v>
      </c>
      <c r="I56" s="88">
        <f>I187</f>
        <v>3751</v>
      </c>
      <c r="J56" s="244"/>
      <c r="K56" s="245"/>
    </row>
    <row r="57" spans="3:11" ht="19" x14ac:dyDescent="0.25">
      <c r="C57" s="73" t="s">
        <v>151</v>
      </c>
      <c r="D57" s="74">
        <v>86</v>
      </c>
      <c r="E57" s="74" t="s">
        <v>145</v>
      </c>
      <c r="F57" s="75" t="s">
        <v>215</v>
      </c>
      <c r="G57" s="177" t="s">
        <v>218</v>
      </c>
      <c r="H57" s="75">
        <v>7</v>
      </c>
      <c r="I57" s="89">
        <f>I221</f>
        <v>7729</v>
      </c>
      <c r="J57" s="247">
        <f>I57+I58</f>
        <v>13697</v>
      </c>
      <c r="K57" s="245"/>
    </row>
    <row r="58" spans="3:11" ht="19" x14ac:dyDescent="0.25">
      <c r="C58" s="73" t="s">
        <v>151</v>
      </c>
      <c r="D58" s="74">
        <v>86</v>
      </c>
      <c r="E58" s="74" t="s">
        <v>145</v>
      </c>
      <c r="F58" s="75" t="s">
        <v>217</v>
      </c>
      <c r="G58" s="177" t="s">
        <v>218</v>
      </c>
      <c r="H58" s="75">
        <v>7</v>
      </c>
      <c r="I58" s="89">
        <f>I222</f>
        <v>5968</v>
      </c>
      <c r="J58" s="248"/>
      <c r="K58" s="245"/>
    </row>
    <row r="59" spans="3:11" ht="19" x14ac:dyDescent="0.25">
      <c r="C59" s="80" t="s">
        <v>151</v>
      </c>
      <c r="D59" s="81">
        <v>86</v>
      </c>
      <c r="E59" s="81" t="s">
        <v>145</v>
      </c>
      <c r="F59" s="82" t="s">
        <v>215</v>
      </c>
      <c r="G59" s="178" t="s">
        <v>218</v>
      </c>
      <c r="H59" s="82">
        <v>9</v>
      </c>
      <c r="I59" s="87">
        <f>I249</f>
        <v>1498</v>
      </c>
      <c r="J59" s="246">
        <f>I59+I60</f>
        <v>3211</v>
      </c>
      <c r="K59" s="245"/>
    </row>
    <row r="60" spans="3:11" ht="19" x14ac:dyDescent="0.25">
      <c r="C60" s="84" t="s">
        <v>151</v>
      </c>
      <c r="D60" s="85">
        <v>86</v>
      </c>
      <c r="E60" s="85" t="s">
        <v>145</v>
      </c>
      <c r="F60" s="86" t="s">
        <v>217</v>
      </c>
      <c r="G60" s="179" t="s">
        <v>218</v>
      </c>
      <c r="H60" s="86">
        <v>9</v>
      </c>
      <c r="I60" s="88">
        <f>I250</f>
        <v>1713</v>
      </c>
      <c r="J60" s="244"/>
      <c r="K60" s="245"/>
    </row>
    <row r="61" spans="3:11" ht="19" x14ac:dyDescent="0.25">
      <c r="C61" s="73" t="s">
        <v>151</v>
      </c>
      <c r="D61" s="74">
        <v>86</v>
      </c>
      <c r="E61" s="74" t="s">
        <v>145</v>
      </c>
      <c r="F61" s="75" t="s">
        <v>215</v>
      </c>
      <c r="G61" s="177" t="s">
        <v>218</v>
      </c>
      <c r="H61" s="75">
        <v>10</v>
      </c>
      <c r="I61" s="89">
        <f>I265</f>
        <v>6775</v>
      </c>
      <c r="J61" s="246">
        <f>I61+I62</f>
        <v>10454</v>
      </c>
      <c r="K61" s="245"/>
    </row>
    <row r="62" spans="3:11" ht="19" x14ac:dyDescent="0.25">
      <c r="C62" s="73" t="s">
        <v>151</v>
      </c>
      <c r="D62" s="74">
        <v>86</v>
      </c>
      <c r="E62" s="74" t="s">
        <v>145</v>
      </c>
      <c r="F62" s="75" t="s">
        <v>217</v>
      </c>
      <c r="G62" s="177" t="s">
        <v>218</v>
      </c>
      <c r="H62" s="75">
        <v>10</v>
      </c>
      <c r="I62" s="89">
        <f>I266</f>
        <v>3679</v>
      </c>
      <c r="J62" s="244"/>
      <c r="K62" s="245"/>
    </row>
    <row r="63" spans="3:11" ht="19" x14ac:dyDescent="0.25">
      <c r="C63" s="80" t="s">
        <v>151</v>
      </c>
      <c r="D63" s="81">
        <v>86</v>
      </c>
      <c r="E63" s="81" t="s">
        <v>145</v>
      </c>
      <c r="F63" s="82" t="s">
        <v>215</v>
      </c>
      <c r="G63" s="178" t="s">
        <v>218</v>
      </c>
      <c r="H63" s="82">
        <v>11</v>
      </c>
      <c r="I63" s="87">
        <f>I279</f>
        <v>2</v>
      </c>
      <c r="J63" s="246">
        <f>I63+I64</f>
        <v>19</v>
      </c>
      <c r="K63" s="245"/>
    </row>
    <row r="64" spans="3:11" ht="19" x14ac:dyDescent="0.25">
      <c r="C64" s="84" t="s">
        <v>151</v>
      </c>
      <c r="D64" s="85">
        <v>86</v>
      </c>
      <c r="E64" s="85" t="s">
        <v>145</v>
      </c>
      <c r="F64" s="86" t="s">
        <v>217</v>
      </c>
      <c r="G64" s="179" t="s">
        <v>218</v>
      </c>
      <c r="H64" s="86">
        <v>11</v>
      </c>
      <c r="I64" s="88">
        <f>I280</f>
        <v>17</v>
      </c>
      <c r="J64" s="244"/>
      <c r="K64" s="245"/>
    </row>
    <row r="65" spans="3:11" ht="19" x14ac:dyDescent="0.25">
      <c r="C65" s="73" t="s">
        <v>151</v>
      </c>
      <c r="D65" s="74">
        <v>86</v>
      </c>
      <c r="E65" s="74" t="s">
        <v>145</v>
      </c>
      <c r="F65" s="75" t="s">
        <v>215</v>
      </c>
      <c r="G65" s="177" t="s">
        <v>218</v>
      </c>
      <c r="H65" s="75">
        <v>12</v>
      </c>
      <c r="I65" s="89">
        <f>I307</f>
        <v>416</v>
      </c>
      <c r="J65" s="246">
        <f>I65+I66</f>
        <v>1500</v>
      </c>
      <c r="K65" s="245"/>
    </row>
    <row r="66" spans="3:11" ht="19" x14ac:dyDescent="0.25">
      <c r="C66" s="73" t="s">
        <v>151</v>
      </c>
      <c r="D66" s="74">
        <v>86</v>
      </c>
      <c r="E66" s="74" t="s">
        <v>145</v>
      </c>
      <c r="F66" s="75" t="s">
        <v>217</v>
      </c>
      <c r="G66" s="177" t="s">
        <v>218</v>
      </c>
      <c r="H66" s="75">
        <v>12</v>
      </c>
      <c r="I66" s="89">
        <f>I308</f>
        <v>1084</v>
      </c>
      <c r="J66" s="244"/>
      <c r="K66" s="245"/>
    </row>
    <row r="67" spans="3:11" ht="19" x14ac:dyDescent="0.25">
      <c r="C67" s="80" t="s">
        <v>151</v>
      </c>
      <c r="D67" s="81">
        <v>86</v>
      </c>
      <c r="E67" s="81" t="s">
        <v>145</v>
      </c>
      <c r="F67" s="82" t="s">
        <v>215</v>
      </c>
      <c r="G67" s="178" t="s">
        <v>218</v>
      </c>
      <c r="H67" s="82">
        <v>13</v>
      </c>
      <c r="I67" s="90">
        <f>I337</f>
        <v>75654</v>
      </c>
      <c r="J67" s="247">
        <f>I67+I68</f>
        <v>143098</v>
      </c>
      <c r="K67" s="245"/>
    </row>
    <row r="68" spans="3:11" ht="19" x14ac:dyDescent="0.25">
      <c r="C68" s="84" t="s">
        <v>151</v>
      </c>
      <c r="D68" s="85">
        <v>86</v>
      </c>
      <c r="E68" s="85" t="s">
        <v>145</v>
      </c>
      <c r="F68" s="86" t="s">
        <v>217</v>
      </c>
      <c r="G68" s="179" t="s">
        <v>218</v>
      </c>
      <c r="H68" s="86">
        <v>13</v>
      </c>
      <c r="I68" s="91">
        <f>I338</f>
        <v>67444</v>
      </c>
      <c r="J68" s="248"/>
      <c r="K68" s="245"/>
    </row>
    <row r="69" spans="3:11" ht="19" x14ac:dyDescent="0.25">
      <c r="C69" s="73" t="s">
        <v>151</v>
      </c>
      <c r="D69" s="74">
        <v>86</v>
      </c>
      <c r="E69" s="74" t="s">
        <v>145</v>
      </c>
      <c r="F69" s="75" t="s">
        <v>215</v>
      </c>
      <c r="G69" s="177" t="s">
        <v>218</v>
      </c>
      <c r="H69" s="75">
        <v>14</v>
      </c>
      <c r="I69" s="89">
        <f>I347</f>
        <v>663</v>
      </c>
      <c r="J69" s="246">
        <f>I69+I70</f>
        <v>1066</v>
      </c>
      <c r="K69" s="245"/>
    </row>
    <row r="70" spans="3:11" ht="19" x14ac:dyDescent="0.25">
      <c r="C70" s="73" t="s">
        <v>151</v>
      </c>
      <c r="D70" s="74">
        <v>86</v>
      </c>
      <c r="E70" s="74" t="s">
        <v>145</v>
      </c>
      <c r="F70" s="75" t="s">
        <v>217</v>
      </c>
      <c r="G70" s="177" t="s">
        <v>218</v>
      </c>
      <c r="H70" s="75">
        <v>14</v>
      </c>
      <c r="I70" s="89">
        <f>I348</f>
        <v>403</v>
      </c>
      <c r="J70" s="244"/>
      <c r="K70" s="245"/>
    </row>
    <row r="71" spans="3:11" ht="19" x14ac:dyDescent="0.25">
      <c r="C71" s="80" t="s">
        <v>151</v>
      </c>
      <c r="D71" s="81">
        <v>86</v>
      </c>
      <c r="E71" s="81" t="s">
        <v>145</v>
      </c>
      <c r="F71" s="82" t="s">
        <v>215</v>
      </c>
      <c r="G71" s="178" t="s">
        <v>218</v>
      </c>
      <c r="H71" s="82">
        <v>15</v>
      </c>
      <c r="I71" s="87">
        <f>I359</f>
        <v>1022</v>
      </c>
      <c r="J71" s="246">
        <f>I71+I72</f>
        <v>1677</v>
      </c>
      <c r="K71" s="245"/>
    </row>
    <row r="72" spans="3:11" ht="19" x14ac:dyDescent="0.25">
      <c r="C72" s="84" t="s">
        <v>151</v>
      </c>
      <c r="D72" s="85">
        <v>86</v>
      </c>
      <c r="E72" s="85" t="s">
        <v>145</v>
      </c>
      <c r="F72" s="86" t="s">
        <v>217</v>
      </c>
      <c r="G72" s="179" t="s">
        <v>218</v>
      </c>
      <c r="H72" s="86">
        <v>15</v>
      </c>
      <c r="I72" s="88">
        <f>I360</f>
        <v>655</v>
      </c>
      <c r="J72" s="244"/>
      <c r="K72" s="245"/>
    </row>
    <row r="73" spans="3:11" ht="19" x14ac:dyDescent="0.25">
      <c r="C73" s="73" t="s">
        <v>151</v>
      </c>
      <c r="D73" s="74">
        <v>86</v>
      </c>
      <c r="E73" s="74" t="s">
        <v>145</v>
      </c>
      <c r="F73" s="75" t="s">
        <v>215</v>
      </c>
      <c r="G73" s="177" t="s">
        <v>218</v>
      </c>
      <c r="H73" s="75">
        <v>16</v>
      </c>
      <c r="I73" s="89">
        <f>I370</f>
        <v>310</v>
      </c>
      <c r="J73" s="246">
        <f>I73+I74</f>
        <v>433</v>
      </c>
      <c r="K73" s="245"/>
    </row>
    <row r="74" spans="3:11" ht="19" x14ac:dyDescent="0.25">
      <c r="C74" s="73" t="s">
        <v>151</v>
      </c>
      <c r="D74" s="74">
        <v>86</v>
      </c>
      <c r="E74" s="74" t="s">
        <v>145</v>
      </c>
      <c r="F74" s="75" t="s">
        <v>217</v>
      </c>
      <c r="G74" s="177" t="s">
        <v>218</v>
      </c>
      <c r="H74" s="75">
        <v>16</v>
      </c>
      <c r="I74" s="89">
        <f>I371</f>
        <v>123</v>
      </c>
      <c r="J74" s="244"/>
      <c r="K74" s="245"/>
    </row>
    <row r="75" spans="3:11" ht="19" x14ac:dyDescent="0.25">
      <c r="C75" s="80" t="s">
        <v>151</v>
      </c>
      <c r="D75" s="81">
        <v>86</v>
      </c>
      <c r="E75" s="81" t="s">
        <v>145</v>
      </c>
      <c r="F75" s="82" t="s">
        <v>215</v>
      </c>
      <c r="G75" s="178" t="s">
        <v>218</v>
      </c>
      <c r="H75" s="82">
        <v>17</v>
      </c>
      <c r="I75" s="87">
        <f>I381</f>
        <v>117</v>
      </c>
      <c r="J75" s="246">
        <f>I75+I76</f>
        <v>168</v>
      </c>
      <c r="K75" s="245"/>
    </row>
    <row r="76" spans="3:11" ht="20" thickBot="1" x14ac:dyDescent="0.3">
      <c r="C76" s="77" t="s">
        <v>151</v>
      </c>
      <c r="D76" s="78">
        <v>86</v>
      </c>
      <c r="E76" s="78" t="s">
        <v>145</v>
      </c>
      <c r="F76" s="79" t="s">
        <v>217</v>
      </c>
      <c r="G76" s="180" t="s">
        <v>218</v>
      </c>
      <c r="H76" s="79">
        <v>17</v>
      </c>
      <c r="I76" s="109">
        <f>I382</f>
        <v>51</v>
      </c>
      <c r="J76" s="249"/>
      <c r="K76" s="250"/>
    </row>
    <row r="77" spans="3:11" ht="18" x14ac:dyDescent="0.2">
      <c r="C77" s="92" t="s">
        <v>152</v>
      </c>
      <c r="D77" s="68">
        <v>85</v>
      </c>
      <c r="E77" s="68" t="s">
        <v>147</v>
      </c>
      <c r="F77" s="68" t="s">
        <v>215</v>
      </c>
      <c r="G77" s="181" t="s">
        <v>218</v>
      </c>
      <c r="H77" s="68">
        <v>1</v>
      </c>
      <c r="I77" s="93">
        <v>754</v>
      </c>
      <c r="J77" s="251">
        <f>I77+I78</f>
        <v>795</v>
      </c>
      <c r="K77" s="252">
        <f>SUBTOTAL(9,J77:J107)</f>
        <v>63651</v>
      </c>
    </row>
    <row r="78" spans="3:11" ht="18" x14ac:dyDescent="0.2">
      <c r="C78" s="95" t="s">
        <v>152</v>
      </c>
      <c r="D78" s="44">
        <v>85</v>
      </c>
      <c r="E78" s="44" t="s">
        <v>147</v>
      </c>
      <c r="F78" s="44" t="s">
        <v>217</v>
      </c>
      <c r="G78" s="182" t="s">
        <v>218</v>
      </c>
      <c r="H78" s="44">
        <v>1</v>
      </c>
      <c r="I78" s="96">
        <v>41</v>
      </c>
      <c r="J78" s="253"/>
      <c r="K78" s="254"/>
    </row>
    <row r="79" spans="3:11" ht="18" x14ac:dyDescent="0.2">
      <c r="C79" s="97" t="s">
        <v>152</v>
      </c>
      <c r="D79" s="98">
        <v>85</v>
      </c>
      <c r="E79" s="98" t="s">
        <v>147</v>
      </c>
      <c r="F79" s="98" t="s">
        <v>215</v>
      </c>
      <c r="G79" s="183" t="s">
        <v>218</v>
      </c>
      <c r="H79" s="98">
        <v>2</v>
      </c>
      <c r="I79" s="99">
        <v>1341</v>
      </c>
      <c r="J79" s="255">
        <f>I79+I80</f>
        <v>1441</v>
      </c>
      <c r="K79" s="254"/>
    </row>
    <row r="80" spans="3:11" ht="18" x14ac:dyDescent="0.2">
      <c r="C80" s="100" t="s">
        <v>152</v>
      </c>
      <c r="D80" s="101">
        <v>85</v>
      </c>
      <c r="E80" s="101" t="s">
        <v>147</v>
      </c>
      <c r="F80" s="101" t="s">
        <v>217</v>
      </c>
      <c r="G80" s="184" t="s">
        <v>218</v>
      </c>
      <c r="H80" s="101">
        <v>2</v>
      </c>
      <c r="I80" s="102">
        <v>100</v>
      </c>
      <c r="J80" s="253"/>
      <c r="K80" s="254"/>
    </row>
    <row r="81" spans="3:11" ht="18" x14ac:dyDescent="0.2">
      <c r="C81" s="95" t="s">
        <v>152</v>
      </c>
      <c r="D81" s="44">
        <v>85</v>
      </c>
      <c r="E81" s="44" t="s">
        <v>147</v>
      </c>
      <c r="F81" s="44" t="s">
        <v>215</v>
      </c>
      <c r="G81" s="182" t="s">
        <v>218</v>
      </c>
      <c r="H81" s="44">
        <v>3</v>
      </c>
      <c r="I81" s="96">
        <v>2419</v>
      </c>
      <c r="J81" s="255">
        <f>I81+I82</f>
        <v>2523</v>
      </c>
      <c r="K81" s="254"/>
    </row>
    <row r="82" spans="3:11" ht="18" x14ac:dyDescent="0.2">
      <c r="C82" s="95" t="s">
        <v>152</v>
      </c>
      <c r="D82" s="44">
        <v>85</v>
      </c>
      <c r="E82" s="44" t="s">
        <v>147</v>
      </c>
      <c r="F82" s="44" t="s">
        <v>217</v>
      </c>
      <c r="G82" s="182" t="s">
        <v>218</v>
      </c>
      <c r="H82" s="44">
        <v>3</v>
      </c>
      <c r="I82" s="96">
        <v>104</v>
      </c>
      <c r="J82" s="253"/>
      <c r="K82" s="254"/>
    </row>
    <row r="83" spans="3:11" ht="18" x14ac:dyDescent="0.2">
      <c r="C83" s="97" t="s">
        <v>152</v>
      </c>
      <c r="D83" s="98">
        <v>85</v>
      </c>
      <c r="E83" s="98" t="s">
        <v>147</v>
      </c>
      <c r="F83" s="98" t="s">
        <v>215</v>
      </c>
      <c r="G83" s="183" t="s">
        <v>218</v>
      </c>
      <c r="H83" s="98">
        <v>4</v>
      </c>
      <c r="I83" s="99">
        <v>4</v>
      </c>
      <c r="J83" s="255">
        <f>I83+I84</f>
        <v>5</v>
      </c>
      <c r="K83" s="254"/>
    </row>
    <row r="84" spans="3:11" ht="18" x14ac:dyDescent="0.2">
      <c r="C84" s="100" t="s">
        <v>152</v>
      </c>
      <c r="D84" s="101">
        <v>85</v>
      </c>
      <c r="E84" s="101" t="s">
        <v>147</v>
      </c>
      <c r="F84" s="101" t="s">
        <v>217</v>
      </c>
      <c r="G84" s="184" t="s">
        <v>218</v>
      </c>
      <c r="H84" s="101">
        <v>4</v>
      </c>
      <c r="I84" s="102">
        <v>1</v>
      </c>
      <c r="J84" s="253"/>
      <c r="K84" s="254"/>
    </row>
    <row r="85" spans="3:11" ht="18" x14ac:dyDescent="0.2">
      <c r="C85" s="95" t="s">
        <v>152</v>
      </c>
      <c r="D85" s="44">
        <v>85</v>
      </c>
      <c r="E85" s="44" t="s">
        <v>147</v>
      </c>
      <c r="F85" s="44" t="s">
        <v>215</v>
      </c>
      <c r="G85" s="182" t="s">
        <v>218</v>
      </c>
      <c r="H85" s="44">
        <v>5</v>
      </c>
      <c r="I85" s="96">
        <v>667</v>
      </c>
      <c r="J85" s="255">
        <f>I85+I86</f>
        <v>674</v>
      </c>
      <c r="K85" s="254"/>
    </row>
    <row r="86" spans="3:11" ht="18" x14ac:dyDescent="0.2">
      <c r="C86" s="95" t="s">
        <v>152</v>
      </c>
      <c r="D86" s="44">
        <v>85</v>
      </c>
      <c r="E86" s="44" t="s">
        <v>147</v>
      </c>
      <c r="F86" s="44" t="s">
        <v>217</v>
      </c>
      <c r="G86" s="182" t="s">
        <v>218</v>
      </c>
      <c r="H86" s="44">
        <v>5</v>
      </c>
      <c r="I86" s="96">
        <v>7</v>
      </c>
      <c r="J86" s="253"/>
      <c r="K86" s="254"/>
    </row>
    <row r="87" spans="3:11" ht="18" x14ac:dyDescent="0.2">
      <c r="C87" s="97" t="s">
        <v>152</v>
      </c>
      <c r="D87" s="98">
        <v>85</v>
      </c>
      <c r="E87" s="98" t="s">
        <v>147</v>
      </c>
      <c r="F87" s="98" t="s">
        <v>215</v>
      </c>
      <c r="G87" s="183" t="s">
        <v>218</v>
      </c>
      <c r="H87" s="98">
        <v>6</v>
      </c>
      <c r="I87" s="99">
        <v>3049</v>
      </c>
      <c r="J87" s="255">
        <f>I87+I88</f>
        <v>3340</v>
      </c>
      <c r="K87" s="254"/>
    </row>
    <row r="88" spans="3:11" ht="18" x14ac:dyDescent="0.2">
      <c r="C88" s="100" t="s">
        <v>152</v>
      </c>
      <c r="D88" s="101">
        <v>85</v>
      </c>
      <c r="E88" s="101" t="s">
        <v>147</v>
      </c>
      <c r="F88" s="101" t="s">
        <v>217</v>
      </c>
      <c r="G88" s="184" t="s">
        <v>218</v>
      </c>
      <c r="H88" s="101">
        <v>6</v>
      </c>
      <c r="I88" s="102">
        <v>291</v>
      </c>
      <c r="J88" s="253"/>
      <c r="K88" s="254"/>
    </row>
    <row r="89" spans="3:11" ht="18" x14ac:dyDescent="0.2">
      <c r="C89" s="95" t="s">
        <v>152</v>
      </c>
      <c r="D89" s="44">
        <v>85</v>
      </c>
      <c r="E89" s="44" t="s">
        <v>147</v>
      </c>
      <c r="F89" s="44" t="s">
        <v>215</v>
      </c>
      <c r="G89" s="182" t="s">
        <v>218</v>
      </c>
      <c r="H89" s="44">
        <v>7</v>
      </c>
      <c r="I89" s="96">
        <v>5495</v>
      </c>
      <c r="J89" s="256">
        <f>I89+I90</f>
        <v>5964</v>
      </c>
      <c r="K89" s="254"/>
    </row>
    <row r="90" spans="3:11" ht="18" x14ac:dyDescent="0.2">
      <c r="C90" s="95" t="s">
        <v>152</v>
      </c>
      <c r="D90" s="44">
        <v>85</v>
      </c>
      <c r="E90" s="44" t="s">
        <v>147</v>
      </c>
      <c r="F90" s="44" t="s">
        <v>217</v>
      </c>
      <c r="G90" s="182" t="s">
        <v>218</v>
      </c>
      <c r="H90" s="44">
        <v>7</v>
      </c>
      <c r="I90" s="96">
        <v>469</v>
      </c>
      <c r="J90" s="257"/>
      <c r="K90" s="254"/>
    </row>
    <row r="91" spans="3:11" ht="18" x14ac:dyDescent="0.2">
      <c r="C91" s="97" t="s">
        <v>152</v>
      </c>
      <c r="D91" s="98">
        <v>85</v>
      </c>
      <c r="E91" s="98" t="s">
        <v>147</v>
      </c>
      <c r="F91" s="98" t="s">
        <v>215</v>
      </c>
      <c r="G91" s="183" t="s">
        <v>218</v>
      </c>
      <c r="H91" s="98">
        <v>9</v>
      </c>
      <c r="I91" s="99">
        <v>3195</v>
      </c>
      <c r="J91" s="255">
        <f>I91+I92</f>
        <v>3322</v>
      </c>
      <c r="K91" s="254"/>
    </row>
    <row r="92" spans="3:11" ht="18" x14ac:dyDescent="0.2">
      <c r="C92" s="100" t="s">
        <v>152</v>
      </c>
      <c r="D92" s="101">
        <v>85</v>
      </c>
      <c r="E92" s="101" t="s">
        <v>147</v>
      </c>
      <c r="F92" s="101" t="s">
        <v>217</v>
      </c>
      <c r="G92" s="184" t="s">
        <v>218</v>
      </c>
      <c r="H92" s="101">
        <v>9</v>
      </c>
      <c r="I92" s="102">
        <v>127</v>
      </c>
      <c r="J92" s="253"/>
      <c r="K92" s="254"/>
    </row>
    <row r="93" spans="3:11" ht="18" x14ac:dyDescent="0.2">
      <c r="C93" s="95" t="s">
        <v>152</v>
      </c>
      <c r="D93" s="44">
        <v>85</v>
      </c>
      <c r="E93" s="44" t="s">
        <v>147</v>
      </c>
      <c r="F93" s="44" t="s">
        <v>215</v>
      </c>
      <c r="G93" s="182" t="s">
        <v>218</v>
      </c>
      <c r="H93" s="44">
        <v>10</v>
      </c>
      <c r="I93" s="96">
        <v>3467</v>
      </c>
      <c r="J93" s="255">
        <f>I93+I94</f>
        <v>3540</v>
      </c>
      <c r="K93" s="254"/>
    </row>
    <row r="94" spans="3:11" ht="18" x14ac:dyDescent="0.2">
      <c r="C94" s="95" t="s">
        <v>152</v>
      </c>
      <c r="D94" s="44">
        <v>85</v>
      </c>
      <c r="E94" s="44" t="s">
        <v>147</v>
      </c>
      <c r="F94" s="44" t="s">
        <v>217</v>
      </c>
      <c r="G94" s="182" t="s">
        <v>218</v>
      </c>
      <c r="H94" s="44">
        <v>10</v>
      </c>
      <c r="I94" s="96">
        <v>73</v>
      </c>
      <c r="J94" s="253"/>
      <c r="K94" s="254"/>
    </row>
    <row r="95" spans="3:11" ht="18" x14ac:dyDescent="0.2">
      <c r="C95" s="97" t="s">
        <v>152</v>
      </c>
      <c r="D95" s="98">
        <v>85</v>
      </c>
      <c r="E95" s="98" t="s">
        <v>147</v>
      </c>
      <c r="F95" s="98" t="s">
        <v>215</v>
      </c>
      <c r="G95" s="183" t="s">
        <v>218</v>
      </c>
      <c r="H95" s="98">
        <v>11</v>
      </c>
      <c r="I95" s="99">
        <v>1</v>
      </c>
      <c r="J95" s="255">
        <f>I95+I96</f>
        <v>37</v>
      </c>
      <c r="K95" s="254"/>
    </row>
    <row r="96" spans="3:11" ht="18" x14ac:dyDescent="0.2">
      <c r="C96" s="100" t="s">
        <v>152</v>
      </c>
      <c r="D96" s="101">
        <v>85</v>
      </c>
      <c r="E96" s="101" t="s">
        <v>147</v>
      </c>
      <c r="F96" s="101" t="s">
        <v>217</v>
      </c>
      <c r="G96" s="184" t="s">
        <v>218</v>
      </c>
      <c r="H96" s="101">
        <v>11</v>
      </c>
      <c r="I96" s="102">
        <v>36</v>
      </c>
      <c r="J96" s="253"/>
      <c r="K96" s="254"/>
    </row>
    <row r="97" spans="2:11" ht="18" x14ac:dyDescent="0.2">
      <c r="C97" s="95" t="s">
        <v>152</v>
      </c>
      <c r="D97" s="44">
        <v>85</v>
      </c>
      <c r="E97" s="44" t="s">
        <v>147</v>
      </c>
      <c r="F97" s="44" t="s">
        <v>215</v>
      </c>
      <c r="G97" s="182" t="s">
        <v>218</v>
      </c>
      <c r="H97" s="44">
        <v>12</v>
      </c>
      <c r="I97" s="96">
        <v>304</v>
      </c>
      <c r="J97" s="255">
        <f>I97+I98</f>
        <v>341</v>
      </c>
      <c r="K97" s="254"/>
    </row>
    <row r="98" spans="2:11" ht="18" x14ac:dyDescent="0.2">
      <c r="C98" s="95" t="s">
        <v>152</v>
      </c>
      <c r="D98" s="44">
        <v>85</v>
      </c>
      <c r="E98" s="44" t="s">
        <v>147</v>
      </c>
      <c r="F98" s="44" t="s">
        <v>217</v>
      </c>
      <c r="G98" s="182" t="s">
        <v>218</v>
      </c>
      <c r="H98" s="44">
        <v>12</v>
      </c>
      <c r="I98" s="96">
        <v>37</v>
      </c>
      <c r="J98" s="253"/>
      <c r="K98" s="254"/>
    </row>
    <row r="99" spans="2:11" ht="20" x14ac:dyDescent="0.2">
      <c r="C99" s="97" t="s">
        <v>152</v>
      </c>
      <c r="D99" s="98">
        <v>85</v>
      </c>
      <c r="E99" s="98" t="s">
        <v>147</v>
      </c>
      <c r="F99" s="98" t="s">
        <v>215</v>
      </c>
      <c r="G99" s="183" t="s">
        <v>218</v>
      </c>
      <c r="H99" s="98">
        <v>13</v>
      </c>
      <c r="I99" s="106">
        <v>36964</v>
      </c>
      <c r="J99" s="256">
        <f>I99+I100</f>
        <v>39400</v>
      </c>
      <c r="K99" s="254"/>
    </row>
    <row r="100" spans="2:11" ht="20" x14ac:dyDescent="0.2">
      <c r="C100" s="100" t="s">
        <v>152</v>
      </c>
      <c r="D100" s="101">
        <v>85</v>
      </c>
      <c r="E100" s="101" t="s">
        <v>147</v>
      </c>
      <c r="F100" s="101" t="s">
        <v>217</v>
      </c>
      <c r="G100" s="184" t="s">
        <v>218</v>
      </c>
      <c r="H100" s="101">
        <v>13</v>
      </c>
      <c r="I100" s="107">
        <v>2436</v>
      </c>
      <c r="J100" s="257"/>
      <c r="K100" s="254"/>
    </row>
    <row r="101" spans="2:11" ht="18" x14ac:dyDescent="0.2">
      <c r="C101" s="95" t="s">
        <v>152</v>
      </c>
      <c r="D101" s="44">
        <v>85</v>
      </c>
      <c r="E101" s="44" t="s">
        <v>147</v>
      </c>
      <c r="F101" s="44" t="s">
        <v>215</v>
      </c>
      <c r="G101" s="182" t="s">
        <v>218</v>
      </c>
      <c r="H101" s="44">
        <v>14</v>
      </c>
      <c r="I101" s="96">
        <v>714</v>
      </c>
      <c r="J101" s="255">
        <f>I101+I102</f>
        <v>741</v>
      </c>
      <c r="K101" s="254"/>
    </row>
    <row r="102" spans="2:11" ht="18" x14ac:dyDescent="0.2">
      <c r="C102" s="95" t="s">
        <v>152</v>
      </c>
      <c r="D102" s="44">
        <v>85</v>
      </c>
      <c r="E102" s="44" t="s">
        <v>147</v>
      </c>
      <c r="F102" s="44" t="s">
        <v>217</v>
      </c>
      <c r="G102" s="182" t="s">
        <v>218</v>
      </c>
      <c r="H102" s="44">
        <v>14</v>
      </c>
      <c r="I102" s="96">
        <v>27</v>
      </c>
      <c r="J102" s="253"/>
      <c r="K102" s="254"/>
    </row>
    <row r="103" spans="2:11" ht="18" x14ac:dyDescent="0.2">
      <c r="C103" s="97" t="s">
        <v>152</v>
      </c>
      <c r="D103" s="98">
        <v>85</v>
      </c>
      <c r="E103" s="98" t="s">
        <v>147</v>
      </c>
      <c r="F103" s="98" t="s">
        <v>215</v>
      </c>
      <c r="G103" s="183" t="s">
        <v>218</v>
      </c>
      <c r="H103" s="98">
        <v>15</v>
      </c>
      <c r="I103" s="99">
        <v>1158</v>
      </c>
      <c r="J103" s="255">
        <f>I103+I104</f>
        <v>1211</v>
      </c>
      <c r="K103" s="254"/>
    </row>
    <row r="104" spans="2:11" ht="18" x14ac:dyDescent="0.2">
      <c r="C104" s="100" t="s">
        <v>152</v>
      </c>
      <c r="D104" s="101">
        <v>85</v>
      </c>
      <c r="E104" s="101" t="s">
        <v>147</v>
      </c>
      <c r="F104" s="101" t="s">
        <v>217</v>
      </c>
      <c r="G104" s="184" t="s">
        <v>218</v>
      </c>
      <c r="H104" s="101">
        <v>15</v>
      </c>
      <c r="I104" s="102">
        <v>53</v>
      </c>
      <c r="J104" s="253"/>
      <c r="K104" s="254"/>
    </row>
    <row r="105" spans="2:11" ht="18" x14ac:dyDescent="0.2">
      <c r="C105" s="95" t="s">
        <v>152</v>
      </c>
      <c r="D105" s="44">
        <v>85</v>
      </c>
      <c r="E105" s="44" t="s">
        <v>147</v>
      </c>
      <c r="F105" s="44" t="s">
        <v>215</v>
      </c>
      <c r="G105" s="182" t="s">
        <v>218</v>
      </c>
      <c r="H105" s="44">
        <v>16</v>
      </c>
      <c r="I105" s="96">
        <v>288</v>
      </c>
      <c r="J105" s="255">
        <f>I105+I106</f>
        <v>289</v>
      </c>
      <c r="K105" s="254"/>
    </row>
    <row r="106" spans="2:11" ht="18" x14ac:dyDescent="0.2">
      <c r="C106" s="95" t="s">
        <v>152</v>
      </c>
      <c r="D106" s="44">
        <v>85</v>
      </c>
      <c r="E106" s="44" t="s">
        <v>147</v>
      </c>
      <c r="F106" s="44" t="s">
        <v>217</v>
      </c>
      <c r="G106" s="182" t="s">
        <v>218</v>
      </c>
      <c r="H106" s="44">
        <v>16</v>
      </c>
      <c r="I106" s="96">
        <v>1</v>
      </c>
      <c r="J106" s="253"/>
      <c r="K106" s="254"/>
    </row>
    <row r="107" spans="2:11" ht="19" thickBot="1" x14ac:dyDescent="0.25">
      <c r="C107" s="103" t="s">
        <v>152</v>
      </c>
      <c r="D107" s="104">
        <v>85</v>
      </c>
      <c r="E107" s="104" t="s">
        <v>147</v>
      </c>
      <c r="F107" s="104" t="s">
        <v>215</v>
      </c>
      <c r="G107" s="185" t="s">
        <v>218</v>
      </c>
      <c r="H107" s="104">
        <v>17</v>
      </c>
      <c r="I107" s="105">
        <v>28</v>
      </c>
      <c r="J107" s="258">
        <f>I107</f>
        <v>28</v>
      </c>
      <c r="K107" s="259"/>
    </row>
    <row r="108" spans="2:11" ht="18" x14ac:dyDescent="0.2">
      <c r="B108" s="110"/>
      <c r="C108" s="227" t="s">
        <v>160</v>
      </c>
      <c r="D108" s="111">
        <v>85</v>
      </c>
      <c r="E108" s="111" t="s">
        <v>147</v>
      </c>
      <c r="F108" s="111" t="s">
        <v>215</v>
      </c>
      <c r="G108" s="186" t="s">
        <v>221</v>
      </c>
      <c r="H108" s="111">
        <v>7</v>
      </c>
      <c r="I108" s="112">
        <v>6</v>
      </c>
      <c r="J108" s="260">
        <f>I108+I109</f>
        <v>7</v>
      </c>
      <c r="K108" s="261">
        <v>7</v>
      </c>
    </row>
    <row r="109" spans="2:11" ht="18" x14ac:dyDescent="0.2">
      <c r="B109" s="110"/>
      <c r="C109" s="218" t="s">
        <v>160</v>
      </c>
      <c r="D109" s="113">
        <v>85</v>
      </c>
      <c r="E109" s="113" t="s">
        <v>147</v>
      </c>
      <c r="F109" s="113" t="s">
        <v>217</v>
      </c>
      <c r="G109" s="170" t="s">
        <v>221</v>
      </c>
      <c r="H109" s="113">
        <v>7</v>
      </c>
      <c r="I109" s="114">
        <v>1</v>
      </c>
      <c r="J109" s="135"/>
      <c r="K109" s="262"/>
    </row>
    <row r="110" spans="2:11" ht="19" thickBot="1" x14ac:dyDescent="0.25">
      <c r="C110" s="228" t="s">
        <v>157</v>
      </c>
      <c r="D110" s="229">
        <v>85</v>
      </c>
      <c r="E110" s="229" t="s">
        <v>147</v>
      </c>
      <c r="F110" s="229" t="s">
        <v>215</v>
      </c>
      <c r="G110" s="230" t="s">
        <v>221</v>
      </c>
      <c r="H110" s="229">
        <v>7</v>
      </c>
      <c r="I110" s="231">
        <v>1</v>
      </c>
      <c r="J110" s="13">
        <v>1</v>
      </c>
      <c r="K110" s="46">
        <v>1</v>
      </c>
    </row>
    <row r="111" spans="2:11" x14ac:dyDescent="0.2">
      <c r="C111" s="10"/>
      <c r="D111" s="41"/>
      <c r="E111" s="10"/>
      <c r="F111" s="10"/>
      <c r="G111" s="63"/>
      <c r="H111" s="67"/>
    </row>
    <row r="112" spans="2:11" x14ac:dyDescent="0.2">
      <c r="D112" s="9"/>
    </row>
    <row r="113" spans="2:9" x14ac:dyDescent="0.2">
      <c r="D113" s="9"/>
    </row>
    <row r="114" spans="2:9" ht="17" thickBot="1" x14ac:dyDescent="0.25">
      <c r="D114" s="9"/>
    </row>
    <row r="115" spans="2:9" ht="29" x14ac:dyDescent="0.2">
      <c r="B115" s="188" t="s">
        <v>239</v>
      </c>
      <c r="C115" s="189"/>
      <c r="D115" s="189"/>
      <c r="E115" s="189"/>
      <c r="F115" s="189"/>
      <c r="G115" s="189"/>
      <c r="H115" s="189"/>
      <c r="I115" s="190"/>
    </row>
    <row r="116" spans="2:9" ht="24" x14ac:dyDescent="0.2">
      <c r="B116" s="191" t="s">
        <v>242</v>
      </c>
      <c r="C116" s="192"/>
      <c r="D116" s="192"/>
      <c r="E116" s="192"/>
      <c r="F116" s="192"/>
      <c r="G116" s="192"/>
      <c r="H116" s="192"/>
      <c r="I116" s="193"/>
    </row>
    <row r="117" spans="2:9" ht="24" x14ac:dyDescent="0.2">
      <c r="B117" s="194" t="s">
        <v>245</v>
      </c>
      <c r="C117" s="195"/>
      <c r="D117" s="195"/>
      <c r="E117" s="195"/>
      <c r="F117" s="195"/>
      <c r="G117" s="195"/>
      <c r="H117" s="195"/>
      <c r="I117" s="196"/>
    </row>
    <row r="118" spans="2:9" ht="24" x14ac:dyDescent="0.2">
      <c r="B118" s="197"/>
      <c r="C118" s="198"/>
      <c r="D118" s="198"/>
      <c r="E118" s="198" t="s">
        <v>244</v>
      </c>
      <c r="F118" s="198"/>
      <c r="G118" s="198"/>
      <c r="H118" s="198"/>
      <c r="I118" s="199"/>
    </row>
    <row r="119" spans="2:9" ht="18" x14ac:dyDescent="0.2">
      <c r="B119" s="34" t="s">
        <v>246</v>
      </c>
      <c r="C119" s="42" t="s">
        <v>209</v>
      </c>
      <c r="D119" s="42" t="s">
        <v>210</v>
      </c>
      <c r="E119" s="42" t="s">
        <v>211</v>
      </c>
      <c r="F119" s="42" t="s">
        <v>212</v>
      </c>
      <c r="G119" s="42" t="s">
        <v>213</v>
      </c>
      <c r="H119" s="42" t="s">
        <v>214</v>
      </c>
      <c r="I119" s="200" t="s">
        <v>143</v>
      </c>
    </row>
    <row r="120" spans="2:9" ht="18" x14ac:dyDescent="0.2">
      <c r="B120" s="201">
        <v>0</v>
      </c>
      <c r="C120" s="202" t="s">
        <v>144</v>
      </c>
      <c r="D120" s="202">
        <v>86</v>
      </c>
      <c r="E120" s="202" t="s">
        <v>145</v>
      </c>
      <c r="F120" s="202" t="s">
        <v>215</v>
      </c>
      <c r="G120" s="203" t="s">
        <v>216</v>
      </c>
      <c r="H120" s="202">
        <v>1</v>
      </c>
      <c r="I120" s="204">
        <v>22012</v>
      </c>
    </row>
    <row r="121" spans="2:9" ht="18" x14ac:dyDescent="0.2">
      <c r="B121" s="201">
        <v>1</v>
      </c>
      <c r="C121" s="202" t="s">
        <v>144</v>
      </c>
      <c r="D121" s="202">
        <v>86</v>
      </c>
      <c r="E121" s="202" t="s">
        <v>145</v>
      </c>
      <c r="F121" s="202" t="s">
        <v>217</v>
      </c>
      <c r="G121" s="203" t="s">
        <v>216</v>
      </c>
      <c r="H121" s="202">
        <v>1</v>
      </c>
      <c r="I121" s="204">
        <v>20276</v>
      </c>
    </row>
    <row r="122" spans="2:9" ht="18" x14ac:dyDescent="0.2">
      <c r="B122" s="201">
        <v>2</v>
      </c>
      <c r="C122" s="202" t="s">
        <v>146</v>
      </c>
      <c r="D122" s="202">
        <v>85</v>
      </c>
      <c r="E122" s="202" t="s">
        <v>147</v>
      </c>
      <c r="F122" s="202" t="s">
        <v>215</v>
      </c>
      <c r="G122" s="203" t="s">
        <v>216</v>
      </c>
      <c r="H122" s="202">
        <v>1</v>
      </c>
      <c r="I122" s="204">
        <v>22788</v>
      </c>
    </row>
    <row r="123" spans="2:9" ht="18" x14ac:dyDescent="0.2">
      <c r="B123" s="201">
        <v>3</v>
      </c>
      <c r="C123" s="202" t="s">
        <v>146</v>
      </c>
      <c r="D123" s="202">
        <v>85</v>
      </c>
      <c r="E123" s="202" t="s">
        <v>147</v>
      </c>
      <c r="F123" s="202" t="s">
        <v>217</v>
      </c>
      <c r="G123" s="203" t="s">
        <v>216</v>
      </c>
      <c r="H123" s="202">
        <v>1</v>
      </c>
      <c r="I123" s="204">
        <v>1603</v>
      </c>
    </row>
    <row r="124" spans="2:9" ht="18" x14ac:dyDescent="0.2">
      <c r="B124" s="201">
        <v>4</v>
      </c>
      <c r="C124" s="202" t="s">
        <v>148</v>
      </c>
      <c r="D124" s="202">
        <v>89</v>
      </c>
      <c r="E124" s="202" t="s">
        <v>150</v>
      </c>
      <c r="F124" s="202" t="s">
        <v>215</v>
      </c>
      <c r="G124" s="203" t="s">
        <v>216</v>
      </c>
      <c r="H124" s="202">
        <v>1</v>
      </c>
      <c r="I124" s="204">
        <v>1285</v>
      </c>
    </row>
    <row r="125" spans="2:9" ht="18" x14ac:dyDescent="0.2">
      <c r="B125" s="201">
        <v>5</v>
      </c>
      <c r="C125" s="202" t="s">
        <v>148</v>
      </c>
      <c r="D125" s="202">
        <v>89</v>
      </c>
      <c r="E125" s="202" t="s">
        <v>150</v>
      </c>
      <c r="F125" s="202" t="s">
        <v>217</v>
      </c>
      <c r="G125" s="203" t="s">
        <v>216</v>
      </c>
      <c r="H125" s="202">
        <v>1</v>
      </c>
      <c r="I125" s="204">
        <v>771</v>
      </c>
    </row>
    <row r="126" spans="2:9" ht="18" x14ac:dyDescent="0.2">
      <c r="B126" s="205">
        <v>6</v>
      </c>
      <c r="C126" s="44" t="s">
        <v>151</v>
      </c>
      <c r="D126" s="44">
        <v>86</v>
      </c>
      <c r="E126" s="44" t="s">
        <v>145</v>
      </c>
      <c r="F126" s="44" t="s">
        <v>215</v>
      </c>
      <c r="G126" s="182" t="s">
        <v>218</v>
      </c>
      <c r="H126" s="44">
        <v>1</v>
      </c>
      <c r="I126" s="206">
        <v>810</v>
      </c>
    </row>
    <row r="127" spans="2:9" ht="18" x14ac:dyDescent="0.2">
      <c r="B127" s="205">
        <v>7</v>
      </c>
      <c r="C127" s="44" t="s">
        <v>151</v>
      </c>
      <c r="D127" s="44">
        <v>86</v>
      </c>
      <c r="E127" s="44" t="s">
        <v>145</v>
      </c>
      <c r="F127" s="44" t="s">
        <v>217</v>
      </c>
      <c r="G127" s="182" t="s">
        <v>218</v>
      </c>
      <c r="H127" s="44">
        <v>1</v>
      </c>
      <c r="I127" s="206">
        <v>735</v>
      </c>
    </row>
    <row r="128" spans="2:9" ht="18" x14ac:dyDescent="0.2">
      <c r="B128" s="207">
        <v>8</v>
      </c>
      <c r="C128" s="75" t="s">
        <v>152</v>
      </c>
      <c r="D128" s="75">
        <v>85</v>
      </c>
      <c r="E128" s="75" t="s">
        <v>147</v>
      </c>
      <c r="F128" s="75" t="s">
        <v>215</v>
      </c>
      <c r="G128" s="177" t="s">
        <v>218</v>
      </c>
      <c r="H128" s="75">
        <v>1</v>
      </c>
      <c r="I128" s="208">
        <v>754</v>
      </c>
    </row>
    <row r="129" spans="2:9" ht="19" thickBot="1" x14ac:dyDescent="0.25">
      <c r="B129" s="212">
        <v>9</v>
      </c>
      <c r="C129" s="79" t="s">
        <v>152</v>
      </c>
      <c r="D129" s="79">
        <v>85</v>
      </c>
      <c r="E129" s="79" t="s">
        <v>147</v>
      </c>
      <c r="F129" s="79" t="s">
        <v>217</v>
      </c>
      <c r="G129" s="180" t="s">
        <v>218</v>
      </c>
      <c r="H129" s="79">
        <v>1</v>
      </c>
      <c r="I129" s="213">
        <v>41</v>
      </c>
    </row>
    <row r="130" spans="2:9" ht="18" x14ac:dyDescent="0.2">
      <c r="B130" s="209">
        <v>0</v>
      </c>
      <c r="C130" s="43" t="s">
        <v>154</v>
      </c>
      <c r="D130" s="43">
        <v>87</v>
      </c>
      <c r="E130" s="43" t="s">
        <v>149</v>
      </c>
      <c r="F130" s="43" t="s">
        <v>217</v>
      </c>
      <c r="G130" s="210" t="s">
        <v>218</v>
      </c>
      <c r="H130" s="43">
        <v>2</v>
      </c>
      <c r="I130" s="211">
        <v>5</v>
      </c>
    </row>
    <row r="131" spans="2:9" ht="18" x14ac:dyDescent="0.2">
      <c r="B131" s="201">
        <v>1</v>
      </c>
      <c r="C131" s="202" t="s">
        <v>144</v>
      </c>
      <c r="D131" s="202">
        <v>86</v>
      </c>
      <c r="E131" s="202" t="s">
        <v>145</v>
      </c>
      <c r="F131" s="202" t="s">
        <v>215</v>
      </c>
      <c r="G131" s="203" t="s">
        <v>216</v>
      </c>
      <c r="H131" s="202">
        <v>2</v>
      </c>
      <c r="I131" s="204">
        <v>13915</v>
      </c>
    </row>
    <row r="132" spans="2:9" ht="18" x14ac:dyDescent="0.2">
      <c r="B132" s="201">
        <v>2</v>
      </c>
      <c r="C132" s="202" t="s">
        <v>144</v>
      </c>
      <c r="D132" s="202">
        <v>86</v>
      </c>
      <c r="E132" s="202" t="s">
        <v>145</v>
      </c>
      <c r="F132" s="202" t="s">
        <v>217</v>
      </c>
      <c r="G132" s="203" t="s">
        <v>216</v>
      </c>
      <c r="H132" s="202">
        <v>2</v>
      </c>
      <c r="I132" s="204">
        <v>10771</v>
      </c>
    </row>
    <row r="133" spans="2:9" ht="18" x14ac:dyDescent="0.2">
      <c r="B133" s="201">
        <v>3</v>
      </c>
      <c r="C133" s="202" t="s">
        <v>146</v>
      </c>
      <c r="D133" s="202">
        <v>85</v>
      </c>
      <c r="E133" s="202" t="s">
        <v>147</v>
      </c>
      <c r="F133" s="202" t="s">
        <v>215</v>
      </c>
      <c r="G133" s="203" t="s">
        <v>216</v>
      </c>
      <c r="H133" s="202">
        <v>2</v>
      </c>
      <c r="I133" s="204">
        <v>13091</v>
      </c>
    </row>
    <row r="134" spans="2:9" ht="18" x14ac:dyDescent="0.2">
      <c r="B134" s="201">
        <v>4</v>
      </c>
      <c r="C134" s="202" t="s">
        <v>146</v>
      </c>
      <c r="D134" s="202">
        <v>85</v>
      </c>
      <c r="E134" s="202" t="s">
        <v>147</v>
      </c>
      <c r="F134" s="202" t="s">
        <v>217</v>
      </c>
      <c r="G134" s="203" t="s">
        <v>216</v>
      </c>
      <c r="H134" s="202">
        <v>2</v>
      </c>
      <c r="I134" s="204">
        <v>853</v>
      </c>
    </row>
    <row r="135" spans="2:9" ht="18" x14ac:dyDescent="0.2">
      <c r="B135" s="201">
        <v>5</v>
      </c>
      <c r="C135" s="202" t="s">
        <v>148</v>
      </c>
      <c r="D135" s="202">
        <v>89</v>
      </c>
      <c r="E135" s="202" t="s">
        <v>150</v>
      </c>
      <c r="F135" s="202" t="s">
        <v>215</v>
      </c>
      <c r="G135" s="203" t="s">
        <v>216</v>
      </c>
      <c r="H135" s="202">
        <v>2</v>
      </c>
      <c r="I135" s="204">
        <v>789</v>
      </c>
    </row>
    <row r="136" spans="2:9" ht="18" x14ac:dyDescent="0.2">
      <c r="B136" s="201">
        <v>6</v>
      </c>
      <c r="C136" s="202" t="s">
        <v>148</v>
      </c>
      <c r="D136" s="202">
        <v>89</v>
      </c>
      <c r="E136" s="202" t="s">
        <v>150</v>
      </c>
      <c r="F136" s="202" t="s">
        <v>217</v>
      </c>
      <c r="G136" s="203" t="s">
        <v>216</v>
      </c>
      <c r="H136" s="202">
        <v>2</v>
      </c>
      <c r="I136" s="204">
        <v>386</v>
      </c>
    </row>
    <row r="137" spans="2:9" ht="18" x14ac:dyDescent="0.2">
      <c r="B137" s="205">
        <v>7</v>
      </c>
      <c r="C137" s="44" t="s">
        <v>151</v>
      </c>
      <c r="D137" s="44">
        <v>86</v>
      </c>
      <c r="E137" s="44" t="s">
        <v>145</v>
      </c>
      <c r="F137" s="44" t="s">
        <v>215</v>
      </c>
      <c r="G137" s="182" t="s">
        <v>218</v>
      </c>
      <c r="H137" s="44">
        <v>2</v>
      </c>
      <c r="I137" s="206">
        <v>2108</v>
      </c>
    </row>
    <row r="138" spans="2:9" ht="18" x14ac:dyDescent="0.2">
      <c r="B138" s="205">
        <v>8</v>
      </c>
      <c r="C138" s="44" t="s">
        <v>151</v>
      </c>
      <c r="D138" s="44">
        <v>86</v>
      </c>
      <c r="E138" s="44" t="s">
        <v>145</v>
      </c>
      <c r="F138" s="44" t="s">
        <v>217</v>
      </c>
      <c r="G138" s="182" t="s">
        <v>218</v>
      </c>
      <c r="H138" s="44">
        <v>2</v>
      </c>
      <c r="I138" s="206">
        <v>1469</v>
      </c>
    </row>
    <row r="139" spans="2:9" ht="18" x14ac:dyDescent="0.2">
      <c r="B139" s="207">
        <v>9</v>
      </c>
      <c r="C139" s="75" t="s">
        <v>152</v>
      </c>
      <c r="D139" s="75">
        <v>85</v>
      </c>
      <c r="E139" s="75" t="s">
        <v>147</v>
      </c>
      <c r="F139" s="75" t="s">
        <v>215</v>
      </c>
      <c r="G139" s="177" t="s">
        <v>218</v>
      </c>
      <c r="H139" s="75">
        <v>2</v>
      </c>
      <c r="I139" s="208">
        <v>1341</v>
      </c>
    </row>
    <row r="140" spans="2:9" ht="19" thickBot="1" x14ac:dyDescent="0.25">
      <c r="B140" s="212">
        <v>10</v>
      </c>
      <c r="C140" s="79" t="s">
        <v>152</v>
      </c>
      <c r="D140" s="79">
        <v>85</v>
      </c>
      <c r="E140" s="79" t="s">
        <v>147</v>
      </c>
      <c r="F140" s="79" t="s">
        <v>217</v>
      </c>
      <c r="G140" s="180" t="s">
        <v>218</v>
      </c>
      <c r="H140" s="79">
        <v>2</v>
      </c>
      <c r="I140" s="213">
        <v>100</v>
      </c>
    </row>
    <row r="141" spans="2:9" ht="18" x14ac:dyDescent="0.2">
      <c r="B141" s="201">
        <v>0</v>
      </c>
      <c r="C141" s="202" t="s">
        <v>144</v>
      </c>
      <c r="D141" s="202">
        <v>86</v>
      </c>
      <c r="E141" s="202" t="s">
        <v>145</v>
      </c>
      <c r="F141" s="202" t="s">
        <v>215</v>
      </c>
      <c r="G141" s="203" t="s">
        <v>216</v>
      </c>
      <c r="H141" s="202">
        <v>3</v>
      </c>
      <c r="I141" s="204">
        <v>47331</v>
      </c>
    </row>
    <row r="142" spans="2:9" ht="18" x14ac:dyDescent="0.2">
      <c r="B142" s="201">
        <v>1</v>
      </c>
      <c r="C142" s="202" t="s">
        <v>144</v>
      </c>
      <c r="D142" s="202">
        <v>86</v>
      </c>
      <c r="E142" s="202" t="s">
        <v>145</v>
      </c>
      <c r="F142" s="202" t="s">
        <v>217</v>
      </c>
      <c r="G142" s="203" t="s">
        <v>216</v>
      </c>
      <c r="H142" s="202">
        <v>3</v>
      </c>
      <c r="I142" s="204">
        <v>43816</v>
      </c>
    </row>
    <row r="143" spans="2:9" ht="18" x14ac:dyDescent="0.2">
      <c r="B143" s="201">
        <v>2</v>
      </c>
      <c r="C143" s="202" t="s">
        <v>146</v>
      </c>
      <c r="D143" s="202">
        <v>85</v>
      </c>
      <c r="E143" s="202" t="s">
        <v>147</v>
      </c>
      <c r="F143" s="202" t="s">
        <v>215</v>
      </c>
      <c r="G143" s="203" t="s">
        <v>216</v>
      </c>
      <c r="H143" s="202">
        <v>3</v>
      </c>
      <c r="I143" s="204">
        <v>52668</v>
      </c>
    </row>
    <row r="144" spans="2:9" ht="18" x14ac:dyDescent="0.2">
      <c r="B144" s="201">
        <v>3</v>
      </c>
      <c r="C144" s="202" t="s">
        <v>146</v>
      </c>
      <c r="D144" s="202">
        <v>85</v>
      </c>
      <c r="E144" s="202" t="s">
        <v>147</v>
      </c>
      <c r="F144" s="202" t="s">
        <v>217</v>
      </c>
      <c r="G144" s="203" t="s">
        <v>216</v>
      </c>
      <c r="H144" s="202">
        <v>3</v>
      </c>
      <c r="I144" s="204">
        <v>3804</v>
      </c>
    </row>
    <row r="145" spans="2:9" ht="18" x14ac:dyDescent="0.2">
      <c r="B145" s="201">
        <v>4</v>
      </c>
      <c r="C145" s="202" t="s">
        <v>148</v>
      </c>
      <c r="D145" s="202">
        <v>89</v>
      </c>
      <c r="E145" s="202" t="s">
        <v>150</v>
      </c>
      <c r="F145" s="202" t="s">
        <v>215</v>
      </c>
      <c r="G145" s="203" t="s">
        <v>216</v>
      </c>
      <c r="H145" s="202">
        <v>3</v>
      </c>
      <c r="I145" s="204">
        <v>7058</v>
      </c>
    </row>
    <row r="146" spans="2:9" ht="18" x14ac:dyDescent="0.2">
      <c r="B146" s="201">
        <v>5</v>
      </c>
      <c r="C146" s="202" t="s">
        <v>148</v>
      </c>
      <c r="D146" s="202">
        <v>89</v>
      </c>
      <c r="E146" s="202" t="s">
        <v>150</v>
      </c>
      <c r="F146" s="202" t="s">
        <v>217</v>
      </c>
      <c r="G146" s="203" t="s">
        <v>216</v>
      </c>
      <c r="H146" s="202">
        <v>3</v>
      </c>
      <c r="I146" s="204">
        <v>980</v>
      </c>
    </row>
    <row r="147" spans="2:9" ht="18" x14ac:dyDescent="0.2">
      <c r="B147" s="205">
        <v>6</v>
      </c>
      <c r="C147" s="44" t="s">
        <v>151</v>
      </c>
      <c r="D147" s="44">
        <v>86</v>
      </c>
      <c r="E147" s="44" t="s">
        <v>145</v>
      </c>
      <c r="F147" s="44" t="s">
        <v>215</v>
      </c>
      <c r="G147" s="182" t="s">
        <v>218</v>
      </c>
      <c r="H147" s="44">
        <v>3</v>
      </c>
      <c r="I147" s="206">
        <v>4070</v>
      </c>
    </row>
    <row r="148" spans="2:9" ht="18" x14ac:dyDescent="0.2">
      <c r="B148" s="205">
        <v>7</v>
      </c>
      <c r="C148" s="44" t="s">
        <v>151</v>
      </c>
      <c r="D148" s="44">
        <v>86</v>
      </c>
      <c r="E148" s="44" t="s">
        <v>145</v>
      </c>
      <c r="F148" s="44" t="s">
        <v>217</v>
      </c>
      <c r="G148" s="182" t="s">
        <v>218</v>
      </c>
      <c r="H148" s="44">
        <v>3</v>
      </c>
      <c r="I148" s="206">
        <v>2567</v>
      </c>
    </row>
    <row r="149" spans="2:9" ht="18" x14ac:dyDescent="0.2">
      <c r="B149" s="207">
        <v>8</v>
      </c>
      <c r="C149" s="75" t="s">
        <v>152</v>
      </c>
      <c r="D149" s="75">
        <v>85</v>
      </c>
      <c r="E149" s="75" t="s">
        <v>147</v>
      </c>
      <c r="F149" s="75" t="s">
        <v>215</v>
      </c>
      <c r="G149" s="177" t="s">
        <v>218</v>
      </c>
      <c r="H149" s="75">
        <v>3</v>
      </c>
      <c r="I149" s="208">
        <v>2419</v>
      </c>
    </row>
    <row r="150" spans="2:9" ht="19" thickBot="1" x14ac:dyDescent="0.25">
      <c r="B150" s="212">
        <v>9</v>
      </c>
      <c r="C150" s="79" t="s">
        <v>152</v>
      </c>
      <c r="D150" s="79">
        <v>85</v>
      </c>
      <c r="E150" s="79" t="s">
        <v>147</v>
      </c>
      <c r="F150" s="79" t="s">
        <v>217</v>
      </c>
      <c r="G150" s="180" t="s">
        <v>218</v>
      </c>
      <c r="H150" s="79">
        <v>3</v>
      </c>
      <c r="I150" s="213">
        <v>104</v>
      </c>
    </row>
    <row r="151" spans="2:9" ht="18" x14ac:dyDescent="0.2">
      <c r="B151" s="201">
        <v>0</v>
      </c>
      <c r="C151" s="202" t="s">
        <v>144</v>
      </c>
      <c r="D151" s="202">
        <v>86</v>
      </c>
      <c r="E151" s="202" t="s">
        <v>145</v>
      </c>
      <c r="F151" s="202" t="s">
        <v>215</v>
      </c>
      <c r="G151" s="203" t="s">
        <v>216</v>
      </c>
      <c r="H151" s="202">
        <v>4</v>
      </c>
      <c r="I151" s="204">
        <v>16570</v>
      </c>
    </row>
    <row r="152" spans="2:9" ht="18" x14ac:dyDescent="0.2">
      <c r="B152" s="201">
        <v>1</v>
      </c>
      <c r="C152" s="202" t="s">
        <v>144</v>
      </c>
      <c r="D152" s="202">
        <v>86</v>
      </c>
      <c r="E152" s="202" t="s">
        <v>145</v>
      </c>
      <c r="F152" s="202" t="s">
        <v>217</v>
      </c>
      <c r="G152" s="203" t="s">
        <v>216</v>
      </c>
      <c r="H152" s="202">
        <v>4</v>
      </c>
      <c r="I152" s="204">
        <v>15388</v>
      </c>
    </row>
    <row r="153" spans="2:9" ht="18" x14ac:dyDescent="0.2">
      <c r="B153" s="201">
        <v>2</v>
      </c>
      <c r="C153" s="202" t="s">
        <v>146</v>
      </c>
      <c r="D153" s="202">
        <v>85</v>
      </c>
      <c r="E153" s="202" t="s">
        <v>147</v>
      </c>
      <c r="F153" s="202" t="s">
        <v>215</v>
      </c>
      <c r="G153" s="203" t="s">
        <v>216</v>
      </c>
      <c r="H153" s="202">
        <v>4</v>
      </c>
      <c r="I153" s="204">
        <v>17206</v>
      </c>
    </row>
    <row r="154" spans="2:9" ht="18" x14ac:dyDescent="0.2">
      <c r="B154" s="201">
        <v>3</v>
      </c>
      <c r="C154" s="202" t="s">
        <v>146</v>
      </c>
      <c r="D154" s="202">
        <v>85</v>
      </c>
      <c r="E154" s="202" t="s">
        <v>147</v>
      </c>
      <c r="F154" s="202" t="s">
        <v>217</v>
      </c>
      <c r="G154" s="203" t="s">
        <v>216</v>
      </c>
      <c r="H154" s="202">
        <v>4</v>
      </c>
      <c r="I154" s="204">
        <v>967</v>
      </c>
    </row>
    <row r="155" spans="2:9" ht="18" x14ac:dyDescent="0.2">
      <c r="B155" s="201">
        <v>4</v>
      </c>
      <c r="C155" s="202" t="s">
        <v>148</v>
      </c>
      <c r="D155" s="202">
        <v>89</v>
      </c>
      <c r="E155" s="202" t="s">
        <v>150</v>
      </c>
      <c r="F155" s="202" t="s">
        <v>215</v>
      </c>
      <c r="G155" s="203" t="s">
        <v>216</v>
      </c>
      <c r="H155" s="202">
        <v>4</v>
      </c>
      <c r="I155" s="204">
        <v>1344</v>
      </c>
    </row>
    <row r="156" spans="2:9" ht="18" x14ac:dyDescent="0.2">
      <c r="B156" s="201">
        <v>5</v>
      </c>
      <c r="C156" s="202" t="s">
        <v>148</v>
      </c>
      <c r="D156" s="202">
        <v>89</v>
      </c>
      <c r="E156" s="202" t="s">
        <v>150</v>
      </c>
      <c r="F156" s="202" t="s">
        <v>217</v>
      </c>
      <c r="G156" s="203" t="s">
        <v>216</v>
      </c>
      <c r="H156" s="202">
        <v>4</v>
      </c>
      <c r="I156" s="204">
        <v>256</v>
      </c>
    </row>
    <row r="157" spans="2:9" ht="18" x14ac:dyDescent="0.2">
      <c r="B157" s="205">
        <v>6</v>
      </c>
      <c r="C157" s="44" t="s">
        <v>151</v>
      </c>
      <c r="D157" s="44">
        <v>86</v>
      </c>
      <c r="E157" s="44" t="s">
        <v>145</v>
      </c>
      <c r="F157" s="44" t="s">
        <v>215</v>
      </c>
      <c r="G157" s="182" t="s">
        <v>218</v>
      </c>
      <c r="H157" s="44">
        <v>4</v>
      </c>
      <c r="I157" s="206">
        <v>30</v>
      </c>
    </row>
    <row r="158" spans="2:9" ht="18" x14ac:dyDescent="0.2">
      <c r="B158" s="205">
        <v>7</v>
      </c>
      <c r="C158" s="44" t="s">
        <v>151</v>
      </c>
      <c r="D158" s="44">
        <v>86</v>
      </c>
      <c r="E158" s="44" t="s">
        <v>145</v>
      </c>
      <c r="F158" s="44" t="s">
        <v>217</v>
      </c>
      <c r="G158" s="182" t="s">
        <v>218</v>
      </c>
      <c r="H158" s="44">
        <v>4</v>
      </c>
      <c r="I158" s="206">
        <v>17</v>
      </c>
    </row>
    <row r="159" spans="2:9" ht="18" x14ac:dyDescent="0.2">
      <c r="B159" s="207">
        <v>8</v>
      </c>
      <c r="C159" s="75" t="s">
        <v>152</v>
      </c>
      <c r="D159" s="75">
        <v>85</v>
      </c>
      <c r="E159" s="75" t="s">
        <v>147</v>
      </c>
      <c r="F159" s="75" t="s">
        <v>215</v>
      </c>
      <c r="G159" s="177" t="s">
        <v>218</v>
      </c>
      <c r="H159" s="75">
        <v>4</v>
      </c>
      <c r="I159" s="208">
        <v>4</v>
      </c>
    </row>
    <row r="160" spans="2:9" ht="19" thickBot="1" x14ac:dyDescent="0.25">
      <c r="B160" s="212">
        <v>9</v>
      </c>
      <c r="C160" s="79" t="s">
        <v>152</v>
      </c>
      <c r="D160" s="79">
        <v>85</v>
      </c>
      <c r="E160" s="79" t="s">
        <v>147</v>
      </c>
      <c r="F160" s="79" t="s">
        <v>217</v>
      </c>
      <c r="G160" s="180" t="s">
        <v>218</v>
      </c>
      <c r="H160" s="79">
        <v>4</v>
      </c>
      <c r="I160" s="213">
        <v>1</v>
      </c>
    </row>
    <row r="161" spans="2:9" ht="18" x14ac:dyDescent="0.2">
      <c r="B161" s="201">
        <v>0</v>
      </c>
      <c r="C161" s="202" t="s">
        <v>144</v>
      </c>
      <c r="D161" s="202">
        <v>86</v>
      </c>
      <c r="E161" s="202" t="s">
        <v>145</v>
      </c>
      <c r="F161" s="202" t="s">
        <v>215</v>
      </c>
      <c r="G161" s="203" t="s">
        <v>216</v>
      </c>
      <c r="H161" s="202">
        <v>5</v>
      </c>
      <c r="I161" s="204">
        <v>21341</v>
      </c>
    </row>
    <row r="162" spans="2:9" ht="18" x14ac:dyDescent="0.2">
      <c r="B162" s="201">
        <v>1</v>
      </c>
      <c r="C162" s="202" t="s">
        <v>144</v>
      </c>
      <c r="D162" s="202">
        <v>86</v>
      </c>
      <c r="E162" s="202" t="s">
        <v>145</v>
      </c>
      <c r="F162" s="202" t="s">
        <v>217</v>
      </c>
      <c r="G162" s="203" t="s">
        <v>216</v>
      </c>
      <c r="H162" s="202">
        <v>5</v>
      </c>
      <c r="I162" s="204">
        <v>19217</v>
      </c>
    </row>
    <row r="163" spans="2:9" ht="18" x14ac:dyDescent="0.2">
      <c r="B163" s="201">
        <v>2</v>
      </c>
      <c r="C163" s="202" t="s">
        <v>146</v>
      </c>
      <c r="D163" s="202">
        <v>85</v>
      </c>
      <c r="E163" s="202" t="s">
        <v>147</v>
      </c>
      <c r="F163" s="202" t="s">
        <v>215</v>
      </c>
      <c r="G163" s="203" t="s">
        <v>216</v>
      </c>
      <c r="H163" s="202">
        <v>5</v>
      </c>
      <c r="I163" s="204">
        <v>22019</v>
      </c>
    </row>
    <row r="164" spans="2:9" ht="18" x14ac:dyDescent="0.2">
      <c r="B164" s="201">
        <v>3</v>
      </c>
      <c r="C164" s="202" t="s">
        <v>146</v>
      </c>
      <c r="D164" s="202">
        <v>85</v>
      </c>
      <c r="E164" s="202" t="s">
        <v>147</v>
      </c>
      <c r="F164" s="202" t="s">
        <v>217</v>
      </c>
      <c r="G164" s="203" t="s">
        <v>216</v>
      </c>
      <c r="H164" s="202">
        <v>5</v>
      </c>
      <c r="I164" s="204">
        <v>1609</v>
      </c>
    </row>
    <row r="165" spans="2:9" ht="18" x14ac:dyDescent="0.2">
      <c r="B165" s="201">
        <v>4</v>
      </c>
      <c r="C165" s="202" t="s">
        <v>148</v>
      </c>
      <c r="D165" s="202">
        <v>89</v>
      </c>
      <c r="E165" s="202" t="s">
        <v>150</v>
      </c>
      <c r="F165" s="202" t="s">
        <v>215</v>
      </c>
      <c r="G165" s="203" t="s">
        <v>216</v>
      </c>
      <c r="H165" s="202">
        <v>5</v>
      </c>
      <c r="I165" s="204">
        <v>2067</v>
      </c>
    </row>
    <row r="166" spans="2:9" ht="18" x14ac:dyDescent="0.2">
      <c r="B166" s="201">
        <v>5</v>
      </c>
      <c r="C166" s="202" t="s">
        <v>148</v>
      </c>
      <c r="D166" s="202">
        <v>89</v>
      </c>
      <c r="E166" s="202" t="s">
        <v>150</v>
      </c>
      <c r="F166" s="202" t="s">
        <v>217</v>
      </c>
      <c r="G166" s="203" t="s">
        <v>216</v>
      </c>
      <c r="H166" s="202">
        <v>5</v>
      </c>
      <c r="I166" s="204">
        <v>465</v>
      </c>
    </row>
    <row r="167" spans="2:9" ht="18" x14ac:dyDescent="0.2">
      <c r="B167" s="205">
        <v>6</v>
      </c>
      <c r="C167" s="44" t="s">
        <v>151</v>
      </c>
      <c r="D167" s="44">
        <v>86</v>
      </c>
      <c r="E167" s="44" t="s">
        <v>145</v>
      </c>
      <c r="F167" s="44" t="s">
        <v>215</v>
      </c>
      <c r="G167" s="182" t="s">
        <v>218</v>
      </c>
      <c r="H167" s="44">
        <v>5</v>
      </c>
      <c r="I167" s="206">
        <v>526</v>
      </c>
    </row>
    <row r="168" spans="2:9" ht="18" x14ac:dyDescent="0.2">
      <c r="B168" s="205">
        <v>7</v>
      </c>
      <c r="C168" s="44" t="s">
        <v>151</v>
      </c>
      <c r="D168" s="44">
        <v>86</v>
      </c>
      <c r="E168" s="44" t="s">
        <v>145</v>
      </c>
      <c r="F168" s="44" t="s">
        <v>217</v>
      </c>
      <c r="G168" s="182" t="s">
        <v>218</v>
      </c>
      <c r="H168" s="44">
        <v>5</v>
      </c>
      <c r="I168" s="206">
        <v>118</v>
      </c>
    </row>
    <row r="169" spans="2:9" ht="18" x14ac:dyDescent="0.2">
      <c r="B169" s="207">
        <v>8</v>
      </c>
      <c r="C169" s="75" t="s">
        <v>152</v>
      </c>
      <c r="D169" s="75">
        <v>85</v>
      </c>
      <c r="E169" s="75" t="s">
        <v>147</v>
      </c>
      <c r="F169" s="75" t="s">
        <v>215</v>
      </c>
      <c r="G169" s="177" t="s">
        <v>218</v>
      </c>
      <c r="H169" s="75">
        <v>5</v>
      </c>
      <c r="I169" s="208">
        <v>667</v>
      </c>
    </row>
    <row r="170" spans="2:9" ht="19" thickBot="1" x14ac:dyDescent="0.25">
      <c r="B170" s="212">
        <v>9</v>
      </c>
      <c r="C170" s="79" t="s">
        <v>152</v>
      </c>
      <c r="D170" s="79">
        <v>85</v>
      </c>
      <c r="E170" s="79" t="s">
        <v>147</v>
      </c>
      <c r="F170" s="79" t="s">
        <v>217</v>
      </c>
      <c r="G170" s="180" t="s">
        <v>218</v>
      </c>
      <c r="H170" s="79">
        <v>5</v>
      </c>
      <c r="I170" s="213">
        <v>7</v>
      </c>
    </row>
    <row r="171" spans="2:9" ht="18" x14ac:dyDescent="0.2">
      <c r="B171" s="209">
        <v>0</v>
      </c>
      <c r="C171" s="43" t="s">
        <v>154</v>
      </c>
      <c r="D171" s="43">
        <v>87</v>
      </c>
      <c r="E171" s="43" t="s">
        <v>149</v>
      </c>
      <c r="F171" s="43" t="s">
        <v>217</v>
      </c>
      <c r="G171" s="210" t="s">
        <v>218</v>
      </c>
      <c r="H171" s="43">
        <v>6</v>
      </c>
      <c r="I171" s="211">
        <v>1</v>
      </c>
    </row>
    <row r="172" spans="2:9" ht="18" x14ac:dyDescent="0.2">
      <c r="B172" s="201">
        <v>1</v>
      </c>
      <c r="C172" s="202" t="s">
        <v>144</v>
      </c>
      <c r="D172" s="202">
        <v>86</v>
      </c>
      <c r="E172" s="202" t="s">
        <v>145</v>
      </c>
      <c r="F172" s="202" t="s">
        <v>215</v>
      </c>
      <c r="G172" s="203" t="s">
        <v>219</v>
      </c>
      <c r="H172" s="202">
        <v>6</v>
      </c>
      <c r="I172" s="204">
        <v>398</v>
      </c>
    </row>
    <row r="173" spans="2:9" ht="18" x14ac:dyDescent="0.2">
      <c r="B173" s="201">
        <v>2</v>
      </c>
      <c r="C173" s="202" t="s">
        <v>144</v>
      </c>
      <c r="D173" s="202">
        <v>86</v>
      </c>
      <c r="E173" s="202" t="s">
        <v>145</v>
      </c>
      <c r="F173" s="202" t="s">
        <v>215</v>
      </c>
      <c r="G173" s="203" t="s">
        <v>220</v>
      </c>
      <c r="H173" s="202">
        <v>6</v>
      </c>
      <c r="I173" s="204">
        <v>3981</v>
      </c>
    </row>
    <row r="174" spans="2:9" ht="18" x14ac:dyDescent="0.2">
      <c r="B174" s="201">
        <v>3</v>
      </c>
      <c r="C174" s="202" t="s">
        <v>144</v>
      </c>
      <c r="D174" s="202">
        <v>86</v>
      </c>
      <c r="E174" s="202" t="s">
        <v>145</v>
      </c>
      <c r="F174" s="202" t="s">
        <v>215</v>
      </c>
      <c r="G174" s="203" t="s">
        <v>216</v>
      </c>
      <c r="H174" s="202">
        <v>6</v>
      </c>
      <c r="I174" s="204">
        <v>14792</v>
      </c>
    </row>
    <row r="175" spans="2:9" ht="18" x14ac:dyDescent="0.2">
      <c r="B175" s="201">
        <v>4</v>
      </c>
      <c r="C175" s="202" t="s">
        <v>144</v>
      </c>
      <c r="D175" s="202">
        <v>86</v>
      </c>
      <c r="E175" s="202" t="s">
        <v>145</v>
      </c>
      <c r="F175" s="202" t="s">
        <v>217</v>
      </c>
      <c r="G175" s="203" t="s">
        <v>219</v>
      </c>
      <c r="H175" s="202">
        <v>6</v>
      </c>
      <c r="I175" s="204">
        <v>1816</v>
      </c>
    </row>
    <row r="176" spans="2:9" ht="18" x14ac:dyDescent="0.2">
      <c r="B176" s="201">
        <v>5</v>
      </c>
      <c r="C176" s="202" t="s">
        <v>144</v>
      </c>
      <c r="D176" s="202">
        <v>86</v>
      </c>
      <c r="E176" s="202" t="s">
        <v>145</v>
      </c>
      <c r="F176" s="202" t="s">
        <v>217</v>
      </c>
      <c r="G176" s="203" t="s">
        <v>220</v>
      </c>
      <c r="H176" s="202">
        <v>6</v>
      </c>
      <c r="I176" s="204">
        <v>3511</v>
      </c>
    </row>
    <row r="177" spans="2:9" ht="18" x14ac:dyDescent="0.2">
      <c r="B177" s="201">
        <v>6</v>
      </c>
      <c r="C177" s="202" t="s">
        <v>144</v>
      </c>
      <c r="D177" s="202">
        <v>86</v>
      </c>
      <c r="E177" s="202" t="s">
        <v>145</v>
      </c>
      <c r="F177" s="202" t="s">
        <v>217</v>
      </c>
      <c r="G177" s="203" t="s">
        <v>216</v>
      </c>
      <c r="H177" s="202">
        <v>6</v>
      </c>
      <c r="I177" s="204">
        <v>12863</v>
      </c>
    </row>
    <row r="178" spans="2:9" ht="18" x14ac:dyDescent="0.2">
      <c r="B178" s="201">
        <v>7</v>
      </c>
      <c r="C178" s="202" t="s">
        <v>146</v>
      </c>
      <c r="D178" s="202">
        <v>85</v>
      </c>
      <c r="E178" s="202" t="s">
        <v>147</v>
      </c>
      <c r="F178" s="202" t="s">
        <v>215</v>
      </c>
      <c r="G178" s="203" t="s">
        <v>219</v>
      </c>
      <c r="H178" s="202">
        <v>6</v>
      </c>
      <c r="I178" s="204">
        <v>3371</v>
      </c>
    </row>
    <row r="179" spans="2:9" ht="18" x14ac:dyDescent="0.2">
      <c r="B179" s="201">
        <v>8</v>
      </c>
      <c r="C179" s="202" t="s">
        <v>146</v>
      </c>
      <c r="D179" s="202">
        <v>85</v>
      </c>
      <c r="E179" s="202" t="s">
        <v>147</v>
      </c>
      <c r="F179" s="202" t="s">
        <v>215</v>
      </c>
      <c r="G179" s="203" t="s">
        <v>220</v>
      </c>
      <c r="H179" s="202">
        <v>6</v>
      </c>
      <c r="I179" s="204">
        <v>3103</v>
      </c>
    </row>
    <row r="180" spans="2:9" ht="18" x14ac:dyDescent="0.2">
      <c r="B180" s="201">
        <v>9</v>
      </c>
      <c r="C180" s="202" t="s">
        <v>146</v>
      </c>
      <c r="D180" s="202">
        <v>85</v>
      </c>
      <c r="E180" s="202" t="s">
        <v>147</v>
      </c>
      <c r="F180" s="202" t="s">
        <v>215</v>
      </c>
      <c r="G180" s="203" t="s">
        <v>216</v>
      </c>
      <c r="H180" s="202">
        <v>6</v>
      </c>
      <c r="I180" s="204">
        <v>15204</v>
      </c>
    </row>
    <row r="181" spans="2:9" ht="18" x14ac:dyDescent="0.2">
      <c r="B181" s="201">
        <v>10</v>
      </c>
      <c r="C181" s="202" t="s">
        <v>146</v>
      </c>
      <c r="D181" s="202">
        <v>85</v>
      </c>
      <c r="E181" s="202" t="s">
        <v>147</v>
      </c>
      <c r="F181" s="202" t="s">
        <v>217</v>
      </c>
      <c r="G181" s="203" t="s">
        <v>219</v>
      </c>
      <c r="H181" s="202">
        <v>6</v>
      </c>
      <c r="I181" s="204">
        <v>108</v>
      </c>
    </row>
    <row r="182" spans="2:9" ht="18" x14ac:dyDescent="0.2">
      <c r="B182" s="201">
        <v>11</v>
      </c>
      <c r="C182" s="202" t="s">
        <v>146</v>
      </c>
      <c r="D182" s="202">
        <v>85</v>
      </c>
      <c r="E182" s="202" t="s">
        <v>147</v>
      </c>
      <c r="F182" s="202" t="s">
        <v>217</v>
      </c>
      <c r="G182" s="203" t="s">
        <v>220</v>
      </c>
      <c r="H182" s="202">
        <v>6</v>
      </c>
      <c r="I182" s="204">
        <v>113</v>
      </c>
    </row>
    <row r="183" spans="2:9" ht="18" x14ac:dyDescent="0.2">
      <c r="B183" s="201">
        <v>12</v>
      </c>
      <c r="C183" s="202" t="s">
        <v>146</v>
      </c>
      <c r="D183" s="202">
        <v>85</v>
      </c>
      <c r="E183" s="202" t="s">
        <v>147</v>
      </c>
      <c r="F183" s="202" t="s">
        <v>217</v>
      </c>
      <c r="G183" s="203" t="s">
        <v>216</v>
      </c>
      <c r="H183" s="202">
        <v>6</v>
      </c>
      <c r="I183" s="204">
        <v>888</v>
      </c>
    </row>
    <row r="184" spans="2:9" ht="18" x14ac:dyDescent="0.2">
      <c r="B184" s="201">
        <v>13</v>
      </c>
      <c r="C184" s="202" t="s">
        <v>148</v>
      </c>
      <c r="D184" s="202">
        <v>89</v>
      </c>
      <c r="E184" s="202" t="s">
        <v>150</v>
      </c>
      <c r="F184" s="202" t="s">
        <v>215</v>
      </c>
      <c r="G184" s="203" t="s">
        <v>216</v>
      </c>
      <c r="H184" s="202">
        <v>6</v>
      </c>
      <c r="I184" s="204">
        <v>2097</v>
      </c>
    </row>
    <row r="185" spans="2:9" ht="18" x14ac:dyDescent="0.2">
      <c r="B185" s="201">
        <v>14</v>
      </c>
      <c r="C185" s="202" t="s">
        <v>148</v>
      </c>
      <c r="D185" s="202">
        <v>89</v>
      </c>
      <c r="E185" s="202" t="s">
        <v>150</v>
      </c>
      <c r="F185" s="202" t="s">
        <v>217</v>
      </c>
      <c r="G185" s="203" t="s">
        <v>216</v>
      </c>
      <c r="H185" s="202">
        <v>6</v>
      </c>
      <c r="I185" s="204">
        <v>215</v>
      </c>
    </row>
    <row r="186" spans="2:9" ht="18" x14ac:dyDescent="0.2">
      <c r="B186" s="205">
        <v>15</v>
      </c>
      <c r="C186" s="44" t="s">
        <v>151</v>
      </c>
      <c r="D186" s="44">
        <v>86</v>
      </c>
      <c r="E186" s="44" t="s">
        <v>145</v>
      </c>
      <c r="F186" s="44" t="s">
        <v>215</v>
      </c>
      <c r="G186" s="182" t="s">
        <v>218</v>
      </c>
      <c r="H186" s="44">
        <v>6</v>
      </c>
      <c r="I186" s="206">
        <v>4286</v>
      </c>
    </row>
    <row r="187" spans="2:9" ht="18" x14ac:dyDescent="0.2">
      <c r="B187" s="205">
        <v>16</v>
      </c>
      <c r="C187" s="44" t="s">
        <v>151</v>
      </c>
      <c r="D187" s="44">
        <v>86</v>
      </c>
      <c r="E187" s="44" t="s">
        <v>145</v>
      </c>
      <c r="F187" s="44" t="s">
        <v>217</v>
      </c>
      <c r="G187" s="182" t="s">
        <v>218</v>
      </c>
      <c r="H187" s="44">
        <v>6</v>
      </c>
      <c r="I187" s="206">
        <v>3751</v>
      </c>
    </row>
    <row r="188" spans="2:9" ht="18" x14ac:dyDescent="0.2">
      <c r="B188" s="201">
        <v>17</v>
      </c>
      <c r="C188" s="202" t="s">
        <v>155</v>
      </c>
      <c r="D188" s="202">
        <v>85</v>
      </c>
      <c r="E188" s="202" t="s">
        <v>147</v>
      </c>
      <c r="F188" s="202" t="s">
        <v>215</v>
      </c>
      <c r="G188" s="203" t="s">
        <v>219</v>
      </c>
      <c r="H188" s="202">
        <v>6</v>
      </c>
      <c r="I188" s="204">
        <v>65</v>
      </c>
    </row>
    <row r="189" spans="2:9" ht="18" x14ac:dyDescent="0.2">
      <c r="B189" s="207">
        <v>18</v>
      </c>
      <c r="C189" s="75" t="s">
        <v>152</v>
      </c>
      <c r="D189" s="75">
        <v>85</v>
      </c>
      <c r="E189" s="75" t="s">
        <v>147</v>
      </c>
      <c r="F189" s="75" t="s">
        <v>215</v>
      </c>
      <c r="G189" s="177" t="s">
        <v>218</v>
      </c>
      <c r="H189" s="75">
        <v>6</v>
      </c>
      <c r="I189" s="208">
        <v>3049</v>
      </c>
    </row>
    <row r="190" spans="2:9" ht="19" thickBot="1" x14ac:dyDescent="0.25">
      <c r="B190" s="212">
        <v>19</v>
      </c>
      <c r="C190" s="79" t="s">
        <v>152</v>
      </c>
      <c r="D190" s="79">
        <v>85</v>
      </c>
      <c r="E190" s="79" t="s">
        <v>147</v>
      </c>
      <c r="F190" s="79" t="s">
        <v>217</v>
      </c>
      <c r="G190" s="180" t="s">
        <v>218</v>
      </c>
      <c r="H190" s="79">
        <v>6</v>
      </c>
      <c r="I190" s="213">
        <v>291</v>
      </c>
    </row>
    <row r="191" spans="2:9" ht="18" x14ac:dyDescent="0.2">
      <c r="B191" s="201">
        <v>0</v>
      </c>
      <c r="C191" s="202" t="s">
        <v>144</v>
      </c>
      <c r="D191" s="202">
        <v>86</v>
      </c>
      <c r="E191" s="202" t="s">
        <v>145</v>
      </c>
      <c r="F191" s="202" t="s">
        <v>215</v>
      </c>
      <c r="G191" s="203" t="s">
        <v>221</v>
      </c>
      <c r="H191" s="202">
        <v>7</v>
      </c>
      <c r="I191" s="204">
        <v>2</v>
      </c>
    </row>
    <row r="192" spans="2:9" ht="18" x14ac:dyDescent="0.2">
      <c r="B192" s="201">
        <v>1</v>
      </c>
      <c r="C192" s="202" t="s">
        <v>144</v>
      </c>
      <c r="D192" s="202">
        <v>86</v>
      </c>
      <c r="E192" s="202" t="s">
        <v>145</v>
      </c>
      <c r="F192" s="202" t="s">
        <v>215</v>
      </c>
      <c r="G192" s="203" t="s">
        <v>216</v>
      </c>
      <c r="H192" s="202">
        <v>7</v>
      </c>
      <c r="I192" s="204">
        <v>16174</v>
      </c>
    </row>
    <row r="193" spans="2:9" ht="18" x14ac:dyDescent="0.2">
      <c r="B193" s="201">
        <v>2</v>
      </c>
      <c r="C193" s="202" t="s">
        <v>144</v>
      </c>
      <c r="D193" s="202">
        <v>86</v>
      </c>
      <c r="E193" s="202" t="s">
        <v>145</v>
      </c>
      <c r="F193" s="202" t="s">
        <v>215</v>
      </c>
      <c r="G193" s="203" t="s">
        <v>222</v>
      </c>
      <c r="H193" s="202">
        <v>7</v>
      </c>
      <c r="I193" s="204">
        <v>785</v>
      </c>
    </row>
    <row r="194" spans="2:9" ht="18" x14ac:dyDescent="0.2">
      <c r="B194" s="201">
        <v>3</v>
      </c>
      <c r="C194" s="202" t="s">
        <v>144</v>
      </c>
      <c r="D194" s="202">
        <v>86</v>
      </c>
      <c r="E194" s="202" t="s">
        <v>145</v>
      </c>
      <c r="F194" s="202" t="s">
        <v>215</v>
      </c>
      <c r="G194" s="203" t="s">
        <v>223</v>
      </c>
      <c r="H194" s="202">
        <v>7</v>
      </c>
      <c r="I194" s="204">
        <v>162</v>
      </c>
    </row>
    <row r="195" spans="2:9" ht="18" x14ac:dyDescent="0.2">
      <c r="B195" s="201">
        <v>4</v>
      </c>
      <c r="C195" s="202" t="s">
        <v>144</v>
      </c>
      <c r="D195" s="202">
        <v>86</v>
      </c>
      <c r="E195" s="202" t="s">
        <v>145</v>
      </c>
      <c r="F195" s="202" t="s">
        <v>217</v>
      </c>
      <c r="G195" s="203" t="s">
        <v>221</v>
      </c>
      <c r="H195" s="202">
        <v>7</v>
      </c>
      <c r="I195" s="204">
        <v>9</v>
      </c>
    </row>
    <row r="196" spans="2:9" ht="18" x14ac:dyDescent="0.2">
      <c r="B196" s="201">
        <v>5</v>
      </c>
      <c r="C196" s="202" t="s">
        <v>144</v>
      </c>
      <c r="D196" s="202">
        <v>86</v>
      </c>
      <c r="E196" s="202" t="s">
        <v>145</v>
      </c>
      <c r="F196" s="202" t="s">
        <v>217</v>
      </c>
      <c r="G196" s="203" t="s">
        <v>216</v>
      </c>
      <c r="H196" s="202">
        <v>7</v>
      </c>
      <c r="I196" s="204">
        <v>11774</v>
      </c>
    </row>
    <row r="197" spans="2:9" ht="18" x14ac:dyDescent="0.2">
      <c r="B197" s="201">
        <v>6</v>
      </c>
      <c r="C197" s="202" t="s">
        <v>144</v>
      </c>
      <c r="D197" s="202">
        <v>86</v>
      </c>
      <c r="E197" s="202" t="s">
        <v>145</v>
      </c>
      <c r="F197" s="202" t="s">
        <v>217</v>
      </c>
      <c r="G197" s="203" t="s">
        <v>222</v>
      </c>
      <c r="H197" s="202">
        <v>7</v>
      </c>
      <c r="I197" s="204">
        <v>885</v>
      </c>
    </row>
    <row r="198" spans="2:9" ht="18" x14ac:dyDescent="0.2">
      <c r="B198" s="201">
        <v>7</v>
      </c>
      <c r="C198" s="202" t="s">
        <v>144</v>
      </c>
      <c r="D198" s="202">
        <v>86</v>
      </c>
      <c r="E198" s="202" t="s">
        <v>145</v>
      </c>
      <c r="F198" s="202" t="s">
        <v>217</v>
      </c>
      <c r="G198" s="203" t="s">
        <v>223</v>
      </c>
      <c r="H198" s="202">
        <v>7</v>
      </c>
      <c r="I198" s="204">
        <v>3458</v>
      </c>
    </row>
    <row r="199" spans="2:9" ht="18" x14ac:dyDescent="0.2">
      <c r="B199" s="201">
        <v>8</v>
      </c>
      <c r="C199" s="202" t="s">
        <v>146</v>
      </c>
      <c r="D199" s="202">
        <v>85</v>
      </c>
      <c r="E199" s="202" t="s">
        <v>147</v>
      </c>
      <c r="F199" s="202" t="s">
        <v>215</v>
      </c>
      <c r="G199" s="203" t="s">
        <v>221</v>
      </c>
      <c r="H199" s="202">
        <v>7</v>
      </c>
      <c r="I199" s="204">
        <v>2742</v>
      </c>
    </row>
    <row r="200" spans="2:9" ht="18" x14ac:dyDescent="0.2">
      <c r="B200" s="201">
        <v>9</v>
      </c>
      <c r="C200" s="202" t="s">
        <v>146</v>
      </c>
      <c r="D200" s="202">
        <v>85</v>
      </c>
      <c r="E200" s="202" t="s">
        <v>147</v>
      </c>
      <c r="F200" s="202" t="s">
        <v>215</v>
      </c>
      <c r="G200" s="203" t="s">
        <v>216</v>
      </c>
      <c r="H200" s="202">
        <v>7</v>
      </c>
      <c r="I200" s="204">
        <v>13411</v>
      </c>
    </row>
    <row r="201" spans="2:9" ht="18" x14ac:dyDescent="0.2">
      <c r="B201" s="201">
        <v>10</v>
      </c>
      <c r="C201" s="202" t="s">
        <v>146</v>
      </c>
      <c r="D201" s="202">
        <v>85</v>
      </c>
      <c r="E201" s="202" t="s">
        <v>147</v>
      </c>
      <c r="F201" s="202" t="s">
        <v>215</v>
      </c>
      <c r="G201" s="203" t="s">
        <v>222</v>
      </c>
      <c r="H201" s="202">
        <v>7</v>
      </c>
      <c r="I201" s="204">
        <v>1608</v>
      </c>
    </row>
    <row r="202" spans="2:9" ht="18" x14ac:dyDescent="0.2">
      <c r="B202" s="201">
        <v>11</v>
      </c>
      <c r="C202" s="202" t="s">
        <v>146</v>
      </c>
      <c r="D202" s="202">
        <v>85</v>
      </c>
      <c r="E202" s="202" t="s">
        <v>147</v>
      </c>
      <c r="F202" s="202" t="s">
        <v>215</v>
      </c>
      <c r="G202" s="203" t="s">
        <v>223</v>
      </c>
      <c r="H202" s="202">
        <v>7</v>
      </c>
      <c r="I202" s="204">
        <v>5760</v>
      </c>
    </row>
    <row r="203" spans="2:9" ht="18" x14ac:dyDescent="0.2">
      <c r="B203" s="201">
        <v>12</v>
      </c>
      <c r="C203" s="202" t="s">
        <v>146</v>
      </c>
      <c r="D203" s="202">
        <v>85</v>
      </c>
      <c r="E203" s="202" t="s">
        <v>147</v>
      </c>
      <c r="F203" s="202" t="s">
        <v>217</v>
      </c>
      <c r="G203" s="203" t="s">
        <v>221</v>
      </c>
      <c r="H203" s="202">
        <v>7</v>
      </c>
      <c r="I203" s="204">
        <v>608</v>
      </c>
    </row>
    <row r="204" spans="2:9" ht="18" x14ac:dyDescent="0.2">
      <c r="B204" s="201">
        <v>13</v>
      </c>
      <c r="C204" s="202" t="s">
        <v>146</v>
      </c>
      <c r="D204" s="202">
        <v>85</v>
      </c>
      <c r="E204" s="202" t="s">
        <v>147</v>
      </c>
      <c r="F204" s="202" t="s">
        <v>217</v>
      </c>
      <c r="G204" s="203" t="s">
        <v>216</v>
      </c>
      <c r="H204" s="202">
        <v>7</v>
      </c>
      <c r="I204" s="204">
        <v>666</v>
      </c>
    </row>
    <row r="205" spans="2:9" ht="18" x14ac:dyDescent="0.2">
      <c r="B205" s="201">
        <v>14</v>
      </c>
      <c r="C205" s="202" t="s">
        <v>146</v>
      </c>
      <c r="D205" s="202">
        <v>85</v>
      </c>
      <c r="E205" s="202" t="s">
        <v>147</v>
      </c>
      <c r="F205" s="202" t="s">
        <v>217</v>
      </c>
      <c r="G205" s="203" t="s">
        <v>222</v>
      </c>
      <c r="H205" s="202">
        <v>7</v>
      </c>
      <c r="I205" s="204">
        <v>319</v>
      </c>
    </row>
    <row r="206" spans="2:9" ht="18" x14ac:dyDescent="0.2">
      <c r="B206" s="201">
        <v>15</v>
      </c>
      <c r="C206" s="202" t="s">
        <v>146</v>
      </c>
      <c r="D206" s="202">
        <v>85</v>
      </c>
      <c r="E206" s="202" t="s">
        <v>147</v>
      </c>
      <c r="F206" s="202" t="s">
        <v>217</v>
      </c>
      <c r="G206" s="203" t="s">
        <v>223</v>
      </c>
      <c r="H206" s="202">
        <v>7</v>
      </c>
      <c r="I206" s="204">
        <v>760</v>
      </c>
    </row>
    <row r="207" spans="2:9" ht="18" x14ac:dyDescent="0.2">
      <c r="B207" s="209">
        <v>16</v>
      </c>
      <c r="C207" s="43" t="s">
        <v>146</v>
      </c>
      <c r="D207" s="43">
        <v>86</v>
      </c>
      <c r="E207" s="43" t="s">
        <v>145</v>
      </c>
      <c r="F207" s="43" t="s">
        <v>215</v>
      </c>
      <c r="G207" s="210" t="s">
        <v>221</v>
      </c>
      <c r="H207" s="43">
        <v>7</v>
      </c>
      <c r="I207" s="211">
        <v>1</v>
      </c>
    </row>
    <row r="208" spans="2:9" ht="18" x14ac:dyDescent="0.2">
      <c r="B208" s="209">
        <v>17</v>
      </c>
      <c r="C208" s="43" t="s">
        <v>146</v>
      </c>
      <c r="D208" s="43">
        <v>86</v>
      </c>
      <c r="E208" s="43" t="s">
        <v>145</v>
      </c>
      <c r="F208" s="43" t="s">
        <v>215</v>
      </c>
      <c r="G208" s="210" t="s">
        <v>216</v>
      </c>
      <c r="H208" s="43">
        <v>7</v>
      </c>
      <c r="I208" s="211">
        <v>8</v>
      </c>
    </row>
    <row r="209" spans="2:9" ht="18" x14ac:dyDescent="0.2">
      <c r="B209" s="209">
        <v>18</v>
      </c>
      <c r="C209" s="43" t="s">
        <v>146</v>
      </c>
      <c r="D209" s="43">
        <v>86</v>
      </c>
      <c r="E209" s="43" t="s">
        <v>145</v>
      </c>
      <c r="F209" s="43" t="s">
        <v>217</v>
      </c>
      <c r="G209" s="210" t="s">
        <v>221</v>
      </c>
      <c r="H209" s="43">
        <v>7</v>
      </c>
      <c r="I209" s="211">
        <v>1</v>
      </c>
    </row>
    <row r="210" spans="2:9" ht="18" x14ac:dyDescent="0.2">
      <c r="B210" s="209">
        <v>19</v>
      </c>
      <c r="C210" s="43" t="s">
        <v>146</v>
      </c>
      <c r="D210" s="43">
        <v>88</v>
      </c>
      <c r="E210" s="43" t="s">
        <v>156</v>
      </c>
      <c r="F210" s="43" t="s">
        <v>224</v>
      </c>
      <c r="G210" s="210" t="s">
        <v>221</v>
      </c>
      <c r="H210" s="43">
        <v>7</v>
      </c>
      <c r="I210" s="211">
        <v>1</v>
      </c>
    </row>
    <row r="211" spans="2:9" ht="18" x14ac:dyDescent="0.2">
      <c r="B211" s="201">
        <v>20</v>
      </c>
      <c r="C211" s="43" t="s">
        <v>157</v>
      </c>
      <c r="D211" s="43">
        <v>85</v>
      </c>
      <c r="E211" s="43" t="s">
        <v>147</v>
      </c>
      <c r="F211" s="43" t="s">
        <v>215</v>
      </c>
      <c r="G211" s="210" t="s">
        <v>221</v>
      </c>
      <c r="H211" s="43">
        <v>7</v>
      </c>
      <c r="I211" s="211">
        <v>1</v>
      </c>
    </row>
    <row r="212" spans="2:9" ht="18" x14ac:dyDescent="0.2">
      <c r="B212" s="201">
        <v>21</v>
      </c>
      <c r="C212" s="202" t="s">
        <v>148</v>
      </c>
      <c r="D212" s="202">
        <v>89</v>
      </c>
      <c r="E212" s="202" t="s">
        <v>150</v>
      </c>
      <c r="F212" s="202" t="s">
        <v>215</v>
      </c>
      <c r="G212" s="203" t="s">
        <v>216</v>
      </c>
      <c r="H212" s="202">
        <v>7</v>
      </c>
      <c r="I212" s="204">
        <v>1099</v>
      </c>
    </row>
    <row r="213" spans="2:9" ht="18" x14ac:dyDescent="0.2">
      <c r="B213" s="201">
        <v>22</v>
      </c>
      <c r="C213" s="202" t="s">
        <v>148</v>
      </c>
      <c r="D213" s="202">
        <v>89</v>
      </c>
      <c r="E213" s="202" t="s">
        <v>150</v>
      </c>
      <c r="F213" s="202" t="s">
        <v>217</v>
      </c>
      <c r="G213" s="203" t="s">
        <v>216</v>
      </c>
      <c r="H213" s="202">
        <v>7</v>
      </c>
      <c r="I213" s="204">
        <v>138</v>
      </c>
    </row>
    <row r="214" spans="2:9" ht="18" x14ac:dyDescent="0.2">
      <c r="B214" s="201">
        <v>23</v>
      </c>
      <c r="C214" s="202" t="s">
        <v>158</v>
      </c>
      <c r="D214" s="202">
        <v>85</v>
      </c>
      <c r="E214" s="202" t="s">
        <v>147</v>
      </c>
      <c r="F214" s="202" t="s">
        <v>215</v>
      </c>
      <c r="G214" s="203" t="s">
        <v>221</v>
      </c>
      <c r="H214" s="202">
        <v>7</v>
      </c>
      <c r="I214" s="204">
        <v>2809</v>
      </c>
    </row>
    <row r="215" spans="2:9" ht="18" x14ac:dyDescent="0.2">
      <c r="B215" s="201">
        <v>24</v>
      </c>
      <c r="C215" s="202" t="s">
        <v>158</v>
      </c>
      <c r="D215" s="202">
        <v>85</v>
      </c>
      <c r="E215" s="202" t="s">
        <v>147</v>
      </c>
      <c r="F215" s="202" t="s">
        <v>217</v>
      </c>
      <c r="G215" s="203" t="s">
        <v>221</v>
      </c>
      <c r="H215" s="202">
        <v>7</v>
      </c>
      <c r="I215" s="204">
        <v>223</v>
      </c>
    </row>
    <row r="216" spans="2:9" ht="18" x14ac:dyDescent="0.2">
      <c r="B216" s="209">
        <v>25</v>
      </c>
      <c r="C216" s="43" t="s">
        <v>158</v>
      </c>
      <c r="D216" s="43">
        <v>86</v>
      </c>
      <c r="E216" s="43" t="s">
        <v>145</v>
      </c>
      <c r="F216" s="43" t="s">
        <v>215</v>
      </c>
      <c r="G216" s="210" t="s">
        <v>221</v>
      </c>
      <c r="H216" s="43">
        <v>7</v>
      </c>
      <c r="I216" s="211">
        <v>10</v>
      </c>
    </row>
    <row r="217" spans="2:9" ht="18" x14ac:dyDescent="0.2">
      <c r="B217" s="209">
        <v>26</v>
      </c>
      <c r="C217" s="43" t="s">
        <v>158</v>
      </c>
      <c r="D217" s="43">
        <v>87</v>
      </c>
      <c r="E217" s="43" t="s">
        <v>149</v>
      </c>
      <c r="F217" s="43" t="s">
        <v>215</v>
      </c>
      <c r="G217" s="210" t="s">
        <v>221</v>
      </c>
      <c r="H217" s="43">
        <v>7</v>
      </c>
      <c r="I217" s="211">
        <v>2</v>
      </c>
    </row>
    <row r="218" spans="2:9" ht="18" x14ac:dyDescent="0.2">
      <c r="B218" s="209">
        <v>27</v>
      </c>
      <c r="C218" s="43" t="s">
        <v>158</v>
      </c>
      <c r="D218" s="43">
        <v>87</v>
      </c>
      <c r="E218" s="43" t="s">
        <v>149</v>
      </c>
      <c r="F218" s="43" t="s">
        <v>217</v>
      </c>
      <c r="G218" s="210" t="s">
        <v>221</v>
      </c>
      <c r="H218" s="43">
        <v>7</v>
      </c>
      <c r="I218" s="211">
        <v>1</v>
      </c>
    </row>
    <row r="219" spans="2:9" ht="18" x14ac:dyDescent="0.2">
      <c r="B219" s="209">
        <v>28</v>
      </c>
      <c r="C219" s="43" t="s">
        <v>159</v>
      </c>
      <c r="D219" s="43">
        <v>86</v>
      </c>
      <c r="E219" s="43" t="s">
        <v>145</v>
      </c>
      <c r="F219" s="43" t="s">
        <v>215</v>
      </c>
      <c r="G219" s="210" t="s">
        <v>221</v>
      </c>
      <c r="H219" s="43">
        <v>7</v>
      </c>
      <c r="I219" s="211">
        <v>1</v>
      </c>
    </row>
    <row r="220" spans="2:9" ht="18" x14ac:dyDescent="0.2">
      <c r="B220" s="209">
        <v>29</v>
      </c>
      <c r="C220" s="43" t="s">
        <v>159</v>
      </c>
      <c r="D220" s="43">
        <v>86</v>
      </c>
      <c r="E220" s="43" t="s">
        <v>145</v>
      </c>
      <c r="F220" s="43" t="s">
        <v>217</v>
      </c>
      <c r="G220" s="210" t="s">
        <v>221</v>
      </c>
      <c r="H220" s="43">
        <v>7</v>
      </c>
      <c r="I220" s="211">
        <v>1</v>
      </c>
    </row>
    <row r="221" spans="2:9" ht="18" x14ac:dyDescent="0.2">
      <c r="B221" s="205">
        <v>30</v>
      </c>
      <c r="C221" s="44" t="s">
        <v>151</v>
      </c>
      <c r="D221" s="44">
        <v>86</v>
      </c>
      <c r="E221" s="44" t="s">
        <v>145</v>
      </c>
      <c r="F221" s="44" t="s">
        <v>215</v>
      </c>
      <c r="G221" s="182" t="s">
        <v>218</v>
      </c>
      <c r="H221" s="44">
        <v>7</v>
      </c>
      <c r="I221" s="206">
        <v>7729</v>
      </c>
    </row>
    <row r="222" spans="2:9" ht="18" x14ac:dyDescent="0.2">
      <c r="B222" s="205">
        <v>31</v>
      </c>
      <c r="C222" s="44" t="s">
        <v>151</v>
      </c>
      <c r="D222" s="44">
        <v>86</v>
      </c>
      <c r="E222" s="44" t="s">
        <v>145</v>
      </c>
      <c r="F222" s="44" t="s">
        <v>217</v>
      </c>
      <c r="G222" s="182" t="s">
        <v>218</v>
      </c>
      <c r="H222" s="44">
        <v>7</v>
      </c>
      <c r="I222" s="206">
        <v>5968</v>
      </c>
    </row>
    <row r="223" spans="2:9" ht="18" x14ac:dyDescent="0.2">
      <c r="B223" s="201">
        <v>32</v>
      </c>
      <c r="C223" s="202" t="s">
        <v>155</v>
      </c>
      <c r="D223" s="202">
        <v>85</v>
      </c>
      <c r="E223" s="202" t="s">
        <v>147</v>
      </c>
      <c r="F223" s="202" t="s">
        <v>215</v>
      </c>
      <c r="G223" s="203" t="s">
        <v>221</v>
      </c>
      <c r="H223" s="202">
        <v>7</v>
      </c>
      <c r="I223" s="204">
        <v>1</v>
      </c>
    </row>
    <row r="224" spans="2:9" ht="18" x14ac:dyDescent="0.2">
      <c r="B224" s="207">
        <v>33</v>
      </c>
      <c r="C224" s="75" t="s">
        <v>152</v>
      </c>
      <c r="D224" s="75">
        <v>85</v>
      </c>
      <c r="E224" s="75" t="s">
        <v>147</v>
      </c>
      <c r="F224" s="75" t="s">
        <v>215</v>
      </c>
      <c r="G224" s="177" t="s">
        <v>218</v>
      </c>
      <c r="H224" s="75">
        <v>7</v>
      </c>
      <c r="I224" s="208">
        <v>5495</v>
      </c>
    </row>
    <row r="225" spans="2:9" ht="18" x14ac:dyDescent="0.2">
      <c r="B225" s="207">
        <v>34</v>
      </c>
      <c r="C225" s="75" t="s">
        <v>152</v>
      </c>
      <c r="D225" s="75">
        <v>85</v>
      </c>
      <c r="E225" s="75" t="s">
        <v>147</v>
      </c>
      <c r="F225" s="75" t="s">
        <v>217</v>
      </c>
      <c r="G225" s="177" t="s">
        <v>218</v>
      </c>
      <c r="H225" s="75">
        <v>7</v>
      </c>
      <c r="I225" s="208">
        <v>469</v>
      </c>
    </row>
    <row r="226" spans="2:9" ht="18" x14ac:dyDescent="0.2">
      <c r="B226" s="209">
        <v>35</v>
      </c>
      <c r="C226" s="43" t="s">
        <v>160</v>
      </c>
      <c r="D226" s="43">
        <v>85</v>
      </c>
      <c r="E226" s="43" t="s">
        <v>147</v>
      </c>
      <c r="F226" s="43" t="s">
        <v>215</v>
      </c>
      <c r="G226" s="210" t="s">
        <v>221</v>
      </c>
      <c r="H226" s="43">
        <v>7</v>
      </c>
      <c r="I226" s="211">
        <v>6</v>
      </c>
    </row>
    <row r="227" spans="2:9" ht="18" x14ac:dyDescent="0.2">
      <c r="B227" s="209">
        <v>36</v>
      </c>
      <c r="C227" s="43" t="s">
        <v>160</v>
      </c>
      <c r="D227" s="43">
        <v>85</v>
      </c>
      <c r="E227" s="43" t="s">
        <v>147</v>
      </c>
      <c r="F227" s="43" t="s">
        <v>217</v>
      </c>
      <c r="G227" s="210" t="s">
        <v>221</v>
      </c>
      <c r="H227" s="43">
        <v>7</v>
      </c>
      <c r="I227" s="211">
        <v>1</v>
      </c>
    </row>
    <row r="228" spans="2:9" ht="19" thickBot="1" x14ac:dyDescent="0.25">
      <c r="B228" s="263">
        <v>37</v>
      </c>
      <c r="C228" s="264" t="s">
        <v>160</v>
      </c>
      <c r="D228" s="264">
        <v>86</v>
      </c>
      <c r="E228" s="264" t="s">
        <v>145</v>
      </c>
      <c r="F228" s="264" t="s">
        <v>215</v>
      </c>
      <c r="G228" s="265" t="s">
        <v>221</v>
      </c>
      <c r="H228" s="264">
        <v>7</v>
      </c>
      <c r="I228" s="266">
        <v>4002</v>
      </c>
    </row>
    <row r="229" spans="2:9" ht="18" x14ac:dyDescent="0.2">
      <c r="B229" s="201">
        <v>0</v>
      </c>
      <c r="C229" s="202" t="s">
        <v>144</v>
      </c>
      <c r="D229" s="202">
        <v>86</v>
      </c>
      <c r="E229" s="202" t="s">
        <v>145</v>
      </c>
      <c r="F229" s="202" t="s">
        <v>215</v>
      </c>
      <c r="G229" s="203" t="s">
        <v>216</v>
      </c>
      <c r="H229" s="202">
        <v>8</v>
      </c>
      <c r="I229" s="204">
        <v>6619</v>
      </c>
    </row>
    <row r="230" spans="2:9" ht="18" x14ac:dyDescent="0.2">
      <c r="B230" s="201">
        <v>1</v>
      </c>
      <c r="C230" s="202" t="s">
        <v>144</v>
      </c>
      <c r="D230" s="202">
        <v>86</v>
      </c>
      <c r="E230" s="202" t="s">
        <v>145</v>
      </c>
      <c r="F230" s="202" t="s">
        <v>215</v>
      </c>
      <c r="G230" s="203" t="s">
        <v>222</v>
      </c>
      <c r="H230" s="202">
        <v>8</v>
      </c>
      <c r="I230" s="204">
        <v>12992</v>
      </c>
    </row>
    <row r="231" spans="2:9" ht="18" x14ac:dyDescent="0.2">
      <c r="B231" s="201">
        <v>2</v>
      </c>
      <c r="C231" s="202" t="s">
        <v>144</v>
      </c>
      <c r="D231" s="202">
        <v>86</v>
      </c>
      <c r="E231" s="202" t="s">
        <v>145</v>
      </c>
      <c r="F231" s="202" t="s">
        <v>217</v>
      </c>
      <c r="G231" s="203" t="s">
        <v>216</v>
      </c>
      <c r="H231" s="202">
        <v>8</v>
      </c>
      <c r="I231" s="204">
        <v>5826</v>
      </c>
    </row>
    <row r="232" spans="2:9" ht="18" x14ac:dyDescent="0.2">
      <c r="B232" s="201">
        <v>3</v>
      </c>
      <c r="C232" s="202" t="s">
        <v>144</v>
      </c>
      <c r="D232" s="202">
        <v>86</v>
      </c>
      <c r="E232" s="202" t="s">
        <v>145</v>
      </c>
      <c r="F232" s="202" t="s">
        <v>217</v>
      </c>
      <c r="G232" s="203" t="s">
        <v>222</v>
      </c>
      <c r="H232" s="202">
        <v>8</v>
      </c>
      <c r="I232" s="204">
        <v>11351</v>
      </c>
    </row>
    <row r="233" spans="2:9" ht="18" x14ac:dyDescent="0.2">
      <c r="B233" s="201">
        <v>4</v>
      </c>
      <c r="C233" s="202" t="s">
        <v>146</v>
      </c>
      <c r="D233" s="202">
        <v>85</v>
      </c>
      <c r="E233" s="202" t="s">
        <v>147</v>
      </c>
      <c r="F233" s="202" t="s">
        <v>215</v>
      </c>
      <c r="G233" s="203" t="s">
        <v>216</v>
      </c>
      <c r="H233" s="202">
        <v>8</v>
      </c>
      <c r="I233" s="204">
        <v>7227</v>
      </c>
    </row>
    <row r="234" spans="2:9" ht="18" x14ac:dyDescent="0.2">
      <c r="B234" s="201">
        <v>5</v>
      </c>
      <c r="C234" s="202" t="s">
        <v>146</v>
      </c>
      <c r="D234" s="202">
        <v>85</v>
      </c>
      <c r="E234" s="202" t="s">
        <v>147</v>
      </c>
      <c r="F234" s="202" t="s">
        <v>215</v>
      </c>
      <c r="G234" s="203" t="s">
        <v>222</v>
      </c>
      <c r="H234" s="202">
        <v>8</v>
      </c>
      <c r="I234" s="204">
        <v>18818</v>
      </c>
    </row>
    <row r="235" spans="2:9" ht="18" x14ac:dyDescent="0.2">
      <c r="B235" s="201">
        <v>6</v>
      </c>
      <c r="C235" s="202" t="s">
        <v>146</v>
      </c>
      <c r="D235" s="202">
        <v>85</v>
      </c>
      <c r="E235" s="202" t="s">
        <v>147</v>
      </c>
      <c r="F235" s="202" t="s">
        <v>217</v>
      </c>
      <c r="G235" s="203" t="s">
        <v>216</v>
      </c>
      <c r="H235" s="202">
        <v>8</v>
      </c>
      <c r="I235" s="204">
        <v>718</v>
      </c>
    </row>
    <row r="236" spans="2:9" ht="18" x14ac:dyDescent="0.2">
      <c r="B236" s="201">
        <v>7</v>
      </c>
      <c r="C236" s="202" t="s">
        <v>146</v>
      </c>
      <c r="D236" s="202">
        <v>85</v>
      </c>
      <c r="E236" s="202" t="s">
        <v>147</v>
      </c>
      <c r="F236" s="202" t="s">
        <v>217</v>
      </c>
      <c r="G236" s="203" t="s">
        <v>222</v>
      </c>
      <c r="H236" s="202">
        <v>8</v>
      </c>
      <c r="I236" s="204">
        <v>1914</v>
      </c>
    </row>
    <row r="237" spans="2:9" ht="18" x14ac:dyDescent="0.2">
      <c r="B237" s="201">
        <v>8</v>
      </c>
      <c r="C237" s="202" t="s">
        <v>148</v>
      </c>
      <c r="D237" s="202">
        <v>89</v>
      </c>
      <c r="E237" s="202" t="s">
        <v>150</v>
      </c>
      <c r="F237" s="202" t="s">
        <v>215</v>
      </c>
      <c r="G237" s="203" t="s">
        <v>216</v>
      </c>
      <c r="H237" s="202">
        <v>8</v>
      </c>
      <c r="I237" s="204">
        <v>115</v>
      </c>
    </row>
    <row r="238" spans="2:9" ht="18" x14ac:dyDescent="0.2">
      <c r="B238" s="201">
        <v>9</v>
      </c>
      <c r="C238" s="202" t="s">
        <v>148</v>
      </c>
      <c r="D238" s="202">
        <v>89</v>
      </c>
      <c r="E238" s="202" t="s">
        <v>150</v>
      </c>
      <c r="F238" s="202" t="s">
        <v>217</v>
      </c>
      <c r="G238" s="203" t="s">
        <v>216</v>
      </c>
      <c r="H238" s="202">
        <v>8</v>
      </c>
      <c r="I238" s="204">
        <v>33</v>
      </c>
    </row>
    <row r="239" spans="2:9" ht="19" thickBot="1" x14ac:dyDescent="0.25">
      <c r="B239" s="263">
        <v>10</v>
      </c>
      <c r="C239" s="264" t="s">
        <v>159</v>
      </c>
      <c r="D239" s="264">
        <v>87</v>
      </c>
      <c r="E239" s="264" t="s">
        <v>149</v>
      </c>
      <c r="F239" s="264" t="s">
        <v>215</v>
      </c>
      <c r="G239" s="265" t="s">
        <v>222</v>
      </c>
      <c r="H239" s="264">
        <v>8</v>
      </c>
      <c r="I239" s="266">
        <v>1716</v>
      </c>
    </row>
    <row r="240" spans="2:9" ht="18" x14ac:dyDescent="0.2">
      <c r="B240" s="201">
        <v>0</v>
      </c>
      <c r="C240" s="202" t="s">
        <v>144</v>
      </c>
      <c r="D240" s="202">
        <v>86</v>
      </c>
      <c r="E240" s="202" t="s">
        <v>145</v>
      </c>
      <c r="F240" s="202" t="s">
        <v>215</v>
      </c>
      <c r="G240" s="203" t="s">
        <v>216</v>
      </c>
      <c r="H240" s="202">
        <v>9</v>
      </c>
      <c r="I240" s="204">
        <v>57716</v>
      </c>
    </row>
    <row r="241" spans="2:9" ht="18" x14ac:dyDescent="0.2">
      <c r="B241" s="201">
        <v>1</v>
      </c>
      <c r="C241" s="202" t="s">
        <v>144</v>
      </c>
      <c r="D241" s="202">
        <v>86</v>
      </c>
      <c r="E241" s="202" t="s">
        <v>145</v>
      </c>
      <c r="F241" s="202" t="s">
        <v>217</v>
      </c>
      <c r="G241" s="203" t="s">
        <v>216</v>
      </c>
      <c r="H241" s="202">
        <v>9</v>
      </c>
      <c r="I241" s="204">
        <v>56579</v>
      </c>
    </row>
    <row r="242" spans="2:9" ht="18" x14ac:dyDescent="0.2">
      <c r="B242" s="201">
        <v>2</v>
      </c>
      <c r="C242" s="202" t="s">
        <v>146</v>
      </c>
      <c r="D242" s="202">
        <v>85</v>
      </c>
      <c r="E242" s="202" t="s">
        <v>147</v>
      </c>
      <c r="F242" s="202" t="s">
        <v>215</v>
      </c>
      <c r="G242" s="203" t="s">
        <v>216</v>
      </c>
      <c r="H242" s="202">
        <v>9</v>
      </c>
      <c r="I242" s="204">
        <v>70043</v>
      </c>
    </row>
    <row r="243" spans="2:9" ht="18" x14ac:dyDescent="0.2">
      <c r="B243" s="201">
        <v>3</v>
      </c>
      <c r="C243" s="202" t="s">
        <v>146</v>
      </c>
      <c r="D243" s="202">
        <v>85</v>
      </c>
      <c r="E243" s="202" t="s">
        <v>147</v>
      </c>
      <c r="F243" s="202" t="s">
        <v>217</v>
      </c>
      <c r="G243" s="203" t="s">
        <v>216</v>
      </c>
      <c r="H243" s="202">
        <v>9</v>
      </c>
      <c r="I243" s="204">
        <v>4477</v>
      </c>
    </row>
    <row r="244" spans="2:9" ht="18" x14ac:dyDescent="0.2">
      <c r="B244" s="209">
        <v>4</v>
      </c>
      <c r="C244" s="43" t="s">
        <v>146</v>
      </c>
      <c r="D244" s="43">
        <v>86</v>
      </c>
      <c r="E244" s="43" t="s">
        <v>145</v>
      </c>
      <c r="F244" s="43" t="s">
        <v>217</v>
      </c>
      <c r="G244" s="210" t="s">
        <v>216</v>
      </c>
      <c r="H244" s="43">
        <v>9</v>
      </c>
      <c r="I244" s="211">
        <v>1</v>
      </c>
    </row>
    <row r="245" spans="2:9" ht="18" x14ac:dyDescent="0.2">
      <c r="B245" s="201">
        <v>5</v>
      </c>
      <c r="C245" s="202" t="s">
        <v>148</v>
      </c>
      <c r="D245" s="202">
        <v>87</v>
      </c>
      <c r="E245" s="202" t="s">
        <v>149</v>
      </c>
      <c r="F245" s="202" t="s">
        <v>215</v>
      </c>
      <c r="G245" s="203" t="s">
        <v>216</v>
      </c>
      <c r="H245" s="202">
        <v>9</v>
      </c>
      <c r="I245" s="204">
        <v>6603</v>
      </c>
    </row>
    <row r="246" spans="2:9" ht="18" x14ac:dyDescent="0.2">
      <c r="B246" s="201">
        <v>6</v>
      </c>
      <c r="C246" s="202" t="s">
        <v>148</v>
      </c>
      <c r="D246" s="202">
        <v>87</v>
      </c>
      <c r="E246" s="202" t="s">
        <v>149</v>
      </c>
      <c r="F246" s="202" t="s">
        <v>217</v>
      </c>
      <c r="G246" s="203" t="s">
        <v>216</v>
      </c>
      <c r="H246" s="202">
        <v>9</v>
      </c>
      <c r="I246" s="204">
        <v>19</v>
      </c>
    </row>
    <row r="247" spans="2:9" ht="18" x14ac:dyDescent="0.2">
      <c r="B247" s="201">
        <v>7</v>
      </c>
      <c r="C247" s="202" t="s">
        <v>148</v>
      </c>
      <c r="D247" s="202">
        <v>89</v>
      </c>
      <c r="E247" s="202" t="s">
        <v>150</v>
      </c>
      <c r="F247" s="202" t="s">
        <v>215</v>
      </c>
      <c r="G247" s="203" t="s">
        <v>216</v>
      </c>
      <c r="H247" s="202">
        <v>9</v>
      </c>
      <c r="I247" s="204">
        <v>10739</v>
      </c>
    </row>
    <row r="248" spans="2:9" ht="18" x14ac:dyDescent="0.2">
      <c r="B248" s="201">
        <v>8</v>
      </c>
      <c r="C248" s="202" t="s">
        <v>148</v>
      </c>
      <c r="D248" s="202">
        <v>89</v>
      </c>
      <c r="E248" s="202" t="s">
        <v>150</v>
      </c>
      <c r="F248" s="202" t="s">
        <v>217</v>
      </c>
      <c r="G248" s="203" t="s">
        <v>216</v>
      </c>
      <c r="H248" s="202">
        <v>9</v>
      </c>
      <c r="I248" s="204">
        <v>660</v>
      </c>
    </row>
    <row r="249" spans="2:9" ht="18" x14ac:dyDescent="0.2">
      <c r="B249" s="205">
        <v>9</v>
      </c>
      <c r="C249" s="44" t="s">
        <v>151</v>
      </c>
      <c r="D249" s="44">
        <v>86</v>
      </c>
      <c r="E249" s="44" t="s">
        <v>145</v>
      </c>
      <c r="F249" s="44" t="s">
        <v>215</v>
      </c>
      <c r="G249" s="182" t="s">
        <v>218</v>
      </c>
      <c r="H249" s="44">
        <v>9</v>
      </c>
      <c r="I249" s="206">
        <v>1498</v>
      </c>
    </row>
    <row r="250" spans="2:9" ht="18" x14ac:dyDescent="0.2">
      <c r="B250" s="205">
        <v>10</v>
      </c>
      <c r="C250" s="44" t="s">
        <v>151</v>
      </c>
      <c r="D250" s="44">
        <v>86</v>
      </c>
      <c r="E250" s="44" t="s">
        <v>145</v>
      </c>
      <c r="F250" s="44" t="s">
        <v>217</v>
      </c>
      <c r="G250" s="182" t="s">
        <v>218</v>
      </c>
      <c r="H250" s="44">
        <v>9</v>
      </c>
      <c r="I250" s="206">
        <v>1713</v>
      </c>
    </row>
    <row r="251" spans="2:9" ht="18" x14ac:dyDescent="0.2">
      <c r="B251" s="207">
        <v>11</v>
      </c>
      <c r="C251" s="75" t="s">
        <v>152</v>
      </c>
      <c r="D251" s="75">
        <v>85</v>
      </c>
      <c r="E251" s="75" t="s">
        <v>147</v>
      </c>
      <c r="F251" s="75" t="s">
        <v>215</v>
      </c>
      <c r="G251" s="177" t="s">
        <v>218</v>
      </c>
      <c r="H251" s="75">
        <v>9</v>
      </c>
      <c r="I251" s="208">
        <v>3195</v>
      </c>
    </row>
    <row r="252" spans="2:9" ht="19" thickBot="1" x14ac:dyDescent="0.25">
      <c r="B252" s="212">
        <v>12</v>
      </c>
      <c r="C252" s="79" t="s">
        <v>152</v>
      </c>
      <c r="D252" s="79">
        <v>85</v>
      </c>
      <c r="E252" s="79" t="s">
        <v>147</v>
      </c>
      <c r="F252" s="79" t="s">
        <v>217</v>
      </c>
      <c r="G252" s="180" t="s">
        <v>218</v>
      </c>
      <c r="H252" s="79">
        <v>9</v>
      </c>
      <c r="I252" s="213">
        <v>127</v>
      </c>
    </row>
    <row r="253" spans="2:9" ht="18" x14ac:dyDescent="0.2">
      <c r="B253" s="201">
        <v>0</v>
      </c>
      <c r="C253" s="202" t="s">
        <v>144</v>
      </c>
      <c r="D253" s="202">
        <v>86</v>
      </c>
      <c r="E253" s="202" t="s">
        <v>145</v>
      </c>
      <c r="F253" s="202" t="s">
        <v>215</v>
      </c>
      <c r="G253" s="203" t="s">
        <v>219</v>
      </c>
      <c r="H253" s="202">
        <v>10</v>
      </c>
      <c r="I253" s="204">
        <v>17453</v>
      </c>
    </row>
    <row r="254" spans="2:9" ht="18" x14ac:dyDescent="0.2">
      <c r="B254" s="201">
        <v>1</v>
      </c>
      <c r="C254" s="202" t="s">
        <v>144</v>
      </c>
      <c r="D254" s="202">
        <v>86</v>
      </c>
      <c r="E254" s="202" t="s">
        <v>145</v>
      </c>
      <c r="F254" s="202" t="s">
        <v>215</v>
      </c>
      <c r="G254" s="203" t="s">
        <v>216</v>
      </c>
      <c r="H254" s="202">
        <v>10</v>
      </c>
      <c r="I254" s="204">
        <v>39956</v>
      </c>
    </row>
    <row r="255" spans="2:9" ht="18" x14ac:dyDescent="0.2">
      <c r="B255" s="201">
        <v>2</v>
      </c>
      <c r="C255" s="202" t="s">
        <v>144</v>
      </c>
      <c r="D255" s="202">
        <v>86</v>
      </c>
      <c r="E255" s="202" t="s">
        <v>145</v>
      </c>
      <c r="F255" s="202" t="s">
        <v>217</v>
      </c>
      <c r="G255" s="203" t="s">
        <v>219</v>
      </c>
      <c r="H255" s="202">
        <v>10</v>
      </c>
      <c r="I255" s="204">
        <v>16629</v>
      </c>
    </row>
    <row r="256" spans="2:9" ht="18" x14ac:dyDescent="0.2">
      <c r="B256" s="201">
        <v>3</v>
      </c>
      <c r="C256" s="202" t="s">
        <v>144</v>
      </c>
      <c r="D256" s="202">
        <v>86</v>
      </c>
      <c r="E256" s="202" t="s">
        <v>145</v>
      </c>
      <c r="F256" s="202" t="s">
        <v>217</v>
      </c>
      <c r="G256" s="203" t="s">
        <v>216</v>
      </c>
      <c r="H256" s="202">
        <v>10</v>
      </c>
      <c r="I256" s="204">
        <v>37902</v>
      </c>
    </row>
    <row r="257" spans="2:9" ht="18" x14ac:dyDescent="0.2">
      <c r="B257" s="201">
        <v>4</v>
      </c>
      <c r="C257" s="202" t="s">
        <v>146</v>
      </c>
      <c r="D257" s="202">
        <v>85</v>
      </c>
      <c r="E257" s="202" t="s">
        <v>147</v>
      </c>
      <c r="F257" s="202" t="s">
        <v>215</v>
      </c>
      <c r="G257" s="203" t="s">
        <v>219</v>
      </c>
      <c r="H257" s="202">
        <v>10</v>
      </c>
      <c r="I257" s="204">
        <v>15625</v>
      </c>
    </row>
    <row r="258" spans="2:9" ht="18" x14ac:dyDescent="0.2">
      <c r="B258" s="201">
        <v>5</v>
      </c>
      <c r="C258" s="202" t="s">
        <v>146</v>
      </c>
      <c r="D258" s="202">
        <v>85</v>
      </c>
      <c r="E258" s="202" t="s">
        <v>147</v>
      </c>
      <c r="F258" s="202" t="s">
        <v>215</v>
      </c>
      <c r="G258" s="203" t="s">
        <v>216</v>
      </c>
      <c r="H258" s="202">
        <v>10</v>
      </c>
      <c r="I258" s="204">
        <v>38223</v>
      </c>
    </row>
    <row r="259" spans="2:9" ht="18" x14ac:dyDescent="0.2">
      <c r="B259" s="201">
        <v>6</v>
      </c>
      <c r="C259" s="202" t="s">
        <v>146</v>
      </c>
      <c r="D259" s="202">
        <v>85</v>
      </c>
      <c r="E259" s="202" t="s">
        <v>147</v>
      </c>
      <c r="F259" s="202" t="s">
        <v>217</v>
      </c>
      <c r="G259" s="203" t="s">
        <v>219</v>
      </c>
      <c r="H259" s="202">
        <v>10</v>
      </c>
      <c r="I259" s="204">
        <v>1339</v>
      </c>
    </row>
    <row r="260" spans="2:9" ht="18" x14ac:dyDescent="0.2">
      <c r="B260" s="201">
        <v>7</v>
      </c>
      <c r="C260" s="202" t="s">
        <v>146</v>
      </c>
      <c r="D260" s="202">
        <v>85</v>
      </c>
      <c r="E260" s="202" t="s">
        <v>147</v>
      </c>
      <c r="F260" s="202" t="s">
        <v>217</v>
      </c>
      <c r="G260" s="203" t="s">
        <v>216</v>
      </c>
      <c r="H260" s="202">
        <v>10</v>
      </c>
      <c r="I260" s="204">
        <v>2152</v>
      </c>
    </row>
    <row r="261" spans="2:9" ht="18" x14ac:dyDescent="0.2">
      <c r="B261" s="201">
        <v>8</v>
      </c>
      <c r="C261" s="202" t="s">
        <v>148</v>
      </c>
      <c r="D261" s="202">
        <v>87</v>
      </c>
      <c r="E261" s="202" t="s">
        <v>149</v>
      </c>
      <c r="F261" s="202" t="s">
        <v>215</v>
      </c>
      <c r="G261" s="203" t="s">
        <v>216</v>
      </c>
      <c r="H261" s="202">
        <v>10</v>
      </c>
      <c r="I261" s="204">
        <v>2338</v>
      </c>
    </row>
    <row r="262" spans="2:9" ht="18" x14ac:dyDescent="0.2">
      <c r="B262" s="201">
        <v>9</v>
      </c>
      <c r="C262" s="202" t="s">
        <v>148</v>
      </c>
      <c r="D262" s="202">
        <v>89</v>
      </c>
      <c r="E262" s="202" t="s">
        <v>150</v>
      </c>
      <c r="F262" s="202" t="s">
        <v>215</v>
      </c>
      <c r="G262" s="203" t="s">
        <v>216</v>
      </c>
      <c r="H262" s="202">
        <v>10</v>
      </c>
      <c r="I262" s="204">
        <v>3042</v>
      </c>
    </row>
    <row r="263" spans="2:9" ht="18" x14ac:dyDescent="0.2">
      <c r="B263" s="201">
        <v>10</v>
      </c>
      <c r="C263" s="202" t="s">
        <v>148</v>
      </c>
      <c r="D263" s="202">
        <v>89</v>
      </c>
      <c r="E263" s="202" t="s">
        <v>150</v>
      </c>
      <c r="F263" s="202" t="s">
        <v>217</v>
      </c>
      <c r="G263" s="203" t="s">
        <v>216</v>
      </c>
      <c r="H263" s="202">
        <v>10</v>
      </c>
      <c r="I263" s="204">
        <v>1</v>
      </c>
    </row>
    <row r="264" spans="2:9" ht="18" x14ac:dyDescent="0.2">
      <c r="B264" s="201">
        <v>11</v>
      </c>
      <c r="C264" s="202" t="s">
        <v>159</v>
      </c>
      <c r="D264" s="202">
        <v>87</v>
      </c>
      <c r="E264" s="202" t="s">
        <v>149</v>
      </c>
      <c r="F264" s="202" t="s">
        <v>215</v>
      </c>
      <c r="G264" s="203" t="s">
        <v>219</v>
      </c>
      <c r="H264" s="202">
        <v>10</v>
      </c>
      <c r="I264" s="204">
        <v>672</v>
      </c>
    </row>
    <row r="265" spans="2:9" ht="18" x14ac:dyDescent="0.2">
      <c r="B265" s="205">
        <v>12</v>
      </c>
      <c r="C265" s="44" t="s">
        <v>151</v>
      </c>
      <c r="D265" s="44">
        <v>86</v>
      </c>
      <c r="E265" s="44" t="s">
        <v>145</v>
      </c>
      <c r="F265" s="44" t="s">
        <v>215</v>
      </c>
      <c r="G265" s="182" t="s">
        <v>218</v>
      </c>
      <c r="H265" s="44">
        <v>10</v>
      </c>
      <c r="I265" s="206">
        <v>6775</v>
      </c>
    </row>
    <row r="266" spans="2:9" ht="18" x14ac:dyDescent="0.2">
      <c r="B266" s="205">
        <v>13</v>
      </c>
      <c r="C266" s="44" t="s">
        <v>151</v>
      </c>
      <c r="D266" s="44">
        <v>86</v>
      </c>
      <c r="E266" s="44" t="s">
        <v>145</v>
      </c>
      <c r="F266" s="44" t="s">
        <v>217</v>
      </c>
      <c r="G266" s="182" t="s">
        <v>218</v>
      </c>
      <c r="H266" s="44">
        <v>10</v>
      </c>
      <c r="I266" s="206">
        <v>3679</v>
      </c>
    </row>
    <row r="267" spans="2:9" ht="18" x14ac:dyDescent="0.2">
      <c r="B267" s="207">
        <v>14</v>
      </c>
      <c r="C267" s="75" t="s">
        <v>152</v>
      </c>
      <c r="D267" s="75">
        <v>85</v>
      </c>
      <c r="E267" s="75" t="s">
        <v>147</v>
      </c>
      <c r="F267" s="75" t="s">
        <v>215</v>
      </c>
      <c r="G267" s="177" t="s">
        <v>218</v>
      </c>
      <c r="H267" s="75">
        <v>10</v>
      </c>
      <c r="I267" s="208">
        <v>3467</v>
      </c>
    </row>
    <row r="268" spans="2:9" ht="19" thickBot="1" x14ac:dyDescent="0.25">
      <c r="B268" s="212">
        <v>15</v>
      </c>
      <c r="C268" s="79" t="s">
        <v>152</v>
      </c>
      <c r="D268" s="79">
        <v>85</v>
      </c>
      <c r="E268" s="79" t="s">
        <v>147</v>
      </c>
      <c r="F268" s="79" t="s">
        <v>217</v>
      </c>
      <c r="G268" s="180" t="s">
        <v>218</v>
      </c>
      <c r="H268" s="79">
        <v>10</v>
      </c>
      <c r="I268" s="213">
        <v>73</v>
      </c>
    </row>
    <row r="269" spans="2:9" ht="18" x14ac:dyDescent="0.2">
      <c r="B269" s="201">
        <v>0</v>
      </c>
      <c r="C269" s="202" t="s">
        <v>144</v>
      </c>
      <c r="D269" s="202">
        <v>86</v>
      </c>
      <c r="E269" s="202" t="s">
        <v>145</v>
      </c>
      <c r="F269" s="202" t="s">
        <v>215</v>
      </c>
      <c r="G269" s="203" t="s">
        <v>219</v>
      </c>
      <c r="H269" s="202">
        <v>11</v>
      </c>
      <c r="I269" s="204">
        <v>1233</v>
      </c>
    </row>
    <row r="270" spans="2:9" ht="18" x14ac:dyDescent="0.2">
      <c r="B270" s="201">
        <v>1</v>
      </c>
      <c r="C270" s="202" t="s">
        <v>144</v>
      </c>
      <c r="D270" s="202">
        <v>86</v>
      </c>
      <c r="E270" s="202" t="s">
        <v>145</v>
      </c>
      <c r="F270" s="202" t="s">
        <v>215</v>
      </c>
      <c r="G270" s="203" t="s">
        <v>216</v>
      </c>
      <c r="H270" s="202">
        <v>11</v>
      </c>
      <c r="I270" s="204">
        <v>27310</v>
      </c>
    </row>
    <row r="271" spans="2:9" ht="18" x14ac:dyDescent="0.2">
      <c r="B271" s="201">
        <v>2</v>
      </c>
      <c r="C271" s="202" t="s">
        <v>144</v>
      </c>
      <c r="D271" s="202">
        <v>86</v>
      </c>
      <c r="E271" s="202" t="s">
        <v>145</v>
      </c>
      <c r="F271" s="202" t="s">
        <v>217</v>
      </c>
      <c r="G271" s="203" t="s">
        <v>219</v>
      </c>
      <c r="H271" s="202">
        <v>11</v>
      </c>
      <c r="I271" s="204">
        <v>1150</v>
      </c>
    </row>
    <row r="272" spans="2:9" ht="18" x14ac:dyDescent="0.2">
      <c r="B272" s="201">
        <v>3</v>
      </c>
      <c r="C272" s="202" t="s">
        <v>144</v>
      </c>
      <c r="D272" s="202">
        <v>86</v>
      </c>
      <c r="E272" s="202" t="s">
        <v>145</v>
      </c>
      <c r="F272" s="202" t="s">
        <v>217</v>
      </c>
      <c r="G272" s="203" t="s">
        <v>216</v>
      </c>
      <c r="H272" s="202">
        <v>11</v>
      </c>
      <c r="I272" s="204">
        <v>25748</v>
      </c>
    </row>
    <row r="273" spans="2:9" ht="18" x14ac:dyDescent="0.2">
      <c r="B273" s="201">
        <v>4</v>
      </c>
      <c r="C273" s="202" t="s">
        <v>146</v>
      </c>
      <c r="D273" s="202">
        <v>85</v>
      </c>
      <c r="E273" s="202" t="s">
        <v>147</v>
      </c>
      <c r="F273" s="202" t="s">
        <v>215</v>
      </c>
      <c r="G273" s="203" t="s">
        <v>219</v>
      </c>
      <c r="H273" s="202">
        <v>11</v>
      </c>
      <c r="I273" s="204">
        <v>1739</v>
      </c>
    </row>
    <row r="274" spans="2:9" ht="18" x14ac:dyDescent="0.2">
      <c r="B274" s="201">
        <v>5</v>
      </c>
      <c r="C274" s="202" t="s">
        <v>146</v>
      </c>
      <c r="D274" s="202">
        <v>85</v>
      </c>
      <c r="E274" s="202" t="s">
        <v>147</v>
      </c>
      <c r="F274" s="202" t="s">
        <v>215</v>
      </c>
      <c r="G274" s="203" t="s">
        <v>216</v>
      </c>
      <c r="H274" s="202">
        <v>11</v>
      </c>
      <c r="I274" s="204">
        <v>26962</v>
      </c>
    </row>
    <row r="275" spans="2:9" ht="18" x14ac:dyDescent="0.2">
      <c r="B275" s="201">
        <v>6</v>
      </c>
      <c r="C275" s="202" t="s">
        <v>146</v>
      </c>
      <c r="D275" s="202">
        <v>85</v>
      </c>
      <c r="E275" s="202" t="s">
        <v>147</v>
      </c>
      <c r="F275" s="202" t="s">
        <v>217</v>
      </c>
      <c r="G275" s="203" t="s">
        <v>219</v>
      </c>
      <c r="H275" s="202">
        <v>11</v>
      </c>
      <c r="I275" s="204">
        <v>11</v>
      </c>
    </row>
    <row r="276" spans="2:9" ht="18" x14ac:dyDescent="0.2">
      <c r="B276" s="201">
        <v>7</v>
      </c>
      <c r="C276" s="202" t="s">
        <v>146</v>
      </c>
      <c r="D276" s="202">
        <v>85</v>
      </c>
      <c r="E276" s="202" t="s">
        <v>147</v>
      </c>
      <c r="F276" s="202" t="s">
        <v>217</v>
      </c>
      <c r="G276" s="203" t="s">
        <v>216</v>
      </c>
      <c r="H276" s="202">
        <v>11</v>
      </c>
      <c r="I276" s="204">
        <v>2375</v>
      </c>
    </row>
    <row r="277" spans="2:9" ht="18" x14ac:dyDescent="0.2">
      <c r="B277" s="201">
        <v>8</v>
      </c>
      <c r="C277" s="202" t="s">
        <v>148</v>
      </c>
      <c r="D277" s="202">
        <v>89</v>
      </c>
      <c r="E277" s="202" t="s">
        <v>150</v>
      </c>
      <c r="F277" s="202" t="s">
        <v>215</v>
      </c>
      <c r="G277" s="203" t="s">
        <v>216</v>
      </c>
      <c r="H277" s="202">
        <v>11</v>
      </c>
      <c r="I277" s="204">
        <v>2417</v>
      </c>
    </row>
    <row r="278" spans="2:9" ht="18" x14ac:dyDescent="0.2">
      <c r="B278" s="201">
        <v>9</v>
      </c>
      <c r="C278" s="202" t="s">
        <v>148</v>
      </c>
      <c r="D278" s="202">
        <v>89</v>
      </c>
      <c r="E278" s="202" t="s">
        <v>150</v>
      </c>
      <c r="F278" s="202" t="s">
        <v>217</v>
      </c>
      <c r="G278" s="203" t="s">
        <v>216</v>
      </c>
      <c r="H278" s="202">
        <v>11</v>
      </c>
      <c r="I278" s="204">
        <v>626</v>
      </c>
    </row>
    <row r="279" spans="2:9" ht="18" x14ac:dyDescent="0.2">
      <c r="B279" s="205">
        <v>10</v>
      </c>
      <c r="C279" s="44" t="s">
        <v>151</v>
      </c>
      <c r="D279" s="44">
        <v>86</v>
      </c>
      <c r="E279" s="44" t="s">
        <v>145</v>
      </c>
      <c r="F279" s="44" t="s">
        <v>215</v>
      </c>
      <c r="G279" s="182" t="s">
        <v>218</v>
      </c>
      <c r="H279" s="44">
        <v>11</v>
      </c>
      <c r="I279" s="206">
        <v>2</v>
      </c>
    </row>
    <row r="280" spans="2:9" ht="18" x14ac:dyDescent="0.2">
      <c r="B280" s="205">
        <v>11</v>
      </c>
      <c r="C280" s="44" t="s">
        <v>151</v>
      </c>
      <c r="D280" s="44">
        <v>86</v>
      </c>
      <c r="E280" s="44" t="s">
        <v>145</v>
      </c>
      <c r="F280" s="44" t="s">
        <v>217</v>
      </c>
      <c r="G280" s="182" t="s">
        <v>218</v>
      </c>
      <c r="H280" s="44">
        <v>11</v>
      </c>
      <c r="I280" s="206">
        <v>17</v>
      </c>
    </row>
    <row r="281" spans="2:9" ht="18" x14ac:dyDescent="0.2">
      <c r="B281" s="207">
        <v>12</v>
      </c>
      <c r="C281" s="75" t="s">
        <v>152</v>
      </c>
      <c r="D281" s="75">
        <v>85</v>
      </c>
      <c r="E281" s="75" t="s">
        <v>147</v>
      </c>
      <c r="F281" s="75" t="s">
        <v>215</v>
      </c>
      <c r="G281" s="177" t="s">
        <v>218</v>
      </c>
      <c r="H281" s="75">
        <v>11</v>
      </c>
      <c r="I281" s="208">
        <v>1</v>
      </c>
    </row>
    <row r="282" spans="2:9" ht="19" thickBot="1" x14ac:dyDescent="0.25">
      <c r="B282" s="212">
        <v>13</v>
      </c>
      <c r="C282" s="79" t="s">
        <v>152</v>
      </c>
      <c r="D282" s="79">
        <v>85</v>
      </c>
      <c r="E282" s="79" t="s">
        <v>147</v>
      </c>
      <c r="F282" s="79" t="s">
        <v>217</v>
      </c>
      <c r="G282" s="180" t="s">
        <v>218</v>
      </c>
      <c r="H282" s="79">
        <v>11</v>
      </c>
      <c r="I282" s="213">
        <v>36</v>
      </c>
    </row>
    <row r="283" spans="2:9" ht="18" x14ac:dyDescent="0.2">
      <c r="B283" s="201">
        <v>0</v>
      </c>
      <c r="C283" s="202" t="s">
        <v>161</v>
      </c>
      <c r="D283" s="202">
        <v>85</v>
      </c>
      <c r="E283" s="202" t="s">
        <v>147</v>
      </c>
      <c r="F283" s="202" t="s">
        <v>215</v>
      </c>
      <c r="G283" s="203" t="s">
        <v>225</v>
      </c>
      <c r="H283" s="202">
        <v>12</v>
      </c>
      <c r="I283" s="204">
        <v>1215</v>
      </c>
    </row>
    <row r="284" spans="2:9" ht="18" x14ac:dyDescent="0.2">
      <c r="B284" s="201">
        <v>1</v>
      </c>
      <c r="C284" s="202" t="s">
        <v>161</v>
      </c>
      <c r="D284" s="202">
        <v>85</v>
      </c>
      <c r="E284" s="202" t="s">
        <v>147</v>
      </c>
      <c r="F284" s="202" t="s">
        <v>217</v>
      </c>
      <c r="G284" s="203" t="s">
        <v>225</v>
      </c>
      <c r="H284" s="202">
        <v>12</v>
      </c>
      <c r="I284" s="204">
        <v>55</v>
      </c>
    </row>
    <row r="285" spans="2:9" ht="18" x14ac:dyDescent="0.2">
      <c r="B285" s="201">
        <v>2</v>
      </c>
      <c r="C285" s="202" t="s">
        <v>162</v>
      </c>
      <c r="D285" s="202">
        <v>86</v>
      </c>
      <c r="E285" s="202" t="s">
        <v>145</v>
      </c>
      <c r="F285" s="202" t="s">
        <v>215</v>
      </c>
      <c r="G285" s="203" t="s">
        <v>225</v>
      </c>
      <c r="H285" s="202">
        <v>12</v>
      </c>
      <c r="I285" s="204">
        <v>15</v>
      </c>
    </row>
    <row r="286" spans="2:9" ht="18" x14ac:dyDescent="0.2">
      <c r="B286" s="201">
        <v>3</v>
      </c>
      <c r="C286" s="202" t="s">
        <v>162</v>
      </c>
      <c r="D286" s="202">
        <v>86</v>
      </c>
      <c r="E286" s="202" t="s">
        <v>145</v>
      </c>
      <c r="F286" s="202" t="s">
        <v>217</v>
      </c>
      <c r="G286" s="203" t="s">
        <v>225</v>
      </c>
      <c r="H286" s="202">
        <v>12</v>
      </c>
      <c r="I286" s="204">
        <v>115</v>
      </c>
    </row>
    <row r="287" spans="2:9" ht="18" x14ac:dyDescent="0.2">
      <c r="B287" s="201">
        <v>4</v>
      </c>
      <c r="C287" s="202" t="s">
        <v>144</v>
      </c>
      <c r="D287" s="202">
        <v>86</v>
      </c>
      <c r="E287" s="202" t="s">
        <v>145</v>
      </c>
      <c r="F287" s="202" t="s">
        <v>215</v>
      </c>
      <c r="G287" s="203" t="s">
        <v>219</v>
      </c>
      <c r="H287" s="202">
        <v>12</v>
      </c>
      <c r="I287" s="204">
        <v>13064</v>
      </c>
    </row>
    <row r="288" spans="2:9" ht="18" x14ac:dyDescent="0.2">
      <c r="B288" s="201">
        <v>5</v>
      </c>
      <c r="C288" s="202" t="s">
        <v>144</v>
      </c>
      <c r="D288" s="202">
        <v>86</v>
      </c>
      <c r="E288" s="202" t="s">
        <v>145</v>
      </c>
      <c r="F288" s="202" t="s">
        <v>215</v>
      </c>
      <c r="G288" s="203" t="s">
        <v>216</v>
      </c>
      <c r="H288" s="202">
        <v>12</v>
      </c>
      <c r="I288" s="204">
        <v>49926</v>
      </c>
    </row>
    <row r="289" spans="2:9" ht="18" x14ac:dyDescent="0.2">
      <c r="B289" s="201">
        <v>6</v>
      </c>
      <c r="C289" s="202" t="s">
        <v>144</v>
      </c>
      <c r="D289" s="202">
        <v>86</v>
      </c>
      <c r="E289" s="202" t="s">
        <v>145</v>
      </c>
      <c r="F289" s="202" t="s">
        <v>215</v>
      </c>
      <c r="G289" s="203" t="s">
        <v>222</v>
      </c>
      <c r="H289" s="202">
        <v>12</v>
      </c>
      <c r="I289" s="204">
        <v>3087</v>
      </c>
    </row>
    <row r="290" spans="2:9" ht="18" x14ac:dyDescent="0.2">
      <c r="B290" s="201">
        <v>7</v>
      </c>
      <c r="C290" s="202" t="s">
        <v>144</v>
      </c>
      <c r="D290" s="202">
        <v>86</v>
      </c>
      <c r="E290" s="202" t="s">
        <v>145</v>
      </c>
      <c r="F290" s="202" t="s">
        <v>217</v>
      </c>
      <c r="G290" s="203" t="s">
        <v>219</v>
      </c>
      <c r="H290" s="202">
        <v>12</v>
      </c>
      <c r="I290" s="204">
        <v>13135</v>
      </c>
    </row>
    <row r="291" spans="2:9" ht="18" x14ac:dyDescent="0.2">
      <c r="B291" s="201">
        <v>8</v>
      </c>
      <c r="C291" s="202" t="s">
        <v>144</v>
      </c>
      <c r="D291" s="202">
        <v>86</v>
      </c>
      <c r="E291" s="202" t="s">
        <v>145</v>
      </c>
      <c r="F291" s="202" t="s">
        <v>217</v>
      </c>
      <c r="G291" s="203" t="s">
        <v>216</v>
      </c>
      <c r="H291" s="202">
        <v>12</v>
      </c>
      <c r="I291" s="204">
        <v>43055</v>
      </c>
    </row>
    <row r="292" spans="2:9" ht="18" x14ac:dyDescent="0.2">
      <c r="B292" s="201">
        <v>9</v>
      </c>
      <c r="C292" s="202" t="s">
        <v>144</v>
      </c>
      <c r="D292" s="202">
        <v>86</v>
      </c>
      <c r="E292" s="202" t="s">
        <v>145</v>
      </c>
      <c r="F292" s="202" t="s">
        <v>217</v>
      </c>
      <c r="G292" s="203" t="s">
        <v>222</v>
      </c>
      <c r="H292" s="202">
        <v>12</v>
      </c>
      <c r="I292" s="204">
        <v>3771</v>
      </c>
    </row>
    <row r="293" spans="2:9" ht="18" x14ac:dyDescent="0.2">
      <c r="B293" s="201">
        <v>10</v>
      </c>
      <c r="C293" s="202" t="s">
        <v>146</v>
      </c>
      <c r="D293" s="202">
        <v>85</v>
      </c>
      <c r="E293" s="202" t="s">
        <v>147</v>
      </c>
      <c r="F293" s="202" t="s">
        <v>215</v>
      </c>
      <c r="G293" s="203" t="s">
        <v>219</v>
      </c>
      <c r="H293" s="202">
        <v>12</v>
      </c>
      <c r="I293" s="204">
        <v>15029</v>
      </c>
    </row>
    <row r="294" spans="2:9" ht="18" x14ac:dyDescent="0.2">
      <c r="B294" s="201">
        <v>11</v>
      </c>
      <c r="C294" s="202" t="s">
        <v>146</v>
      </c>
      <c r="D294" s="202">
        <v>85</v>
      </c>
      <c r="E294" s="202" t="s">
        <v>147</v>
      </c>
      <c r="F294" s="202" t="s">
        <v>215</v>
      </c>
      <c r="G294" s="203" t="s">
        <v>216</v>
      </c>
      <c r="H294" s="202">
        <v>12</v>
      </c>
      <c r="I294" s="204">
        <v>44210</v>
      </c>
    </row>
    <row r="295" spans="2:9" ht="18" x14ac:dyDescent="0.2">
      <c r="B295" s="201">
        <v>12</v>
      </c>
      <c r="C295" s="202" t="s">
        <v>146</v>
      </c>
      <c r="D295" s="202">
        <v>85</v>
      </c>
      <c r="E295" s="202" t="s">
        <v>147</v>
      </c>
      <c r="F295" s="202" t="s">
        <v>215</v>
      </c>
      <c r="G295" s="203" t="s">
        <v>222</v>
      </c>
      <c r="H295" s="202">
        <v>12</v>
      </c>
      <c r="I295" s="204">
        <v>5778</v>
      </c>
    </row>
    <row r="296" spans="2:9" ht="18" x14ac:dyDescent="0.2">
      <c r="B296" s="201">
        <v>13</v>
      </c>
      <c r="C296" s="202" t="s">
        <v>146</v>
      </c>
      <c r="D296" s="202">
        <v>85</v>
      </c>
      <c r="E296" s="202" t="s">
        <v>147</v>
      </c>
      <c r="F296" s="202" t="s">
        <v>217</v>
      </c>
      <c r="G296" s="203" t="s">
        <v>219</v>
      </c>
      <c r="H296" s="202">
        <v>12</v>
      </c>
      <c r="I296" s="204">
        <v>815</v>
      </c>
    </row>
    <row r="297" spans="2:9" ht="18" x14ac:dyDescent="0.2">
      <c r="B297" s="201">
        <v>14</v>
      </c>
      <c r="C297" s="202" t="s">
        <v>146</v>
      </c>
      <c r="D297" s="202">
        <v>85</v>
      </c>
      <c r="E297" s="202" t="s">
        <v>147</v>
      </c>
      <c r="F297" s="202" t="s">
        <v>217</v>
      </c>
      <c r="G297" s="203" t="s">
        <v>216</v>
      </c>
      <c r="H297" s="202">
        <v>12</v>
      </c>
      <c r="I297" s="204">
        <v>2552</v>
      </c>
    </row>
    <row r="298" spans="2:9" ht="18" x14ac:dyDescent="0.2">
      <c r="B298" s="201">
        <v>15</v>
      </c>
      <c r="C298" s="202" t="s">
        <v>146</v>
      </c>
      <c r="D298" s="202">
        <v>85</v>
      </c>
      <c r="E298" s="202" t="s">
        <v>147</v>
      </c>
      <c r="F298" s="202" t="s">
        <v>217</v>
      </c>
      <c r="G298" s="203" t="s">
        <v>222</v>
      </c>
      <c r="H298" s="202">
        <v>12</v>
      </c>
      <c r="I298" s="204">
        <v>254</v>
      </c>
    </row>
    <row r="299" spans="2:9" ht="18" x14ac:dyDescent="0.2">
      <c r="B299" s="201">
        <v>16</v>
      </c>
      <c r="C299" s="202" t="s">
        <v>148</v>
      </c>
      <c r="D299" s="202">
        <v>87</v>
      </c>
      <c r="E299" s="202" t="s">
        <v>149</v>
      </c>
      <c r="F299" s="202" t="s">
        <v>215</v>
      </c>
      <c r="G299" s="203" t="s">
        <v>216</v>
      </c>
      <c r="H299" s="202">
        <v>12</v>
      </c>
      <c r="I299" s="204">
        <v>1120</v>
      </c>
    </row>
    <row r="300" spans="2:9" ht="18" x14ac:dyDescent="0.2">
      <c r="B300" s="201">
        <v>17</v>
      </c>
      <c r="C300" s="202" t="s">
        <v>148</v>
      </c>
      <c r="D300" s="202">
        <v>89</v>
      </c>
      <c r="E300" s="202" t="s">
        <v>150</v>
      </c>
      <c r="F300" s="202" t="s">
        <v>215</v>
      </c>
      <c r="G300" s="203" t="s">
        <v>216</v>
      </c>
      <c r="H300" s="202">
        <v>12</v>
      </c>
      <c r="I300" s="204">
        <v>3008</v>
      </c>
    </row>
    <row r="301" spans="2:9" ht="18" x14ac:dyDescent="0.2">
      <c r="B301" s="201">
        <v>18</v>
      </c>
      <c r="C301" s="202" t="s">
        <v>148</v>
      </c>
      <c r="D301" s="202">
        <v>89</v>
      </c>
      <c r="E301" s="202" t="s">
        <v>150</v>
      </c>
      <c r="F301" s="202" t="s">
        <v>217</v>
      </c>
      <c r="G301" s="203" t="s">
        <v>216</v>
      </c>
      <c r="H301" s="202">
        <v>12</v>
      </c>
      <c r="I301" s="204">
        <v>8</v>
      </c>
    </row>
    <row r="302" spans="2:9" ht="18" x14ac:dyDescent="0.2">
      <c r="B302" s="201">
        <v>19</v>
      </c>
      <c r="C302" s="202" t="s">
        <v>158</v>
      </c>
      <c r="D302" s="202">
        <v>85</v>
      </c>
      <c r="E302" s="202" t="s">
        <v>147</v>
      </c>
      <c r="F302" s="202" t="s">
        <v>215</v>
      </c>
      <c r="G302" s="203" t="s">
        <v>226</v>
      </c>
      <c r="H302" s="202">
        <v>12</v>
      </c>
      <c r="I302" s="204">
        <v>1869</v>
      </c>
    </row>
    <row r="303" spans="2:9" ht="18" x14ac:dyDescent="0.2">
      <c r="B303" s="201">
        <v>20</v>
      </c>
      <c r="C303" s="202" t="s">
        <v>158</v>
      </c>
      <c r="D303" s="202">
        <v>85</v>
      </c>
      <c r="E303" s="202" t="s">
        <v>147</v>
      </c>
      <c r="F303" s="202" t="s">
        <v>215</v>
      </c>
      <c r="G303" s="203" t="s">
        <v>221</v>
      </c>
      <c r="H303" s="202">
        <v>12</v>
      </c>
      <c r="I303" s="204">
        <v>7835</v>
      </c>
    </row>
    <row r="304" spans="2:9" ht="18" x14ac:dyDescent="0.2">
      <c r="B304" s="201">
        <v>21</v>
      </c>
      <c r="C304" s="202" t="s">
        <v>158</v>
      </c>
      <c r="D304" s="202">
        <v>85</v>
      </c>
      <c r="E304" s="202" t="s">
        <v>147</v>
      </c>
      <c r="F304" s="202" t="s">
        <v>217</v>
      </c>
      <c r="G304" s="203" t="s">
        <v>226</v>
      </c>
      <c r="H304" s="202">
        <v>12</v>
      </c>
      <c r="I304" s="204">
        <v>54</v>
      </c>
    </row>
    <row r="305" spans="2:9" ht="18" x14ac:dyDescent="0.2">
      <c r="B305" s="201">
        <v>22</v>
      </c>
      <c r="C305" s="202" t="s">
        <v>158</v>
      </c>
      <c r="D305" s="202">
        <v>85</v>
      </c>
      <c r="E305" s="202" t="s">
        <v>147</v>
      </c>
      <c r="F305" s="202" t="s">
        <v>217</v>
      </c>
      <c r="G305" s="203" t="s">
        <v>221</v>
      </c>
      <c r="H305" s="202">
        <v>12</v>
      </c>
      <c r="I305" s="204">
        <v>502</v>
      </c>
    </row>
    <row r="306" spans="2:9" ht="18" x14ac:dyDescent="0.2">
      <c r="B306" s="201">
        <v>23</v>
      </c>
      <c r="C306" s="202" t="s">
        <v>159</v>
      </c>
      <c r="D306" s="202">
        <v>87</v>
      </c>
      <c r="E306" s="202" t="s">
        <v>149</v>
      </c>
      <c r="F306" s="202" t="s">
        <v>215</v>
      </c>
      <c r="G306" s="203" t="s">
        <v>219</v>
      </c>
      <c r="H306" s="202">
        <v>12</v>
      </c>
      <c r="I306" s="204">
        <v>1538</v>
      </c>
    </row>
    <row r="307" spans="2:9" ht="18" x14ac:dyDescent="0.2">
      <c r="B307" s="205">
        <v>24</v>
      </c>
      <c r="C307" s="44" t="s">
        <v>151</v>
      </c>
      <c r="D307" s="44">
        <v>86</v>
      </c>
      <c r="E307" s="44" t="s">
        <v>145</v>
      </c>
      <c r="F307" s="44" t="s">
        <v>215</v>
      </c>
      <c r="G307" s="182" t="s">
        <v>218</v>
      </c>
      <c r="H307" s="44">
        <v>12</v>
      </c>
      <c r="I307" s="206">
        <v>416</v>
      </c>
    </row>
    <row r="308" spans="2:9" ht="18" x14ac:dyDescent="0.2">
      <c r="B308" s="205">
        <v>25</v>
      </c>
      <c r="C308" s="44" t="s">
        <v>151</v>
      </c>
      <c r="D308" s="44">
        <v>86</v>
      </c>
      <c r="E308" s="44" t="s">
        <v>145</v>
      </c>
      <c r="F308" s="44" t="s">
        <v>217</v>
      </c>
      <c r="G308" s="182" t="s">
        <v>218</v>
      </c>
      <c r="H308" s="44">
        <v>12</v>
      </c>
      <c r="I308" s="206">
        <v>1084</v>
      </c>
    </row>
    <row r="309" spans="2:9" ht="18" x14ac:dyDescent="0.2">
      <c r="B309" s="207">
        <v>26</v>
      </c>
      <c r="C309" s="75" t="s">
        <v>152</v>
      </c>
      <c r="D309" s="75">
        <v>85</v>
      </c>
      <c r="E309" s="75" t="s">
        <v>147</v>
      </c>
      <c r="F309" s="75" t="s">
        <v>215</v>
      </c>
      <c r="G309" s="177" t="s">
        <v>218</v>
      </c>
      <c r="H309" s="75">
        <v>12</v>
      </c>
      <c r="I309" s="208">
        <v>304</v>
      </c>
    </row>
    <row r="310" spans="2:9" ht="18" x14ac:dyDescent="0.2">
      <c r="B310" s="207">
        <v>27</v>
      </c>
      <c r="C310" s="75" t="s">
        <v>152</v>
      </c>
      <c r="D310" s="75">
        <v>85</v>
      </c>
      <c r="E310" s="75" t="s">
        <v>147</v>
      </c>
      <c r="F310" s="75" t="s">
        <v>217</v>
      </c>
      <c r="G310" s="177" t="s">
        <v>218</v>
      </c>
      <c r="H310" s="75">
        <v>12</v>
      </c>
      <c r="I310" s="208">
        <v>37</v>
      </c>
    </row>
    <row r="311" spans="2:9" ht="18" x14ac:dyDescent="0.2">
      <c r="B311" s="201">
        <v>28</v>
      </c>
      <c r="C311" s="202" t="s">
        <v>160</v>
      </c>
      <c r="D311" s="202">
        <v>86</v>
      </c>
      <c r="E311" s="202" t="s">
        <v>145</v>
      </c>
      <c r="F311" s="202" t="s">
        <v>215</v>
      </c>
      <c r="G311" s="203" t="s">
        <v>221</v>
      </c>
      <c r="H311" s="202">
        <v>12</v>
      </c>
      <c r="I311" s="204">
        <v>3648</v>
      </c>
    </row>
    <row r="312" spans="2:9" ht="18" x14ac:dyDescent="0.2">
      <c r="B312" s="201">
        <v>29</v>
      </c>
      <c r="C312" s="202" t="s">
        <v>160</v>
      </c>
      <c r="D312" s="202">
        <v>86</v>
      </c>
      <c r="E312" s="202" t="s">
        <v>145</v>
      </c>
      <c r="F312" s="202" t="s">
        <v>217</v>
      </c>
      <c r="G312" s="203" t="s">
        <v>221</v>
      </c>
      <c r="H312" s="202">
        <v>12</v>
      </c>
      <c r="I312" s="204">
        <v>1651</v>
      </c>
    </row>
    <row r="313" spans="2:9" ht="18" x14ac:dyDescent="0.2">
      <c r="B313" s="201">
        <v>30</v>
      </c>
      <c r="C313" s="202" t="s">
        <v>163</v>
      </c>
      <c r="D313" s="202">
        <v>86</v>
      </c>
      <c r="E313" s="202" t="s">
        <v>145</v>
      </c>
      <c r="F313" s="202" t="s">
        <v>215</v>
      </c>
      <c r="G313" s="203" t="s">
        <v>226</v>
      </c>
      <c r="H313" s="202">
        <v>12</v>
      </c>
      <c r="I313" s="204">
        <v>1516</v>
      </c>
    </row>
    <row r="314" spans="2:9" ht="18" x14ac:dyDescent="0.2">
      <c r="B314" s="201">
        <v>31</v>
      </c>
      <c r="C314" s="202" t="s">
        <v>163</v>
      </c>
      <c r="D314" s="202">
        <v>86</v>
      </c>
      <c r="E314" s="202" t="s">
        <v>145</v>
      </c>
      <c r="F314" s="202" t="s">
        <v>215</v>
      </c>
      <c r="G314" s="203" t="s">
        <v>221</v>
      </c>
      <c r="H314" s="202">
        <v>12</v>
      </c>
      <c r="I314" s="204">
        <v>4877</v>
      </c>
    </row>
    <row r="315" spans="2:9" ht="18" x14ac:dyDescent="0.2">
      <c r="B315" s="201">
        <v>32</v>
      </c>
      <c r="C315" s="202" t="s">
        <v>163</v>
      </c>
      <c r="D315" s="202">
        <v>86</v>
      </c>
      <c r="E315" s="202" t="s">
        <v>145</v>
      </c>
      <c r="F315" s="202" t="s">
        <v>217</v>
      </c>
      <c r="G315" s="203" t="s">
        <v>226</v>
      </c>
      <c r="H315" s="202">
        <v>12</v>
      </c>
      <c r="I315" s="204">
        <v>1752</v>
      </c>
    </row>
    <row r="316" spans="2:9" ht="19" thickBot="1" x14ac:dyDescent="0.25">
      <c r="B316" s="263">
        <v>33</v>
      </c>
      <c r="C316" s="264" t="s">
        <v>163</v>
      </c>
      <c r="D316" s="264">
        <v>86</v>
      </c>
      <c r="E316" s="264" t="s">
        <v>145</v>
      </c>
      <c r="F316" s="264" t="s">
        <v>217</v>
      </c>
      <c r="G316" s="265" t="s">
        <v>221</v>
      </c>
      <c r="H316" s="264">
        <v>12</v>
      </c>
      <c r="I316" s="266">
        <v>6312</v>
      </c>
    </row>
    <row r="317" spans="2:9" ht="18" x14ac:dyDescent="0.2">
      <c r="B317" s="201">
        <v>0</v>
      </c>
      <c r="C317" s="202" t="s">
        <v>164</v>
      </c>
      <c r="D317" s="202">
        <v>85</v>
      </c>
      <c r="E317" s="202" t="s">
        <v>147</v>
      </c>
      <c r="F317" s="202" t="s">
        <v>215</v>
      </c>
      <c r="G317" s="203" t="s">
        <v>220</v>
      </c>
      <c r="H317" s="202">
        <v>13</v>
      </c>
      <c r="I317" s="204">
        <v>2425</v>
      </c>
    </row>
    <row r="318" spans="2:9" ht="18" x14ac:dyDescent="0.2">
      <c r="B318" s="201">
        <v>1</v>
      </c>
      <c r="C318" s="202" t="s">
        <v>164</v>
      </c>
      <c r="D318" s="202">
        <v>85</v>
      </c>
      <c r="E318" s="202" t="s">
        <v>147</v>
      </c>
      <c r="F318" s="202" t="s">
        <v>217</v>
      </c>
      <c r="G318" s="203" t="s">
        <v>220</v>
      </c>
      <c r="H318" s="202">
        <v>13</v>
      </c>
      <c r="I318" s="204">
        <v>521</v>
      </c>
    </row>
    <row r="319" spans="2:9" ht="18" x14ac:dyDescent="0.2">
      <c r="B319" s="201">
        <v>2</v>
      </c>
      <c r="C319" s="202" t="s">
        <v>154</v>
      </c>
      <c r="D319" s="202">
        <v>87</v>
      </c>
      <c r="E319" s="202" t="s">
        <v>149</v>
      </c>
      <c r="F319" s="202" t="s">
        <v>215</v>
      </c>
      <c r="G319" s="203" t="s">
        <v>218</v>
      </c>
      <c r="H319" s="202">
        <v>13</v>
      </c>
      <c r="I319" s="204">
        <v>3504</v>
      </c>
    </row>
    <row r="320" spans="2:9" ht="18" x14ac:dyDescent="0.2">
      <c r="B320" s="209">
        <v>3</v>
      </c>
      <c r="C320" s="43" t="s">
        <v>154</v>
      </c>
      <c r="D320" s="43">
        <v>87</v>
      </c>
      <c r="E320" s="43" t="s">
        <v>149</v>
      </c>
      <c r="F320" s="43" t="s">
        <v>217</v>
      </c>
      <c r="G320" s="210" t="s">
        <v>218</v>
      </c>
      <c r="H320" s="43">
        <v>13</v>
      </c>
      <c r="I320" s="211">
        <v>2</v>
      </c>
    </row>
    <row r="321" spans="2:9" ht="18" x14ac:dyDescent="0.2">
      <c r="B321" s="201">
        <v>4</v>
      </c>
      <c r="C321" s="202" t="s">
        <v>144</v>
      </c>
      <c r="D321" s="202">
        <v>86</v>
      </c>
      <c r="E321" s="202" t="s">
        <v>145</v>
      </c>
      <c r="F321" s="202" t="s">
        <v>215</v>
      </c>
      <c r="G321" s="203" t="s">
        <v>219</v>
      </c>
      <c r="H321" s="202">
        <v>13</v>
      </c>
      <c r="I321" s="204">
        <v>586</v>
      </c>
    </row>
    <row r="322" spans="2:9" ht="18" x14ac:dyDescent="0.2">
      <c r="B322" s="201">
        <v>5</v>
      </c>
      <c r="C322" s="202" t="s">
        <v>144</v>
      </c>
      <c r="D322" s="202">
        <v>86</v>
      </c>
      <c r="E322" s="202" t="s">
        <v>145</v>
      </c>
      <c r="F322" s="202" t="s">
        <v>215</v>
      </c>
      <c r="G322" s="203" t="s">
        <v>220</v>
      </c>
      <c r="H322" s="202">
        <v>13</v>
      </c>
      <c r="I322" s="204">
        <v>13820</v>
      </c>
    </row>
    <row r="323" spans="2:9" ht="18" x14ac:dyDescent="0.2">
      <c r="B323" s="201">
        <v>6</v>
      </c>
      <c r="C323" s="202" t="s">
        <v>144</v>
      </c>
      <c r="D323" s="202">
        <v>86</v>
      </c>
      <c r="E323" s="202" t="s">
        <v>145</v>
      </c>
      <c r="F323" s="202" t="s">
        <v>215</v>
      </c>
      <c r="G323" s="203" t="s">
        <v>216</v>
      </c>
      <c r="H323" s="202">
        <v>13</v>
      </c>
      <c r="I323" s="204">
        <v>23167</v>
      </c>
    </row>
    <row r="324" spans="2:9" ht="18" x14ac:dyDescent="0.2">
      <c r="B324" s="201">
        <v>7</v>
      </c>
      <c r="C324" s="202" t="s">
        <v>144</v>
      </c>
      <c r="D324" s="202">
        <v>86</v>
      </c>
      <c r="E324" s="202" t="s">
        <v>145</v>
      </c>
      <c r="F324" s="202" t="s">
        <v>217</v>
      </c>
      <c r="G324" s="203" t="s">
        <v>219</v>
      </c>
      <c r="H324" s="202">
        <v>13</v>
      </c>
      <c r="I324" s="204">
        <v>553</v>
      </c>
    </row>
    <row r="325" spans="2:9" ht="18" x14ac:dyDescent="0.2">
      <c r="B325" s="201">
        <v>8</v>
      </c>
      <c r="C325" s="202" t="s">
        <v>144</v>
      </c>
      <c r="D325" s="202">
        <v>86</v>
      </c>
      <c r="E325" s="202" t="s">
        <v>145</v>
      </c>
      <c r="F325" s="202" t="s">
        <v>217</v>
      </c>
      <c r="G325" s="203" t="s">
        <v>220</v>
      </c>
      <c r="H325" s="202">
        <v>13</v>
      </c>
      <c r="I325" s="204">
        <v>12924</v>
      </c>
    </row>
    <row r="326" spans="2:9" ht="18" x14ac:dyDescent="0.2">
      <c r="B326" s="201">
        <v>9</v>
      </c>
      <c r="C326" s="202" t="s">
        <v>144</v>
      </c>
      <c r="D326" s="202">
        <v>86</v>
      </c>
      <c r="E326" s="202" t="s">
        <v>145</v>
      </c>
      <c r="F326" s="202" t="s">
        <v>217</v>
      </c>
      <c r="G326" s="203" t="s">
        <v>216</v>
      </c>
      <c r="H326" s="202">
        <v>13</v>
      </c>
      <c r="I326" s="204">
        <v>21456</v>
      </c>
    </row>
    <row r="327" spans="2:9" ht="18" x14ac:dyDescent="0.2">
      <c r="B327" s="201">
        <v>10</v>
      </c>
      <c r="C327" s="202" t="s">
        <v>146</v>
      </c>
      <c r="D327" s="202">
        <v>85</v>
      </c>
      <c r="E327" s="202" t="s">
        <v>147</v>
      </c>
      <c r="F327" s="202" t="s">
        <v>215</v>
      </c>
      <c r="G327" s="203" t="s">
        <v>219</v>
      </c>
      <c r="H327" s="202">
        <v>13</v>
      </c>
      <c r="I327" s="204">
        <v>984</v>
      </c>
    </row>
    <row r="328" spans="2:9" ht="18" x14ac:dyDescent="0.2">
      <c r="B328" s="201">
        <v>11</v>
      </c>
      <c r="C328" s="202" t="s">
        <v>146</v>
      </c>
      <c r="D328" s="202">
        <v>85</v>
      </c>
      <c r="E328" s="202" t="s">
        <v>147</v>
      </c>
      <c r="F328" s="202" t="s">
        <v>215</v>
      </c>
      <c r="G328" s="203" t="s">
        <v>220</v>
      </c>
      <c r="H328" s="202">
        <v>13</v>
      </c>
      <c r="I328" s="204">
        <v>10646</v>
      </c>
    </row>
    <row r="329" spans="2:9" ht="18" x14ac:dyDescent="0.2">
      <c r="B329" s="201">
        <v>12</v>
      </c>
      <c r="C329" s="202" t="s">
        <v>146</v>
      </c>
      <c r="D329" s="202">
        <v>85</v>
      </c>
      <c r="E329" s="202" t="s">
        <v>147</v>
      </c>
      <c r="F329" s="202" t="s">
        <v>215</v>
      </c>
      <c r="G329" s="203" t="s">
        <v>216</v>
      </c>
      <c r="H329" s="202">
        <v>13</v>
      </c>
      <c r="I329" s="204">
        <v>23145</v>
      </c>
    </row>
    <row r="330" spans="2:9" ht="18" x14ac:dyDescent="0.2">
      <c r="B330" s="201">
        <v>13</v>
      </c>
      <c r="C330" s="202" t="s">
        <v>146</v>
      </c>
      <c r="D330" s="202">
        <v>85</v>
      </c>
      <c r="E330" s="202" t="s">
        <v>147</v>
      </c>
      <c r="F330" s="202" t="s">
        <v>217</v>
      </c>
      <c r="G330" s="203" t="s">
        <v>219</v>
      </c>
      <c r="H330" s="202">
        <v>13</v>
      </c>
      <c r="I330" s="204">
        <v>47</v>
      </c>
    </row>
    <row r="331" spans="2:9" ht="18" x14ac:dyDescent="0.2">
      <c r="B331" s="201">
        <v>14</v>
      </c>
      <c r="C331" s="202" t="s">
        <v>146</v>
      </c>
      <c r="D331" s="202">
        <v>85</v>
      </c>
      <c r="E331" s="202" t="s">
        <v>147</v>
      </c>
      <c r="F331" s="202" t="s">
        <v>217</v>
      </c>
      <c r="G331" s="203" t="s">
        <v>220</v>
      </c>
      <c r="H331" s="202">
        <v>13</v>
      </c>
      <c r="I331" s="204">
        <v>1096</v>
      </c>
    </row>
    <row r="332" spans="2:9" ht="18" x14ac:dyDescent="0.2">
      <c r="B332" s="201">
        <v>15</v>
      </c>
      <c r="C332" s="202" t="s">
        <v>146</v>
      </c>
      <c r="D332" s="202">
        <v>85</v>
      </c>
      <c r="E332" s="202" t="s">
        <v>147</v>
      </c>
      <c r="F332" s="202" t="s">
        <v>217</v>
      </c>
      <c r="G332" s="203" t="s">
        <v>216</v>
      </c>
      <c r="H332" s="202">
        <v>13</v>
      </c>
      <c r="I332" s="204">
        <v>1170</v>
      </c>
    </row>
    <row r="333" spans="2:9" ht="18" x14ac:dyDescent="0.2">
      <c r="B333" s="201">
        <v>16</v>
      </c>
      <c r="C333" s="202" t="s">
        <v>148</v>
      </c>
      <c r="D333" s="202">
        <v>87</v>
      </c>
      <c r="E333" s="202" t="s">
        <v>149</v>
      </c>
      <c r="F333" s="202" t="s">
        <v>215</v>
      </c>
      <c r="G333" s="203" t="s">
        <v>216</v>
      </c>
      <c r="H333" s="202">
        <v>13</v>
      </c>
      <c r="I333" s="204">
        <v>1003</v>
      </c>
    </row>
    <row r="334" spans="2:9" ht="18" x14ac:dyDescent="0.2">
      <c r="B334" s="201">
        <v>17</v>
      </c>
      <c r="C334" s="202" t="s">
        <v>148</v>
      </c>
      <c r="D334" s="202">
        <v>89</v>
      </c>
      <c r="E334" s="202" t="s">
        <v>150</v>
      </c>
      <c r="F334" s="202" t="s">
        <v>215</v>
      </c>
      <c r="G334" s="203" t="s">
        <v>216</v>
      </c>
      <c r="H334" s="202">
        <v>13</v>
      </c>
      <c r="I334" s="204">
        <v>988</v>
      </c>
    </row>
    <row r="335" spans="2:9" ht="18" x14ac:dyDescent="0.2">
      <c r="B335" s="201">
        <v>18</v>
      </c>
      <c r="C335" s="202" t="s">
        <v>148</v>
      </c>
      <c r="D335" s="202">
        <v>89</v>
      </c>
      <c r="E335" s="202" t="s">
        <v>150</v>
      </c>
      <c r="F335" s="202" t="s">
        <v>217</v>
      </c>
      <c r="G335" s="203" t="s">
        <v>216</v>
      </c>
      <c r="H335" s="202">
        <v>13</v>
      </c>
      <c r="I335" s="204">
        <v>433</v>
      </c>
    </row>
    <row r="336" spans="2:9" ht="18" x14ac:dyDescent="0.2">
      <c r="B336" s="201">
        <v>19</v>
      </c>
      <c r="C336" s="202" t="s">
        <v>159</v>
      </c>
      <c r="D336" s="202">
        <v>87</v>
      </c>
      <c r="E336" s="202" t="s">
        <v>149</v>
      </c>
      <c r="F336" s="202" t="s">
        <v>215</v>
      </c>
      <c r="G336" s="203" t="s">
        <v>220</v>
      </c>
      <c r="H336" s="202">
        <v>13</v>
      </c>
      <c r="I336" s="204">
        <v>5846</v>
      </c>
    </row>
    <row r="337" spans="2:9" ht="18" x14ac:dyDescent="0.2">
      <c r="B337" s="205">
        <v>20</v>
      </c>
      <c r="C337" s="44" t="s">
        <v>151</v>
      </c>
      <c r="D337" s="44">
        <v>86</v>
      </c>
      <c r="E337" s="44" t="s">
        <v>145</v>
      </c>
      <c r="F337" s="44" t="s">
        <v>215</v>
      </c>
      <c r="G337" s="182" t="s">
        <v>218</v>
      </c>
      <c r="H337" s="44">
        <v>13</v>
      </c>
      <c r="I337" s="206">
        <v>75654</v>
      </c>
    </row>
    <row r="338" spans="2:9" ht="18" x14ac:dyDescent="0.2">
      <c r="B338" s="205">
        <v>21</v>
      </c>
      <c r="C338" s="44" t="s">
        <v>151</v>
      </c>
      <c r="D338" s="44">
        <v>86</v>
      </c>
      <c r="E338" s="44" t="s">
        <v>145</v>
      </c>
      <c r="F338" s="44" t="s">
        <v>217</v>
      </c>
      <c r="G338" s="182" t="s">
        <v>218</v>
      </c>
      <c r="H338" s="44">
        <v>13</v>
      </c>
      <c r="I338" s="206">
        <v>67444</v>
      </c>
    </row>
    <row r="339" spans="2:9" ht="18" x14ac:dyDescent="0.2">
      <c r="B339" s="207">
        <v>22</v>
      </c>
      <c r="C339" s="75" t="s">
        <v>152</v>
      </c>
      <c r="D339" s="75">
        <v>85</v>
      </c>
      <c r="E339" s="75" t="s">
        <v>147</v>
      </c>
      <c r="F339" s="75" t="s">
        <v>215</v>
      </c>
      <c r="G339" s="177" t="s">
        <v>218</v>
      </c>
      <c r="H339" s="75">
        <v>13</v>
      </c>
      <c r="I339" s="208">
        <v>36964</v>
      </c>
    </row>
    <row r="340" spans="2:9" ht="19" thickBot="1" x14ac:dyDescent="0.25">
      <c r="B340" s="212">
        <v>23</v>
      </c>
      <c r="C340" s="79" t="s">
        <v>152</v>
      </c>
      <c r="D340" s="79">
        <v>85</v>
      </c>
      <c r="E340" s="79" t="s">
        <v>147</v>
      </c>
      <c r="F340" s="79" t="s">
        <v>217</v>
      </c>
      <c r="G340" s="180" t="s">
        <v>218</v>
      </c>
      <c r="H340" s="79">
        <v>13</v>
      </c>
      <c r="I340" s="213">
        <v>2436</v>
      </c>
    </row>
    <row r="341" spans="2:9" ht="18" x14ac:dyDescent="0.2">
      <c r="B341" s="201">
        <v>0</v>
      </c>
      <c r="C341" s="202" t="s">
        <v>144</v>
      </c>
      <c r="D341" s="202">
        <v>86</v>
      </c>
      <c r="E341" s="202" t="s">
        <v>145</v>
      </c>
      <c r="F341" s="202" t="s">
        <v>215</v>
      </c>
      <c r="G341" s="203" t="s">
        <v>216</v>
      </c>
      <c r="H341" s="202">
        <v>14</v>
      </c>
      <c r="I341" s="204">
        <v>28736</v>
      </c>
    </row>
    <row r="342" spans="2:9" ht="18" x14ac:dyDescent="0.2">
      <c r="B342" s="201">
        <v>1</v>
      </c>
      <c r="C342" s="202" t="s">
        <v>144</v>
      </c>
      <c r="D342" s="202">
        <v>86</v>
      </c>
      <c r="E342" s="202" t="s">
        <v>145</v>
      </c>
      <c r="F342" s="202" t="s">
        <v>217</v>
      </c>
      <c r="G342" s="203" t="s">
        <v>216</v>
      </c>
      <c r="H342" s="202">
        <v>14</v>
      </c>
      <c r="I342" s="204">
        <v>27004</v>
      </c>
    </row>
    <row r="343" spans="2:9" ht="18" x14ac:dyDescent="0.2">
      <c r="B343" s="201">
        <v>2</v>
      </c>
      <c r="C343" s="202" t="s">
        <v>146</v>
      </c>
      <c r="D343" s="202">
        <v>85</v>
      </c>
      <c r="E343" s="202" t="s">
        <v>147</v>
      </c>
      <c r="F343" s="202" t="s">
        <v>215</v>
      </c>
      <c r="G343" s="203" t="s">
        <v>216</v>
      </c>
      <c r="H343" s="202">
        <v>14</v>
      </c>
      <c r="I343" s="204">
        <v>35586</v>
      </c>
    </row>
    <row r="344" spans="2:9" ht="18" x14ac:dyDescent="0.2">
      <c r="B344" s="201">
        <v>3</v>
      </c>
      <c r="C344" s="202" t="s">
        <v>146</v>
      </c>
      <c r="D344" s="202">
        <v>85</v>
      </c>
      <c r="E344" s="202" t="s">
        <v>147</v>
      </c>
      <c r="F344" s="202" t="s">
        <v>217</v>
      </c>
      <c r="G344" s="203" t="s">
        <v>216</v>
      </c>
      <c r="H344" s="202">
        <v>14</v>
      </c>
      <c r="I344" s="204">
        <v>2062</v>
      </c>
    </row>
    <row r="345" spans="2:9" ht="18" x14ac:dyDescent="0.2">
      <c r="B345" s="201">
        <v>4</v>
      </c>
      <c r="C345" s="202" t="s">
        <v>148</v>
      </c>
      <c r="D345" s="202">
        <v>89</v>
      </c>
      <c r="E345" s="202" t="s">
        <v>150</v>
      </c>
      <c r="F345" s="202" t="s">
        <v>215</v>
      </c>
      <c r="G345" s="203" t="s">
        <v>216</v>
      </c>
      <c r="H345" s="202">
        <v>14</v>
      </c>
      <c r="I345" s="204">
        <v>5064</v>
      </c>
    </row>
    <row r="346" spans="2:9" ht="18" x14ac:dyDescent="0.2">
      <c r="B346" s="201">
        <v>5</v>
      </c>
      <c r="C346" s="202" t="s">
        <v>148</v>
      </c>
      <c r="D346" s="202">
        <v>89</v>
      </c>
      <c r="E346" s="202" t="s">
        <v>150</v>
      </c>
      <c r="F346" s="202" t="s">
        <v>217</v>
      </c>
      <c r="G346" s="203" t="s">
        <v>216</v>
      </c>
      <c r="H346" s="202">
        <v>14</v>
      </c>
      <c r="I346" s="204">
        <v>468</v>
      </c>
    </row>
    <row r="347" spans="2:9" ht="18" x14ac:dyDescent="0.2">
      <c r="B347" s="205">
        <v>6</v>
      </c>
      <c r="C347" s="44" t="s">
        <v>151</v>
      </c>
      <c r="D347" s="44">
        <v>86</v>
      </c>
      <c r="E347" s="44" t="s">
        <v>145</v>
      </c>
      <c r="F347" s="44" t="s">
        <v>215</v>
      </c>
      <c r="G347" s="182" t="s">
        <v>218</v>
      </c>
      <c r="H347" s="44">
        <v>14</v>
      </c>
      <c r="I347" s="206">
        <v>663</v>
      </c>
    </row>
    <row r="348" spans="2:9" ht="18" x14ac:dyDescent="0.2">
      <c r="B348" s="205">
        <v>7</v>
      </c>
      <c r="C348" s="44" t="s">
        <v>151</v>
      </c>
      <c r="D348" s="44">
        <v>86</v>
      </c>
      <c r="E348" s="44" t="s">
        <v>145</v>
      </c>
      <c r="F348" s="44" t="s">
        <v>217</v>
      </c>
      <c r="G348" s="182" t="s">
        <v>218</v>
      </c>
      <c r="H348" s="44">
        <v>14</v>
      </c>
      <c r="I348" s="206">
        <v>403</v>
      </c>
    </row>
    <row r="349" spans="2:9" ht="18" x14ac:dyDescent="0.2">
      <c r="B349" s="207">
        <v>8</v>
      </c>
      <c r="C349" s="75" t="s">
        <v>152</v>
      </c>
      <c r="D349" s="75">
        <v>85</v>
      </c>
      <c r="E349" s="75" t="s">
        <v>147</v>
      </c>
      <c r="F349" s="75" t="s">
        <v>215</v>
      </c>
      <c r="G349" s="177" t="s">
        <v>218</v>
      </c>
      <c r="H349" s="75">
        <v>14</v>
      </c>
      <c r="I349" s="208">
        <v>714</v>
      </c>
    </row>
    <row r="350" spans="2:9" ht="19" thickBot="1" x14ac:dyDescent="0.25">
      <c r="B350" s="212">
        <v>9</v>
      </c>
      <c r="C350" s="79" t="s">
        <v>152</v>
      </c>
      <c r="D350" s="79">
        <v>85</v>
      </c>
      <c r="E350" s="79" t="s">
        <v>147</v>
      </c>
      <c r="F350" s="79" t="s">
        <v>217</v>
      </c>
      <c r="G350" s="180" t="s">
        <v>218</v>
      </c>
      <c r="H350" s="79">
        <v>14</v>
      </c>
      <c r="I350" s="213">
        <v>27</v>
      </c>
    </row>
    <row r="351" spans="2:9" ht="18" x14ac:dyDescent="0.2">
      <c r="B351" s="201">
        <v>0</v>
      </c>
      <c r="C351" s="202" t="s">
        <v>144</v>
      </c>
      <c r="D351" s="202">
        <v>86</v>
      </c>
      <c r="E351" s="202" t="s">
        <v>145</v>
      </c>
      <c r="F351" s="202" t="s">
        <v>215</v>
      </c>
      <c r="G351" s="203" t="s">
        <v>216</v>
      </c>
      <c r="H351" s="202">
        <v>15</v>
      </c>
      <c r="I351" s="204">
        <v>38113</v>
      </c>
    </row>
    <row r="352" spans="2:9" ht="18" x14ac:dyDescent="0.2">
      <c r="B352" s="201">
        <v>1</v>
      </c>
      <c r="C352" s="202" t="s">
        <v>144</v>
      </c>
      <c r="D352" s="202">
        <v>86</v>
      </c>
      <c r="E352" s="202" t="s">
        <v>145</v>
      </c>
      <c r="F352" s="202" t="s">
        <v>217</v>
      </c>
      <c r="G352" s="203" t="s">
        <v>216</v>
      </c>
      <c r="H352" s="202">
        <v>15</v>
      </c>
      <c r="I352" s="204">
        <v>35070</v>
      </c>
    </row>
    <row r="353" spans="2:9" ht="18" x14ac:dyDescent="0.2">
      <c r="B353" s="201">
        <v>2</v>
      </c>
      <c r="C353" s="202" t="s">
        <v>146</v>
      </c>
      <c r="D353" s="202">
        <v>85</v>
      </c>
      <c r="E353" s="202" t="s">
        <v>147</v>
      </c>
      <c r="F353" s="202" t="s">
        <v>215</v>
      </c>
      <c r="G353" s="203" t="s">
        <v>216</v>
      </c>
      <c r="H353" s="202">
        <v>15</v>
      </c>
      <c r="I353" s="204">
        <v>38993</v>
      </c>
    </row>
    <row r="354" spans="2:9" ht="18" x14ac:dyDescent="0.2">
      <c r="B354" s="201">
        <v>3</v>
      </c>
      <c r="C354" s="202" t="s">
        <v>146</v>
      </c>
      <c r="D354" s="202">
        <v>85</v>
      </c>
      <c r="E354" s="202" t="s">
        <v>147</v>
      </c>
      <c r="F354" s="202" t="s">
        <v>217</v>
      </c>
      <c r="G354" s="203" t="s">
        <v>216</v>
      </c>
      <c r="H354" s="202">
        <v>15</v>
      </c>
      <c r="I354" s="204">
        <v>2536</v>
      </c>
    </row>
    <row r="355" spans="2:9" ht="18" x14ac:dyDescent="0.2">
      <c r="B355" s="201">
        <v>4</v>
      </c>
      <c r="C355" s="202" t="s">
        <v>148</v>
      </c>
      <c r="D355" s="202">
        <v>87</v>
      </c>
      <c r="E355" s="202" t="s">
        <v>149</v>
      </c>
      <c r="F355" s="202" t="s">
        <v>215</v>
      </c>
      <c r="G355" s="203" t="s">
        <v>216</v>
      </c>
      <c r="H355" s="202">
        <v>15</v>
      </c>
      <c r="I355" s="204">
        <v>505</v>
      </c>
    </row>
    <row r="356" spans="2:9" ht="18" x14ac:dyDescent="0.2">
      <c r="B356" s="201">
        <v>5</v>
      </c>
      <c r="C356" s="202" t="s">
        <v>148</v>
      </c>
      <c r="D356" s="202">
        <v>87</v>
      </c>
      <c r="E356" s="202" t="s">
        <v>149</v>
      </c>
      <c r="F356" s="202" t="s">
        <v>217</v>
      </c>
      <c r="G356" s="203" t="s">
        <v>216</v>
      </c>
      <c r="H356" s="202">
        <v>15</v>
      </c>
      <c r="I356" s="204">
        <v>1</v>
      </c>
    </row>
    <row r="357" spans="2:9" ht="18" x14ac:dyDescent="0.2">
      <c r="B357" s="201">
        <v>6</v>
      </c>
      <c r="C357" s="202" t="s">
        <v>148</v>
      </c>
      <c r="D357" s="202">
        <v>89</v>
      </c>
      <c r="E357" s="202" t="s">
        <v>150</v>
      </c>
      <c r="F357" s="202" t="s">
        <v>215</v>
      </c>
      <c r="G357" s="203" t="s">
        <v>216</v>
      </c>
      <c r="H357" s="202">
        <v>15</v>
      </c>
      <c r="I357" s="204">
        <v>4799</v>
      </c>
    </row>
    <row r="358" spans="2:9" ht="18" x14ac:dyDescent="0.2">
      <c r="B358" s="201">
        <v>7</v>
      </c>
      <c r="C358" s="202" t="s">
        <v>148</v>
      </c>
      <c r="D358" s="202">
        <v>89</v>
      </c>
      <c r="E358" s="202" t="s">
        <v>150</v>
      </c>
      <c r="F358" s="202" t="s">
        <v>217</v>
      </c>
      <c r="G358" s="203" t="s">
        <v>216</v>
      </c>
      <c r="H358" s="202">
        <v>15</v>
      </c>
      <c r="I358" s="204">
        <v>477</v>
      </c>
    </row>
    <row r="359" spans="2:9" ht="18" x14ac:dyDescent="0.2">
      <c r="B359" s="205">
        <v>8</v>
      </c>
      <c r="C359" s="44" t="s">
        <v>151</v>
      </c>
      <c r="D359" s="44">
        <v>86</v>
      </c>
      <c r="E359" s="44" t="s">
        <v>145</v>
      </c>
      <c r="F359" s="44" t="s">
        <v>215</v>
      </c>
      <c r="G359" s="182" t="s">
        <v>218</v>
      </c>
      <c r="H359" s="44">
        <v>15</v>
      </c>
      <c r="I359" s="206">
        <v>1022</v>
      </c>
    </row>
    <row r="360" spans="2:9" ht="18" x14ac:dyDescent="0.2">
      <c r="B360" s="205">
        <v>9</v>
      </c>
      <c r="C360" s="44" t="s">
        <v>151</v>
      </c>
      <c r="D360" s="44">
        <v>86</v>
      </c>
      <c r="E360" s="44" t="s">
        <v>145</v>
      </c>
      <c r="F360" s="44" t="s">
        <v>217</v>
      </c>
      <c r="G360" s="182" t="s">
        <v>218</v>
      </c>
      <c r="H360" s="44">
        <v>15</v>
      </c>
      <c r="I360" s="206">
        <v>655</v>
      </c>
    </row>
    <row r="361" spans="2:9" ht="18" x14ac:dyDescent="0.2">
      <c r="B361" s="207">
        <v>10</v>
      </c>
      <c r="C361" s="75" t="s">
        <v>152</v>
      </c>
      <c r="D361" s="75">
        <v>85</v>
      </c>
      <c r="E361" s="75" t="s">
        <v>147</v>
      </c>
      <c r="F361" s="75" t="s">
        <v>215</v>
      </c>
      <c r="G361" s="177" t="s">
        <v>218</v>
      </c>
      <c r="H361" s="75">
        <v>15</v>
      </c>
      <c r="I361" s="208">
        <v>1158</v>
      </c>
    </row>
    <row r="362" spans="2:9" ht="19" thickBot="1" x14ac:dyDescent="0.25">
      <c r="B362" s="212">
        <v>11</v>
      </c>
      <c r="C362" s="79" t="s">
        <v>152</v>
      </c>
      <c r="D362" s="79">
        <v>85</v>
      </c>
      <c r="E362" s="79" t="s">
        <v>147</v>
      </c>
      <c r="F362" s="79" t="s">
        <v>217</v>
      </c>
      <c r="G362" s="180" t="s">
        <v>218</v>
      </c>
      <c r="H362" s="79">
        <v>15</v>
      </c>
      <c r="I362" s="213">
        <v>53</v>
      </c>
    </row>
    <row r="363" spans="2:9" ht="18" x14ac:dyDescent="0.2">
      <c r="B363" s="201">
        <v>0</v>
      </c>
      <c r="C363" s="202" t="s">
        <v>144</v>
      </c>
      <c r="D363" s="202">
        <v>86</v>
      </c>
      <c r="E363" s="202" t="s">
        <v>145</v>
      </c>
      <c r="F363" s="202" t="s">
        <v>215</v>
      </c>
      <c r="G363" s="203" t="s">
        <v>216</v>
      </c>
      <c r="H363" s="202">
        <v>16</v>
      </c>
      <c r="I363" s="204">
        <v>33451</v>
      </c>
    </row>
    <row r="364" spans="2:9" ht="18" x14ac:dyDescent="0.2">
      <c r="B364" s="201">
        <v>1</v>
      </c>
      <c r="C364" s="202" t="s">
        <v>144</v>
      </c>
      <c r="D364" s="202">
        <v>86</v>
      </c>
      <c r="E364" s="202" t="s">
        <v>145</v>
      </c>
      <c r="F364" s="202" t="s">
        <v>217</v>
      </c>
      <c r="G364" s="203" t="s">
        <v>216</v>
      </c>
      <c r="H364" s="202">
        <v>16</v>
      </c>
      <c r="I364" s="204">
        <v>30377</v>
      </c>
    </row>
    <row r="365" spans="2:9" ht="18" x14ac:dyDescent="0.2">
      <c r="B365" s="201">
        <v>2</v>
      </c>
      <c r="C365" s="202" t="s">
        <v>146</v>
      </c>
      <c r="D365" s="202">
        <v>85</v>
      </c>
      <c r="E365" s="202" t="s">
        <v>147</v>
      </c>
      <c r="F365" s="202" t="s">
        <v>215</v>
      </c>
      <c r="G365" s="203" t="s">
        <v>216</v>
      </c>
      <c r="H365" s="202">
        <v>16</v>
      </c>
      <c r="I365" s="204">
        <v>42086</v>
      </c>
    </row>
    <row r="366" spans="2:9" ht="18" x14ac:dyDescent="0.2">
      <c r="B366" s="201">
        <v>3</v>
      </c>
      <c r="C366" s="202" t="s">
        <v>146</v>
      </c>
      <c r="D366" s="202">
        <v>85</v>
      </c>
      <c r="E366" s="202" t="s">
        <v>147</v>
      </c>
      <c r="F366" s="202" t="s">
        <v>217</v>
      </c>
      <c r="G366" s="203" t="s">
        <v>216</v>
      </c>
      <c r="H366" s="202">
        <v>16</v>
      </c>
      <c r="I366" s="204">
        <v>1933</v>
      </c>
    </row>
    <row r="367" spans="2:9" ht="18" x14ac:dyDescent="0.2">
      <c r="B367" s="201">
        <v>4</v>
      </c>
      <c r="C367" s="202" t="s">
        <v>148</v>
      </c>
      <c r="D367" s="202">
        <v>87</v>
      </c>
      <c r="E367" s="202" t="s">
        <v>149</v>
      </c>
      <c r="F367" s="202" t="s">
        <v>215</v>
      </c>
      <c r="G367" s="203" t="s">
        <v>216</v>
      </c>
      <c r="H367" s="202">
        <v>16</v>
      </c>
      <c r="I367" s="204">
        <v>461</v>
      </c>
    </row>
    <row r="368" spans="2:9" ht="18" x14ac:dyDescent="0.2">
      <c r="B368" s="201">
        <v>5</v>
      </c>
      <c r="C368" s="202" t="s">
        <v>148</v>
      </c>
      <c r="D368" s="202">
        <v>89</v>
      </c>
      <c r="E368" s="202" t="s">
        <v>150</v>
      </c>
      <c r="F368" s="202" t="s">
        <v>215</v>
      </c>
      <c r="G368" s="203" t="s">
        <v>216</v>
      </c>
      <c r="H368" s="202">
        <v>16</v>
      </c>
      <c r="I368" s="204">
        <v>2802</v>
      </c>
    </row>
    <row r="369" spans="2:9" ht="18" x14ac:dyDescent="0.2">
      <c r="B369" s="201">
        <v>6</v>
      </c>
      <c r="C369" s="202" t="s">
        <v>148</v>
      </c>
      <c r="D369" s="202">
        <v>89</v>
      </c>
      <c r="E369" s="202" t="s">
        <v>150</v>
      </c>
      <c r="F369" s="202" t="s">
        <v>217</v>
      </c>
      <c r="G369" s="203" t="s">
        <v>216</v>
      </c>
      <c r="H369" s="202">
        <v>16</v>
      </c>
      <c r="I369" s="204">
        <v>608</v>
      </c>
    </row>
    <row r="370" spans="2:9" ht="18" x14ac:dyDescent="0.2">
      <c r="B370" s="205">
        <v>7</v>
      </c>
      <c r="C370" s="44" t="s">
        <v>151</v>
      </c>
      <c r="D370" s="44">
        <v>86</v>
      </c>
      <c r="E370" s="44" t="s">
        <v>145</v>
      </c>
      <c r="F370" s="44" t="s">
        <v>215</v>
      </c>
      <c r="G370" s="182" t="s">
        <v>218</v>
      </c>
      <c r="H370" s="44">
        <v>16</v>
      </c>
      <c r="I370" s="206">
        <v>310</v>
      </c>
    </row>
    <row r="371" spans="2:9" ht="18" x14ac:dyDescent="0.2">
      <c r="B371" s="205">
        <v>8</v>
      </c>
      <c r="C371" s="44" t="s">
        <v>151</v>
      </c>
      <c r="D371" s="44">
        <v>86</v>
      </c>
      <c r="E371" s="44" t="s">
        <v>145</v>
      </c>
      <c r="F371" s="44" t="s">
        <v>217</v>
      </c>
      <c r="G371" s="182" t="s">
        <v>218</v>
      </c>
      <c r="H371" s="44">
        <v>16</v>
      </c>
      <c r="I371" s="206">
        <v>123</v>
      </c>
    </row>
    <row r="372" spans="2:9" ht="18" x14ac:dyDescent="0.2">
      <c r="B372" s="207">
        <v>9</v>
      </c>
      <c r="C372" s="75" t="s">
        <v>152</v>
      </c>
      <c r="D372" s="75">
        <v>85</v>
      </c>
      <c r="E372" s="75" t="s">
        <v>147</v>
      </c>
      <c r="F372" s="75" t="s">
        <v>215</v>
      </c>
      <c r="G372" s="177" t="s">
        <v>218</v>
      </c>
      <c r="H372" s="75">
        <v>16</v>
      </c>
      <c r="I372" s="208">
        <v>288</v>
      </c>
    </row>
    <row r="373" spans="2:9" ht="19" thickBot="1" x14ac:dyDescent="0.25">
      <c r="B373" s="212">
        <v>10</v>
      </c>
      <c r="C373" s="79" t="s">
        <v>152</v>
      </c>
      <c r="D373" s="79">
        <v>85</v>
      </c>
      <c r="E373" s="79" t="s">
        <v>147</v>
      </c>
      <c r="F373" s="79" t="s">
        <v>217</v>
      </c>
      <c r="G373" s="180" t="s">
        <v>218</v>
      </c>
      <c r="H373" s="79">
        <v>16</v>
      </c>
      <c r="I373" s="213">
        <v>1</v>
      </c>
    </row>
    <row r="374" spans="2:9" ht="18" x14ac:dyDescent="0.2">
      <c r="B374" s="201">
        <v>0</v>
      </c>
      <c r="C374" s="202" t="s">
        <v>144</v>
      </c>
      <c r="D374" s="202">
        <v>86</v>
      </c>
      <c r="E374" s="202" t="s">
        <v>145</v>
      </c>
      <c r="F374" s="202" t="s">
        <v>215</v>
      </c>
      <c r="G374" s="203" t="s">
        <v>216</v>
      </c>
      <c r="H374" s="202">
        <v>17</v>
      </c>
      <c r="I374" s="204">
        <v>19172</v>
      </c>
    </row>
    <row r="375" spans="2:9" ht="18" x14ac:dyDescent="0.2">
      <c r="B375" s="201">
        <v>1</v>
      </c>
      <c r="C375" s="202" t="s">
        <v>144</v>
      </c>
      <c r="D375" s="202">
        <v>86</v>
      </c>
      <c r="E375" s="202" t="s">
        <v>145</v>
      </c>
      <c r="F375" s="202" t="s">
        <v>217</v>
      </c>
      <c r="G375" s="203" t="s">
        <v>216</v>
      </c>
      <c r="H375" s="202">
        <v>17</v>
      </c>
      <c r="I375" s="204">
        <v>17329</v>
      </c>
    </row>
    <row r="376" spans="2:9" ht="18" x14ac:dyDescent="0.2">
      <c r="B376" s="201">
        <v>2</v>
      </c>
      <c r="C376" s="202" t="s">
        <v>146</v>
      </c>
      <c r="D376" s="202">
        <v>85</v>
      </c>
      <c r="E376" s="202" t="s">
        <v>147</v>
      </c>
      <c r="F376" s="202" t="s">
        <v>215</v>
      </c>
      <c r="G376" s="203" t="s">
        <v>216</v>
      </c>
      <c r="H376" s="202">
        <v>17</v>
      </c>
      <c r="I376" s="204">
        <v>21329</v>
      </c>
    </row>
    <row r="377" spans="2:9" ht="18" x14ac:dyDescent="0.2">
      <c r="B377" s="201">
        <v>3</v>
      </c>
      <c r="C377" s="202" t="s">
        <v>146</v>
      </c>
      <c r="D377" s="202">
        <v>85</v>
      </c>
      <c r="E377" s="202" t="s">
        <v>147</v>
      </c>
      <c r="F377" s="202" t="s">
        <v>217</v>
      </c>
      <c r="G377" s="203" t="s">
        <v>216</v>
      </c>
      <c r="H377" s="202">
        <v>17</v>
      </c>
      <c r="I377" s="204">
        <v>1503</v>
      </c>
    </row>
    <row r="378" spans="2:9" ht="18" x14ac:dyDescent="0.2">
      <c r="B378" s="209">
        <v>4</v>
      </c>
      <c r="C378" s="43" t="s">
        <v>146</v>
      </c>
      <c r="D378" s="43">
        <v>86</v>
      </c>
      <c r="E378" s="43" t="s">
        <v>145</v>
      </c>
      <c r="F378" s="43" t="s">
        <v>215</v>
      </c>
      <c r="G378" s="210" t="s">
        <v>216</v>
      </c>
      <c r="H378" s="43">
        <v>17</v>
      </c>
      <c r="I378" s="211">
        <v>3</v>
      </c>
    </row>
    <row r="379" spans="2:9" ht="18" x14ac:dyDescent="0.2">
      <c r="B379" s="201">
        <v>5</v>
      </c>
      <c r="C379" s="202" t="s">
        <v>148</v>
      </c>
      <c r="D379" s="202">
        <v>89</v>
      </c>
      <c r="E379" s="202" t="s">
        <v>150</v>
      </c>
      <c r="F379" s="202" t="s">
        <v>215</v>
      </c>
      <c r="G379" s="203" t="s">
        <v>216</v>
      </c>
      <c r="H379" s="202">
        <v>17</v>
      </c>
      <c r="I379" s="204">
        <v>1201</v>
      </c>
    </row>
    <row r="380" spans="2:9" ht="18" x14ac:dyDescent="0.2">
      <c r="B380" s="201">
        <v>6</v>
      </c>
      <c r="C380" s="202" t="s">
        <v>148</v>
      </c>
      <c r="D380" s="202">
        <v>89</v>
      </c>
      <c r="E380" s="202" t="s">
        <v>150</v>
      </c>
      <c r="F380" s="202" t="s">
        <v>217</v>
      </c>
      <c r="G380" s="203" t="s">
        <v>216</v>
      </c>
      <c r="H380" s="202">
        <v>17</v>
      </c>
      <c r="I380" s="204">
        <v>539</v>
      </c>
    </row>
    <row r="381" spans="2:9" ht="18" x14ac:dyDescent="0.2">
      <c r="B381" s="205">
        <v>7</v>
      </c>
      <c r="C381" s="44" t="s">
        <v>151</v>
      </c>
      <c r="D381" s="44">
        <v>86</v>
      </c>
      <c r="E381" s="44" t="s">
        <v>145</v>
      </c>
      <c r="F381" s="44" t="s">
        <v>215</v>
      </c>
      <c r="G381" s="182" t="s">
        <v>218</v>
      </c>
      <c r="H381" s="44">
        <v>17</v>
      </c>
      <c r="I381" s="206">
        <v>117</v>
      </c>
    </row>
    <row r="382" spans="2:9" ht="18" x14ac:dyDescent="0.2">
      <c r="B382" s="205">
        <v>8</v>
      </c>
      <c r="C382" s="44" t="s">
        <v>151</v>
      </c>
      <c r="D382" s="44">
        <v>86</v>
      </c>
      <c r="E382" s="44" t="s">
        <v>145</v>
      </c>
      <c r="F382" s="44" t="s">
        <v>217</v>
      </c>
      <c r="G382" s="182" t="s">
        <v>218</v>
      </c>
      <c r="H382" s="44">
        <v>17</v>
      </c>
      <c r="I382" s="206">
        <v>51</v>
      </c>
    </row>
    <row r="383" spans="2:9" ht="19" thickBot="1" x14ac:dyDescent="0.25">
      <c r="B383" s="212">
        <v>9</v>
      </c>
      <c r="C383" s="79" t="s">
        <v>152</v>
      </c>
      <c r="D383" s="79">
        <v>85</v>
      </c>
      <c r="E383" s="79" t="s">
        <v>147</v>
      </c>
      <c r="F383" s="79" t="s">
        <v>215</v>
      </c>
      <c r="G383" s="180" t="s">
        <v>218</v>
      </c>
      <c r="H383" s="79">
        <v>17</v>
      </c>
      <c r="I383" s="213">
        <v>28</v>
      </c>
    </row>
  </sheetData>
  <autoFilter ref="B119:I383" xr:uid="{E018B341-1EB2-3C4A-8D09-A33B26C893EE}"/>
  <mergeCells count="49">
    <mergeCell ref="K108:K109"/>
    <mergeCell ref="B115:I115"/>
    <mergeCell ref="B116:I116"/>
    <mergeCell ref="B117:I117"/>
    <mergeCell ref="C27:J27"/>
    <mergeCell ref="C28:J28"/>
    <mergeCell ref="J108:J109"/>
    <mergeCell ref="J105:J106"/>
    <mergeCell ref="K45:K76"/>
    <mergeCell ref="K77:K107"/>
    <mergeCell ref="J31:J32"/>
    <mergeCell ref="J33:J35"/>
    <mergeCell ref="J36:J40"/>
    <mergeCell ref="J43:J44"/>
    <mergeCell ref="K31:K35"/>
    <mergeCell ref="K36:K44"/>
    <mergeCell ref="C26:K26"/>
    <mergeCell ref="J95:J96"/>
    <mergeCell ref="J97:J98"/>
    <mergeCell ref="J99:J100"/>
    <mergeCell ref="J101:J102"/>
    <mergeCell ref="J103:J104"/>
    <mergeCell ref="J85:J86"/>
    <mergeCell ref="J87:J88"/>
    <mergeCell ref="J89:J90"/>
    <mergeCell ref="J91:J92"/>
    <mergeCell ref="J93:J94"/>
    <mergeCell ref="J75:J76"/>
    <mergeCell ref="J77:J78"/>
    <mergeCell ref="J79:J80"/>
    <mergeCell ref="J81:J82"/>
    <mergeCell ref="J83:J84"/>
    <mergeCell ref="J65:J66"/>
    <mergeCell ref="J67:J68"/>
    <mergeCell ref="J69:J70"/>
    <mergeCell ref="J71:J72"/>
    <mergeCell ref="J73:J74"/>
    <mergeCell ref="A1:J1"/>
    <mergeCell ref="B4:J4"/>
    <mergeCell ref="J45:J46"/>
    <mergeCell ref="J47:J48"/>
    <mergeCell ref="J49:J50"/>
    <mergeCell ref="J51:J52"/>
    <mergeCell ref="J53:J54"/>
    <mergeCell ref="J55:J56"/>
    <mergeCell ref="J57:J58"/>
    <mergeCell ref="J59:J60"/>
    <mergeCell ref="J61:J62"/>
    <mergeCell ref="J63:J6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90B8-0BC3-CC46-AA9E-51E146046B92}">
  <dimension ref="A1:I32"/>
  <sheetViews>
    <sheetView topLeftCell="B1" workbookViewId="0">
      <selection activeCell="B7" sqref="B7:I7"/>
    </sheetView>
  </sheetViews>
  <sheetFormatPr baseColWidth="10" defaultRowHeight="16" x14ac:dyDescent="0.2"/>
  <cols>
    <col min="1" max="1" width="5.6640625" style="3" bestFit="1" customWidth="1"/>
    <col min="2" max="2" width="21" bestFit="1" customWidth="1"/>
    <col min="3" max="3" width="33.1640625" customWidth="1"/>
    <col min="4" max="4" width="45.6640625" customWidth="1"/>
    <col min="5" max="5" width="33.33203125" bestFit="1" customWidth="1"/>
    <col min="6" max="6" width="37.33203125" customWidth="1"/>
  </cols>
  <sheetData>
    <row r="1" spans="1:9" ht="26" x14ac:dyDescent="0.3">
      <c r="B1" s="52" t="s">
        <v>251</v>
      </c>
      <c r="C1" s="52"/>
      <c r="D1" s="52"/>
      <c r="E1" s="52"/>
      <c r="F1" s="52"/>
      <c r="G1" s="52"/>
      <c r="H1" s="52"/>
      <c r="I1" s="52"/>
    </row>
    <row r="2" spans="1:9" ht="48" customHeight="1" x14ac:dyDescent="0.2">
      <c r="B2" s="328" t="s">
        <v>252</v>
      </c>
      <c r="C2" s="328"/>
      <c r="D2" s="328"/>
      <c r="E2" s="328"/>
      <c r="F2" s="328"/>
      <c r="G2" s="328"/>
      <c r="H2" s="328"/>
      <c r="I2" s="328"/>
    </row>
    <row r="3" spans="1:9" ht="48" customHeight="1" x14ac:dyDescent="0.2">
      <c r="B3" s="328" t="s">
        <v>253</v>
      </c>
      <c r="C3" s="328"/>
      <c r="D3" s="328"/>
      <c r="E3" s="328"/>
      <c r="F3" s="328"/>
      <c r="G3" s="328"/>
      <c r="H3" s="328"/>
      <c r="I3" s="328"/>
    </row>
    <row r="4" spans="1:9" ht="54" customHeight="1" x14ac:dyDescent="0.2">
      <c r="B4" s="53" t="s">
        <v>254</v>
      </c>
      <c r="C4" s="53"/>
      <c r="D4" s="53"/>
      <c r="E4" s="53"/>
      <c r="F4" s="53"/>
      <c r="G4" s="53"/>
      <c r="H4" s="53"/>
      <c r="I4" s="53"/>
    </row>
    <row r="5" spans="1:9" ht="54" customHeight="1" x14ac:dyDescent="0.2">
      <c r="B5" s="53" t="s">
        <v>255</v>
      </c>
      <c r="C5" s="53"/>
      <c r="D5" s="53"/>
      <c r="E5" s="53"/>
      <c r="F5" s="53"/>
      <c r="G5" s="53"/>
      <c r="H5" s="53"/>
      <c r="I5" s="53"/>
    </row>
    <row r="6" spans="1:9" ht="54" customHeight="1" x14ac:dyDescent="0.2">
      <c r="B6" s="53" t="s">
        <v>264</v>
      </c>
      <c r="C6" s="53"/>
      <c r="D6" s="53"/>
      <c r="E6" s="53"/>
      <c r="F6" s="53"/>
      <c r="G6" s="53"/>
      <c r="H6" s="53"/>
      <c r="I6" s="53"/>
    </row>
    <row r="7" spans="1:9" ht="54" customHeight="1" x14ac:dyDescent="0.2">
      <c r="B7" s="53" t="s">
        <v>265</v>
      </c>
      <c r="C7" s="53"/>
      <c r="D7" s="53"/>
      <c r="E7" s="53"/>
      <c r="F7" s="53"/>
      <c r="G7" s="53"/>
      <c r="H7" s="53"/>
      <c r="I7" s="53"/>
    </row>
    <row r="8" spans="1:9" ht="54" customHeight="1" x14ac:dyDescent="0.2">
      <c r="B8" s="53" t="s">
        <v>256</v>
      </c>
      <c r="C8" s="53"/>
      <c r="D8" s="53"/>
      <c r="E8" s="53"/>
      <c r="F8" s="53"/>
      <c r="G8" s="53"/>
      <c r="H8" s="53"/>
      <c r="I8" s="53"/>
    </row>
    <row r="11" spans="1:9" ht="51" x14ac:dyDescent="0.2">
      <c r="A11" s="2" t="s">
        <v>167</v>
      </c>
      <c r="B11" s="2" t="s">
        <v>259</v>
      </c>
      <c r="C11" s="30"/>
      <c r="D11" s="30"/>
      <c r="E11" s="2" t="s">
        <v>258</v>
      </c>
      <c r="F11" s="31" t="s">
        <v>257</v>
      </c>
      <c r="G11" s="3" t="s">
        <v>170</v>
      </c>
      <c r="H11" s="32" t="s">
        <v>10</v>
      </c>
      <c r="I11" s="330" t="s">
        <v>11</v>
      </c>
    </row>
    <row r="12" spans="1:9" ht="34" x14ac:dyDescent="0.2">
      <c r="A12" s="3">
        <v>1</v>
      </c>
      <c r="B12" s="29" t="s">
        <v>0</v>
      </c>
      <c r="C12" s="14"/>
      <c r="D12" s="14" t="s">
        <v>260</v>
      </c>
      <c r="E12" s="14"/>
      <c r="F12" s="22" t="s">
        <v>263</v>
      </c>
      <c r="G12" s="336" t="s">
        <v>1</v>
      </c>
      <c r="H12" s="329">
        <f>SUM(H16:H32)</f>
        <v>295</v>
      </c>
      <c r="I12" s="335">
        <f>SUM(I16:I32)</f>
        <v>7252502</v>
      </c>
    </row>
    <row r="13" spans="1:9" s="1" customFormat="1" ht="68" x14ac:dyDescent="0.2">
      <c r="A13" s="3">
        <v>2</v>
      </c>
      <c r="B13" s="15" t="s">
        <v>7</v>
      </c>
      <c r="C13" s="17" t="s">
        <v>2</v>
      </c>
      <c r="D13" s="17" t="s">
        <v>168</v>
      </c>
      <c r="E13" s="18" t="s">
        <v>3</v>
      </c>
      <c r="F13" s="16"/>
      <c r="G13" s="336" t="s">
        <v>4</v>
      </c>
      <c r="H13" s="16"/>
      <c r="I13" s="331"/>
    </row>
    <row r="14" spans="1:9" ht="51" x14ac:dyDescent="0.2">
      <c r="A14" s="3">
        <v>3</v>
      </c>
      <c r="B14" s="19" t="s">
        <v>6</v>
      </c>
      <c r="C14" s="17" t="s">
        <v>261</v>
      </c>
      <c r="D14" s="17" t="s">
        <v>169</v>
      </c>
      <c r="E14" s="20" t="s">
        <v>5</v>
      </c>
      <c r="F14" s="14"/>
      <c r="G14" s="14"/>
      <c r="H14" s="14"/>
      <c r="I14" s="332"/>
    </row>
    <row r="15" spans="1:9" ht="119" x14ac:dyDescent="0.2">
      <c r="B15" s="19"/>
      <c r="C15" s="17" t="s">
        <v>262</v>
      </c>
      <c r="D15" s="17" t="s">
        <v>45</v>
      </c>
      <c r="E15" s="21" t="s">
        <v>8</v>
      </c>
      <c r="F15" s="14"/>
      <c r="G15" s="33" t="s">
        <v>28</v>
      </c>
      <c r="I15" s="333"/>
    </row>
    <row r="16" spans="1:9" ht="204" x14ac:dyDescent="0.2">
      <c r="A16" s="3">
        <v>4</v>
      </c>
      <c r="B16" s="19" t="s">
        <v>179</v>
      </c>
      <c r="C16" s="23" t="s">
        <v>166</v>
      </c>
      <c r="D16" s="17" t="s">
        <v>177</v>
      </c>
      <c r="E16" s="14"/>
      <c r="F16" s="17" t="s">
        <v>12</v>
      </c>
      <c r="G16" s="33">
        <v>39.299999999999997</v>
      </c>
      <c r="H16" s="24">
        <v>22</v>
      </c>
      <c r="I16" s="334">
        <v>181755</v>
      </c>
    </row>
    <row r="17" spans="1:9" ht="187" x14ac:dyDescent="0.2">
      <c r="A17" s="3">
        <v>5</v>
      </c>
      <c r="B17" s="19" t="s">
        <v>180</v>
      </c>
      <c r="C17" s="25" t="s">
        <v>29</v>
      </c>
      <c r="D17" s="17" t="s">
        <v>178</v>
      </c>
      <c r="E17" s="14"/>
      <c r="F17" s="17" t="s">
        <v>13</v>
      </c>
      <c r="G17" s="33">
        <v>24.1</v>
      </c>
      <c r="H17" s="24">
        <v>17</v>
      </c>
      <c r="I17" s="334">
        <v>164649</v>
      </c>
    </row>
    <row r="18" spans="1:9" ht="288" x14ac:dyDescent="0.2">
      <c r="A18" s="3">
        <v>6</v>
      </c>
      <c r="B18" s="19" t="s">
        <v>194</v>
      </c>
      <c r="C18" s="25" t="s">
        <v>30</v>
      </c>
      <c r="D18" s="51" t="s">
        <v>181</v>
      </c>
      <c r="E18" s="14"/>
      <c r="F18" s="17" t="s">
        <v>14</v>
      </c>
      <c r="G18" s="33">
        <v>89.7</v>
      </c>
      <c r="H18" s="24">
        <v>39</v>
      </c>
      <c r="I18" s="334">
        <v>457339</v>
      </c>
    </row>
    <row r="19" spans="1:9" ht="187" x14ac:dyDescent="0.2">
      <c r="A19" s="3">
        <v>7</v>
      </c>
      <c r="B19" s="19" t="s">
        <v>195</v>
      </c>
      <c r="C19" s="25" t="s">
        <v>31</v>
      </c>
      <c r="D19" s="17" t="s">
        <v>182</v>
      </c>
      <c r="E19" s="14"/>
      <c r="F19" s="17" t="s">
        <v>15</v>
      </c>
      <c r="G19" s="33">
        <v>27.4</v>
      </c>
      <c r="H19" s="24">
        <v>13</v>
      </c>
      <c r="I19" s="334">
        <v>144090</v>
      </c>
    </row>
    <row r="20" spans="1:9" ht="204" x14ac:dyDescent="0.2">
      <c r="A20" s="3">
        <v>8</v>
      </c>
      <c r="B20" s="19" t="s">
        <v>196</v>
      </c>
      <c r="C20" s="26" t="s">
        <v>32</v>
      </c>
      <c r="D20" s="17" t="s">
        <v>183</v>
      </c>
      <c r="E20" s="14"/>
      <c r="F20" s="17" t="s">
        <v>16</v>
      </c>
      <c r="G20" s="33">
        <v>36.1</v>
      </c>
      <c r="H20" s="24">
        <v>21</v>
      </c>
      <c r="I20" s="334">
        <v>202037</v>
      </c>
    </row>
    <row r="21" spans="1:9" ht="204" x14ac:dyDescent="0.2">
      <c r="A21" s="3">
        <v>9</v>
      </c>
      <c r="B21" s="19" t="s">
        <v>197</v>
      </c>
      <c r="C21" s="25" t="s">
        <v>33</v>
      </c>
      <c r="D21" s="17" t="s">
        <v>184</v>
      </c>
      <c r="E21" s="14"/>
      <c r="F21" s="17" t="s">
        <v>17</v>
      </c>
      <c r="G21" s="33">
        <v>39.299999999999997</v>
      </c>
      <c r="H21" s="24">
        <v>19</v>
      </c>
      <c r="I21" s="334">
        <v>287962</v>
      </c>
    </row>
    <row r="22" spans="1:9" ht="187" x14ac:dyDescent="0.2">
      <c r="A22" s="3">
        <v>10</v>
      </c>
      <c r="B22" s="19" t="s">
        <v>198</v>
      </c>
      <c r="C22" s="23" t="s">
        <v>34</v>
      </c>
      <c r="D22" s="17" t="s">
        <v>185</v>
      </c>
      <c r="E22" s="14"/>
      <c r="F22" s="17" t="s">
        <v>18</v>
      </c>
      <c r="G22" s="33">
        <v>48.2</v>
      </c>
      <c r="H22" s="27">
        <v>13</v>
      </c>
      <c r="I22" s="334">
        <v>381125</v>
      </c>
    </row>
    <row r="23" spans="1:9" ht="153" x14ac:dyDescent="0.2">
      <c r="A23" s="3">
        <v>11</v>
      </c>
      <c r="B23" s="19" t="s">
        <v>175</v>
      </c>
      <c r="C23" s="26" t="s">
        <v>35</v>
      </c>
      <c r="D23" s="17" t="s">
        <v>174</v>
      </c>
      <c r="E23" s="14"/>
      <c r="F23" s="17" t="s">
        <v>19</v>
      </c>
      <c r="G23" s="33">
        <v>35.6</v>
      </c>
      <c r="H23" s="28">
        <v>5</v>
      </c>
      <c r="I23" s="334">
        <v>282193</v>
      </c>
    </row>
    <row r="24" spans="1:9" ht="170" x14ac:dyDescent="0.2">
      <c r="A24" s="3">
        <v>12</v>
      </c>
      <c r="B24" s="19" t="s">
        <v>199</v>
      </c>
      <c r="C24" s="23" t="s">
        <v>36</v>
      </c>
      <c r="D24" s="17" t="s">
        <v>186</v>
      </c>
      <c r="E24" s="14"/>
      <c r="F24" s="17" t="s">
        <v>20</v>
      </c>
      <c r="G24" s="33">
        <v>115.8</v>
      </c>
      <c r="H24" s="28">
        <v>8</v>
      </c>
      <c r="I24" s="334">
        <v>775243</v>
      </c>
    </row>
    <row r="25" spans="1:9" ht="170" x14ac:dyDescent="0.2">
      <c r="A25" s="3">
        <v>13</v>
      </c>
      <c r="B25" s="19" t="s">
        <v>200</v>
      </c>
      <c r="C25" s="25" t="s">
        <v>37</v>
      </c>
      <c r="D25" s="17" t="s">
        <v>187</v>
      </c>
      <c r="E25" s="14"/>
      <c r="F25" s="17" t="s">
        <v>21</v>
      </c>
      <c r="G25" s="33">
        <v>101.5</v>
      </c>
      <c r="H25" s="27">
        <v>11</v>
      </c>
      <c r="I25" s="334">
        <v>731766</v>
      </c>
    </row>
    <row r="26" spans="1:9" ht="221" x14ac:dyDescent="0.2">
      <c r="A26" s="3">
        <v>14</v>
      </c>
      <c r="B26" s="19" t="s">
        <v>201</v>
      </c>
      <c r="C26" s="26" t="s">
        <v>38</v>
      </c>
      <c r="D26" s="17" t="s">
        <v>188</v>
      </c>
      <c r="E26" s="14"/>
      <c r="F26" s="17" t="s">
        <v>22</v>
      </c>
      <c r="G26" s="33">
        <v>48.2</v>
      </c>
      <c r="H26" s="28">
        <v>28</v>
      </c>
      <c r="I26" s="334">
        <v>300397</v>
      </c>
    </row>
    <row r="27" spans="1:9" ht="187" x14ac:dyDescent="0.2">
      <c r="A27" s="3">
        <v>15</v>
      </c>
      <c r="B27" s="19" t="s">
        <v>202</v>
      </c>
      <c r="C27" s="23" t="s">
        <v>39</v>
      </c>
      <c r="D27" s="17" t="s">
        <v>189</v>
      </c>
      <c r="E27" s="14"/>
      <c r="F27" s="17" t="s">
        <v>23</v>
      </c>
      <c r="G27" s="33">
        <v>123.5</v>
      </c>
      <c r="H27" s="28">
        <v>14</v>
      </c>
      <c r="I27" s="334">
        <v>808052</v>
      </c>
    </row>
    <row r="28" spans="1:9" ht="204" x14ac:dyDescent="0.2">
      <c r="A28" s="3">
        <v>16</v>
      </c>
      <c r="B28" s="19" t="s">
        <v>204</v>
      </c>
      <c r="C28" s="25" t="s">
        <v>40</v>
      </c>
      <c r="D28" s="17" t="s">
        <v>176</v>
      </c>
      <c r="E28" s="14"/>
      <c r="F28" s="17" t="s">
        <v>9</v>
      </c>
      <c r="G28" s="33">
        <v>165.4</v>
      </c>
      <c r="H28" s="27">
        <v>22</v>
      </c>
      <c r="I28" s="334">
        <v>1229335</v>
      </c>
    </row>
    <row r="29" spans="1:9" ht="204" x14ac:dyDescent="0.2">
      <c r="A29" s="3">
        <v>17</v>
      </c>
      <c r="B29" s="19" t="s">
        <v>203</v>
      </c>
      <c r="C29" s="25" t="s">
        <v>41</v>
      </c>
      <c r="D29" s="17" t="s">
        <v>190</v>
      </c>
      <c r="E29" s="14"/>
      <c r="F29" s="17" t="s">
        <v>24</v>
      </c>
      <c r="G29" s="33">
        <v>54.7</v>
      </c>
      <c r="H29" s="27">
        <v>18</v>
      </c>
      <c r="I29" s="334">
        <v>287853</v>
      </c>
    </row>
    <row r="30" spans="1:9" ht="204" x14ac:dyDescent="0.2">
      <c r="A30" s="3">
        <v>18</v>
      </c>
      <c r="B30" s="19" t="s">
        <v>205</v>
      </c>
      <c r="C30" s="25" t="s">
        <v>42</v>
      </c>
      <c r="D30" s="17" t="s">
        <v>191</v>
      </c>
      <c r="E30" s="14"/>
      <c r="F30" s="17" t="s">
        <v>25</v>
      </c>
      <c r="G30" s="33">
        <v>66.5</v>
      </c>
      <c r="H30" s="27">
        <v>18</v>
      </c>
      <c r="I30" s="334">
        <v>371748</v>
      </c>
    </row>
    <row r="31" spans="1:9" ht="187" x14ac:dyDescent="0.2">
      <c r="A31" s="3">
        <v>19</v>
      </c>
      <c r="B31" s="19" t="s">
        <v>206</v>
      </c>
      <c r="C31" s="25" t="s">
        <v>43</v>
      </c>
      <c r="D31" s="17" t="s">
        <v>192</v>
      </c>
      <c r="E31" s="14"/>
      <c r="F31" s="17" t="s">
        <v>26</v>
      </c>
      <c r="G31" s="33">
        <v>60.4</v>
      </c>
      <c r="H31" s="27">
        <v>12</v>
      </c>
      <c r="I31" s="334">
        <v>442578</v>
      </c>
    </row>
    <row r="32" spans="1:9" ht="187" x14ac:dyDescent="0.2">
      <c r="A32" s="3">
        <v>20</v>
      </c>
      <c r="B32" s="19" t="s">
        <v>207</v>
      </c>
      <c r="C32" s="23" t="s">
        <v>44</v>
      </c>
      <c r="D32" s="17" t="s">
        <v>193</v>
      </c>
      <c r="E32" s="14"/>
      <c r="F32" s="17" t="s">
        <v>27</v>
      </c>
      <c r="G32" s="33">
        <v>33</v>
      </c>
      <c r="H32" s="27">
        <v>15</v>
      </c>
      <c r="I32" s="334">
        <v>204380</v>
      </c>
    </row>
  </sheetData>
  <mergeCells count="8">
    <mergeCell ref="B6:I6"/>
    <mergeCell ref="B8:I8"/>
    <mergeCell ref="B7:I7"/>
    <mergeCell ref="B1:I1"/>
    <mergeCell ref="B4:I4"/>
    <mergeCell ref="B2:I2"/>
    <mergeCell ref="B5:I5"/>
    <mergeCell ref="B3:I3"/>
  </mergeCells>
  <hyperlinks>
    <hyperlink ref="E13" r:id="rId1" xr:uid="{96D13988-4E58-DD42-B898-B4AE69E5B6DD}"/>
    <hyperlink ref="E14" r:id="rId2" xr:uid="{656C4B0D-3319-8746-AC79-69E6EF0BD4D1}"/>
    <hyperlink ref="E15" r:id="rId3" xr:uid="{2937DB62-58BB-5049-934A-35FF36936BED}"/>
  </hyperlinks>
  <pageMargins left="0.7" right="0.7" top="0.75" bottom="0.75" header="0.3" footer="0.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B926F-3CB9-3C42-9A0A-764A261760C6}">
  <dimension ref="A1:C35"/>
  <sheetViews>
    <sheetView workbookViewId="0">
      <selection activeCell="C40" sqref="C40"/>
    </sheetView>
  </sheetViews>
  <sheetFormatPr baseColWidth="10" defaultRowHeight="16" x14ac:dyDescent="0.2"/>
  <cols>
    <col min="1" max="1" width="52" bestFit="1" customWidth="1"/>
    <col min="2" max="2" width="30.6640625" bestFit="1" customWidth="1"/>
    <col min="3" max="3" width="24.83203125" bestFit="1" customWidth="1"/>
  </cols>
  <sheetData>
    <row r="1" spans="1:3" ht="34" x14ac:dyDescent="0.2">
      <c r="A1" s="48" t="s">
        <v>172</v>
      </c>
      <c r="B1" s="48"/>
      <c r="C1" s="48" t="s">
        <v>173</v>
      </c>
    </row>
    <row r="2" spans="1:3" x14ac:dyDescent="0.2">
      <c r="A2" s="49" t="s">
        <v>46</v>
      </c>
      <c r="B2" s="14" t="s">
        <v>47</v>
      </c>
      <c r="C2" s="14" t="s">
        <v>47</v>
      </c>
    </row>
    <row r="3" spans="1:3" x14ac:dyDescent="0.2">
      <c r="A3" s="49" t="s">
        <v>48</v>
      </c>
      <c r="B3" s="14" t="s">
        <v>49</v>
      </c>
      <c r="C3" s="14" t="s">
        <v>50</v>
      </c>
    </row>
    <row r="4" spans="1:3" x14ac:dyDescent="0.2">
      <c r="A4" s="49" t="s">
        <v>51</v>
      </c>
      <c r="B4" s="14" t="s">
        <v>52</v>
      </c>
      <c r="C4" s="14" t="s">
        <v>53</v>
      </c>
    </row>
    <row r="5" spans="1:3" x14ac:dyDescent="0.2">
      <c r="A5" s="49" t="s">
        <v>54</v>
      </c>
      <c r="B5" s="14" t="s">
        <v>55</v>
      </c>
      <c r="C5" s="14" t="s">
        <v>56</v>
      </c>
    </row>
    <row r="6" spans="1:3" x14ac:dyDescent="0.2">
      <c r="A6" s="49" t="s">
        <v>57</v>
      </c>
      <c r="B6" s="14" t="s">
        <v>58</v>
      </c>
      <c r="C6" s="14" t="s">
        <v>59</v>
      </c>
    </row>
    <row r="7" spans="1:3" x14ac:dyDescent="0.2">
      <c r="A7" s="49" t="s">
        <v>60</v>
      </c>
      <c r="B7" s="14" t="s">
        <v>61</v>
      </c>
      <c r="C7" s="14" t="s">
        <v>62</v>
      </c>
    </row>
    <row r="8" spans="1:3" x14ac:dyDescent="0.2">
      <c r="A8" s="49" t="s">
        <v>63</v>
      </c>
      <c r="B8" s="14" t="s">
        <v>64</v>
      </c>
      <c r="C8" s="14" t="s">
        <v>65</v>
      </c>
    </row>
    <row r="9" spans="1:3" x14ac:dyDescent="0.2">
      <c r="A9" s="49" t="s">
        <v>66</v>
      </c>
      <c r="B9" s="14" t="s">
        <v>67</v>
      </c>
      <c r="C9" s="14" t="s">
        <v>68</v>
      </c>
    </row>
    <row r="10" spans="1:3" x14ac:dyDescent="0.2">
      <c r="A10" s="49" t="s">
        <v>69</v>
      </c>
      <c r="B10" s="14" t="s">
        <v>70</v>
      </c>
      <c r="C10" s="14" t="s">
        <v>71</v>
      </c>
    </row>
    <row r="11" spans="1:3" x14ac:dyDescent="0.2">
      <c r="A11" s="49" t="s">
        <v>72</v>
      </c>
      <c r="B11" s="14" t="s">
        <v>73</v>
      </c>
      <c r="C11" s="14" t="s">
        <v>74</v>
      </c>
    </row>
    <row r="12" spans="1:3" x14ac:dyDescent="0.2">
      <c r="A12" s="49" t="s">
        <v>75</v>
      </c>
      <c r="B12" s="14" t="s">
        <v>76</v>
      </c>
      <c r="C12" s="14" t="s">
        <v>77</v>
      </c>
    </row>
    <row r="13" spans="1:3" x14ac:dyDescent="0.2">
      <c r="A13" s="49" t="s">
        <v>78</v>
      </c>
      <c r="B13" s="14" t="s">
        <v>79</v>
      </c>
      <c r="C13" s="14" t="s">
        <v>80</v>
      </c>
    </row>
    <row r="14" spans="1:3" x14ac:dyDescent="0.2">
      <c r="A14" s="49" t="s">
        <v>81</v>
      </c>
      <c r="B14" s="14" t="s">
        <v>82</v>
      </c>
      <c r="C14" s="14" t="s">
        <v>83</v>
      </c>
    </row>
    <row r="15" spans="1:3" x14ac:dyDescent="0.2">
      <c r="A15" s="49" t="s">
        <v>84</v>
      </c>
      <c r="B15" s="14" t="s">
        <v>85</v>
      </c>
      <c r="C15" s="14" t="s">
        <v>86</v>
      </c>
    </row>
    <row r="16" spans="1:3" x14ac:dyDescent="0.2">
      <c r="A16" s="49" t="s">
        <v>87</v>
      </c>
      <c r="B16" s="14" t="s">
        <v>88</v>
      </c>
      <c r="C16" s="14" t="s">
        <v>89</v>
      </c>
    </row>
    <row r="17" spans="1:3" x14ac:dyDescent="0.2">
      <c r="A17" s="49" t="s">
        <v>90</v>
      </c>
      <c r="B17" s="14" t="s">
        <v>91</v>
      </c>
      <c r="C17" s="14" t="s">
        <v>92</v>
      </c>
    </row>
    <row r="18" spans="1:3" x14ac:dyDescent="0.2">
      <c r="A18" s="49" t="s">
        <v>93</v>
      </c>
      <c r="B18" s="14" t="s">
        <v>94</v>
      </c>
      <c r="C18" s="14" t="s">
        <v>94</v>
      </c>
    </row>
    <row r="19" spans="1:3" x14ac:dyDescent="0.2">
      <c r="A19" s="49" t="s">
        <v>95</v>
      </c>
      <c r="B19" s="14" t="s">
        <v>96</v>
      </c>
      <c r="C19" s="14" t="s">
        <v>97</v>
      </c>
    </row>
    <row r="20" spans="1:3" x14ac:dyDescent="0.2">
      <c r="A20" s="49" t="s">
        <v>98</v>
      </c>
      <c r="B20" s="14" t="s">
        <v>99</v>
      </c>
      <c r="C20" s="14" t="s">
        <v>100</v>
      </c>
    </row>
    <row r="21" spans="1:3" x14ac:dyDescent="0.2">
      <c r="A21" s="49" t="s">
        <v>101</v>
      </c>
      <c r="B21" s="14" t="s">
        <v>102</v>
      </c>
      <c r="C21" s="14" t="s">
        <v>103</v>
      </c>
    </row>
    <row r="22" spans="1:3" x14ac:dyDescent="0.2">
      <c r="A22" s="49" t="s">
        <v>104</v>
      </c>
      <c r="B22" s="14" t="s">
        <v>105</v>
      </c>
      <c r="C22" s="14" t="s">
        <v>106</v>
      </c>
    </row>
    <row r="23" spans="1:3" x14ac:dyDescent="0.2">
      <c r="A23" s="49" t="s">
        <v>107</v>
      </c>
      <c r="B23" s="14" t="s">
        <v>108</v>
      </c>
      <c r="C23" s="14" t="s">
        <v>109</v>
      </c>
    </row>
    <row r="24" spans="1:3" x14ac:dyDescent="0.2">
      <c r="A24" s="49" t="s">
        <v>110</v>
      </c>
      <c r="B24" s="14" t="s">
        <v>111</v>
      </c>
      <c r="C24" s="14" t="s">
        <v>112</v>
      </c>
    </row>
    <row r="25" spans="1:3" x14ac:dyDescent="0.2">
      <c r="A25" s="49" t="s">
        <v>113</v>
      </c>
      <c r="B25" s="14" t="s">
        <v>114</v>
      </c>
      <c r="C25" s="14" t="s">
        <v>115</v>
      </c>
    </row>
    <row r="26" spans="1:3" x14ac:dyDescent="0.2">
      <c r="A26" s="49" t="s">
        <v>116</v>
      </c>
      <c r="B26" s="14" t="s">
        <v>117</v>
      </c>
      <c r="C26" s="14" t="s">
        <v>118</v>
      </c>
    </row>
    <row r="27" spans="1:3" x14ac:dyDescent="0.2">
      <c r="A27" s="49" t="s">
        <v>119</v>
      </c>
      <c r="B27" s="14" t="s">
        <v>120</v>
      </c>
      <c r="C27" s="14" t="s">
        <v>121</v>
      </c>
    </row>
    <row r="28" spans="1:3" x14ac:dyDescent="0.2">
      <c r="A28" s="49" t="s">
        <v>122</v>
      </c>
      <c r="B28" s="14" t="s">
        <v>123</v>
      </c>
      <c r="C28" s="14" t="s">
        <v>124</v>
      </c>
    </row>
    <row r="29" spans="1:3" x14ac:dyDescent="0.2">
      <c r="A29" s="49" t="s">
        <v>125</v>
      </c>
      <c r="B29" s="14" t="s">
        <v>126</v>
      </c>
      <c r="C29" s="14" t="s">
        <v>127</v>
      </c>
    </row>
    <row r="30" spans="1:3" x14ac:dyDescent="0.2">
      <c r="A30" s="49" t="s">
        <v>128</v>
      </c>
      <c r="B30" s="14" t="s">
        <v>129</v>
      </c>
      <c r="C30" s="14" t="s">
        <v>130</v>
      </c>
    </row>
    <row r="31" spans="1:3" x14ac:dyDescent="0.2">
      <c r="A31" s="49" t="s">
        <v>131</v>
      </c>
      <c r="B31" s="14" t="s">
        <v>132</v>
      </c>
      <c r="C31" s="14" t="s">
        <v>133</v>
      </c>
    </row>
    <row r="32" spans="1:3" x14ac:dyDescent="0.2">
      <c r="A32" s="49" t="s">
        <v>134</v>
      </c>
      <c r="B32" s="14" t="s">
        <v>135</v>
      </c>
      <c r="C32" s="14" t="s">
        <v>136</v>
      </c>
    </row>
    <row r="33" spans="1:3" x14ac:dyDescent="0.2">
      <c r="A33" s="49" t="s">
        <v>137</v>
      </c>
      <c r="B33" s="14" t="s">
        <v>138</v>
      </c>
      <c r="C33" s="14" t="s">
        <v>138</v>
      </c>
    </row>
    <row r="34" spans="1:3" x14ac:dyDescent="0.2">
      <c r="A34" s="49" t="s">
        <v>139</v>
      </c>
      <c r="B34" s="14" t="s">
        <v>140</v>
      </c>
      <c r="C34" s="14" t="s">
        <v>140</v>
      </c>
    </row>
    <row r="35" spans="1:3" x14ac:dyDescent="0.2">
      <c r="A35" s="49" t="s">
        <v>141</v>
      </c>
      <c r="B35" s="14" t="s">
        <v>142</v>
      </c>
      <c r="C35" s="14" t="s">
        <v>142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23D0D-50C5-BD4F-A576-1572C6228854}">
  <dimension ref="A1:AH1"/>
  <sheetViews>
    <sheetView workbookViewId="0">
      <selection activeCell="A2" sqref="A2:A34"/>
    </sheetView>
  </sheetViews>
  <sheetFormatPr baseColWidth="10" defaultRowHeight="16" x14ac:dyDescent="0.2"/>
  <cols>
    <col min="1" max="1" width="24.83203125" bestFit="1" customWidth="1"/>
    <col min="33" max="33" width="7.6640625" bestFit="1" customWidth="1"/>
    <col min="34" max="34" width="14.5" bestFit="1" customWidth="1"/>
    <col min="35" max="35" width="19.83203125" bestFit="1" customWidth="1"/>
    <col min="36" max="36" width="17.1640625" bestFit="1" customWidth="1"/>
  </cols>
  <sheetData>
    <row r="1" spans="1:34" s="2" customFormat="1" ht="68" x14ac:dyDescent="0.2">
      <c r="A1" s="2" t="s">
        <v>47</v>
      </c>
      <c r="B1" s="2" t="s">
        <v>50</v>
      </c>
      <c r="C1" s="2" t="s">
        <v>53</v>
      </c>
      <c r="D1" s="2" t="s">
        <v>56</v>
      </c>
      <c r="E1" s="2" t="s">
        <v>59</v>
      </c>
      <c r="F1" s="2" t="s">
        <v>62</v>
      </c>
      <c r="G1" s="2" t="s">
        <v>65</v>
      </c>
      <c r="H1" s="2" t="s">
        <v>68</v>
      </c>
      <c r="I1" s="2" t="s">
        <v>71</v>
      </c>
      <c r="J1" s="2" t="s">
        <v>74</v>
      </c>
      <c r="K1" s="2" t="s">
        <v>77</v>
      </c>
      <c r="L1" s="2" t="s">
        <v>80</v>
      </c>
      <c r="M1" s="2" t="s">
        <v>83</v>
      </c>
      <c r="N1" s="2" t="s">
        <v>86</v>
      </c>
      <c r="O1" s="2" t="s">
        <v>89</v>
      </c>
      <c r="P1" s="2" t="s">
        <v>92</v>
      </c>
      <c r="Q1" s="2" t="s">
        <v>94</v>
      </c>
      <c r="R1" s="2" t="s">
        <v>97</v>
      </c>
      <c r="S1" s="2" t="s">
        <v>100</v>
      </c>
      <c r="T1" s="2" t="s">
        <v>103</v>
      </c>
      <c r="U1" s="2" t="s">
        <v>106</v>
      </c>
      <c r="V1" s="2" t="s">
        <v>109</v>
      </c>
      <c r="W1" s="2" t="s">
        <v>112</v>
      </c>
      <c r="X1" s="2" t="s">
        <v>115</v>
      </c>
      <c r="Y1" s="2" t="s">
        <v>118</v>
      </c>
      <c r="Z1" s="2" t="s">
        <v>121</v>
      </c>
      <c r="AA1" s="2" t="s">
        <v>124</v>
      </c>
      <c r="AB1" s="2" t="s">
        <v>127</v>
      </c>
      <c r="AC1" s="2" t="s">
        <v>130</v>
      </c>
      <c r="AD1" s="2" t="s">
        <v>133</v>
      </c>
      <c r="AE1" s="2" t="s">
        <v>136</v>
      </c>
      <c r="AF1" s="2" t="s">
        <v>138</v>
      </c>
      <c r="AG1" s="2" t="s">
        <v>140</v>
      </c>
      <c r="AH1" s="2"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Phase 3B final results - M2P</vt:lpstr>
      <vt:lpstr>Phase 3A - Detailed results M2P</vt:lpstr>
      <vt:lpstr>Phase1 - Term. Com. Line - M2P</vt:lpstr>
      <vt:lpstr>Original c names sc3005_05am</vt:lpstr>
      <vt:lpstr>Nome das Colunas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2021-05-30T08:47:04Z</dcterms:created>
  <dcterms:modified xsi:type="dcterms:W3CDTF">2021-06-13T23:52:51Z</dcterms:modified>
</cp:coreProperties>
</file>