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tables/table11.xml" ContentType="application/vnd.openxmlformats-officedocument.spreadsheetml.table+xml"/>
  <Override PartName="/xl/queryTables/queryTable10.xml" ContentType="application/vnd.openxmlformats-officedocument.spreadsheetml.queryTable+xml"/>
  <Override PartName="/xl/tables/table12.xml" ContentType="application/vnd.openxmlformats-officedocument.spreadsheetml.table+xml"/>
  <Override PartName="/xl/queryTables/queryTable11.xml" ContentType="application/vnd.openxmlformats-officedocument.spreadsheetml.queryTable+xml"/>
  <Override PartName="/xl/tables/table13.xml" ContentType="application/vnd.openxmlformats-officedocument.spreadsheetml.table+xml"/>
  <Override PartName="/xl/queryTables/queryTable12.xml" ContentType="application/vnd.openxmlformats-officedocument.spreadsheetml.queryTable+xml"/>
  <Override PartName="/xl/tables/table14.xml" ContentType="application/vnd.openxmlformats-officedocument.spreadsheetml.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Raffael\Documents\Amforc\Research\Voting Power Analysis\"/>
    </mc:Choice>
  </mc:AlternateContent>
  <xr:revisionPtr revIDLastSave="0" documentId="13_ncr:1_{56947C05-AD60-4EEF-9EA5-CE3A8F1161AB}" xr6:coauthVersionLast="47" xr6:coauthVersionMax="47" xr10:uidLastSave="{00000000-0000-0000-0000-000000000000}"/>
  <bookViews>
    <workbookView xWindow="-38520" yWindow="90" windowWidth="38640" windowHeight="21120" activeTab="4" xr2:uid="{00000000-000D-0000-FFFF-FFFF00000000}"/>
  </bookViews>
  <sheets>
    <sheet name="Overview" sheetId="15" r:id="rId1"/>
    <sheet name="treasurer" sheetId="3" r:id="rId2"/>
    <sheet name="big_spender" sheetId="13" r:id="rId3"/>
    <sheet name="medium_spender" sheetId="9" r:id="rId4"/>
    <sheet name="small_spender" sheetId="4" r:id="rId5"/>
    <sheet name="big_tipper" sheetId="10" r:id="rId6"/>
    <sheet name="small_tipper" sheetId="5" r:id="rId7"/>
    <sheet name="root" sheetId="6" r:id="rId8"/>
    <sheet name="whitelisted_caller" sheetId="2" r:id="rId9"/>
    <sheet name="auction_admin" sheetId="14" r:id="rId10"/>
    <sheet name="general_admin" sheetId="12" r:id="rId11"/>
    <sheet name="fellowship_admin" sheetId="11" r:id="rId12"/>
    <sheet name="referendum_canceller" sheetId="8" r:id="rId13"/>
    <sheet name="referendum_killer" sheetId="7" r:id="rId14"/>
  </sheets>
  <definedNames>
    <definedName name="ExternalData_1" localSheetId="8" hidden="1">whitelisted_caller!$A$1:$D$17</definedName>
    <definedName name="ExternalData_10" localSheetId="11" hidden="1">fellowship_admin!$A$1:$D$53</definedName>
    <definedName name="ExternalData_11" localSheetId="10" hidden="1">general_admin!$A$1:$D$29</definedName>
    <definedName name="ExternalData_12" localSheetId="2" hidden="1">big_spender!$A$1:$D$32</definedName>
    <definedName name="ExternalData_13" localSheetId="9" hidden="1">auction_admin!$A$1:$D$19</definedName>
    <definedName name="ExternalData_2" localSheetId="1" hidden="1">treasurer!$A$1:$D$80</definedName>
    <definedName name="ExternalData_3" localSheetId="4" hidden="1">small_spender!$A$1:$D$31</definedName>
    <definedName name="ExternalData_4" localSheetId="6" hidden="1">small_tipper!$A$1:$D$22</definedName>
    <definedName name="ExternalData_5" localSheetId="7" hidden="1">root!$A$1:$D$24</definedName>
    <definedName name="ExternalData_6" localSheetId="13" hidden="1">referendum_killer!$A$1:$D$38</definedName>
    <definedName name="ExternalData_7" localSheetId="12" hidden="1">referendum_canceller!$A$1:$D$18</definedName>
    <definedName name="ExternalData_8" localSheetId="3" hidden="1">medium_spender!$A$1:$D$72</definedName>
    <definedName name="ExternalData_9" localSheetId="5" hidden="1">big_tipper!$A$1:$D$30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4" l="1"/>
  <c r="B36" i="4"/>
  <c r="B35" i="4"/>
  <c r="G12" i="4"/>
  <c r="H12" i="4"/>
  <c r="F12" i="4"/>
  <c r="G12" i="13"/>
  <c r="H12" i="13"/>
  <c r="F12" i="13"/>
  <c r="G11" i="9"/>
  <c r="E11" i="9"/>
  <c r="F12" i="9"/>
  <c r="E12" i="9"/>
  <c r="G12" i="9"/>
  <c r="B12" i="15"/>
  <c r="B7" i="15"/>
  <c r="B14" i="15"/>
  <c r="B11" i="15"/>
  <c r="B10" i="15"/>
  <c r="B3" i="15"/>
  <c r="B8" i="15"/>
  <c r="B9" i="15"/>
  <c r="B6" i="15"/>
  <c r="B13" i="15"/>
  <c r="B5" i="15"/>
  <c r="B39" i="7"/>
  <c r="B19" i="8"/>
  <c r="B54" i="11"/>
  <c r="B30" i="12"/>
  <c r="B20" i="14"/>
  <c r="B18" i="2"/>
  <c r="B25" i="6"/>
  <c r="B23" i="5"/>
  <c r="B31" i="10"/>
  <c r="B32" i="4"/>
  <c r="B4" i="15" s="1"/>
  <c r="B73" i="9"/>
  <c r="B2" i="15" s="1"/>
  <c r="B33" i="13"/>
  <c r="B8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30C7DF-C244-495C-B6F4-70118C7061BD}" keepAlive="1" name="Query - 20240108_polkadot_90_days_auction_admin_voting_power" description="Connection to the '20240108_polkadot_90_days_auction_admin_voting_power' query in the workbook." type="5" refreshedVersion="8" background="1" saveData="1">
    <dbPr connection="Provider=Microsoft.Mashup.OleDb.1;Data Source=$Workbook$;Location=20240108_polkadot_90_days_auction_admin_voting_power;Extended Properties=&quot;&quot;" command="SELECT * FROM [20240108_polkadot_90_days_auction_admin_voting_power]"/>
  </connection>
  <connection id="2" xr16:uid="{9F1D1E5F-8F73-43ED-BC62-48A2CE384B76}" keepAlive="1" name="Query - 20240108_polkadot_90_days_big_spender_voting_power" description="Connection to the '20240108_polkadot_90_days_big_spender_voting_power' query in the workbook." type="5" refreshedVersion="8" background="1" saveData="1">
    <dbPr connection="Provider=Microsoft.Mashup.OleDb.1;Data Source=$Workbook$;Location=20240108_polkadot_90_days_big_spender_voting_power;Extended Properties=&quot;&quot;" command="SELECT * FROM [20240108_polkadot_90_days_big_spender_voting_power]"/>
  </connection>
  <connection id="3" xr16:uid="{B71F4B94-1FEE-4D7F-990E-923BD17CFE20}" keepAlive="1" name="Query - 20240108_polkadot_90_days_big_tipper_voting_power" description="Connection to the '20240108_polkadot_90_days_big_tipper_voting_power' query in the workbook." type="5" refreshedVersion="8" background="1" saveData="1">
    <dbPr connection="Provider=Microsoft.Mashup.OleDb.1;Data Source=$Workbook$;Location=20240108_polkadot_90_days_big_tipper_voting_power;Extended Properties=&quot;&quot;" command="SELECT * FROM [20240108_polkadot_90_days_big_tipper_voting_power]"/>
  </connection>
  <connection id="4" xr16:uid="{785A25B1-5462-4C9F-A441-2C0A32E132F2}" keepAlive="1" name="Query - 20240108_polkadot_90_days_fellowship_admin_voting_power" description="Connection to the '20240108_polkadot_90_days_fellowship_admin_voting_power' query in the workbook." type="5" refreshedVersion="8" background="1" saveData="1">
    <dbPr connection="Provider=Microsoft.Mashup.OleDb.1;Data Source=$Workbook$;Location=20240108_polkadot_90_days_fellowship_admin_voting_power;Extended Properties=&quot;&quot;" command="SELECT * FROM [20240108_polkadot_90_days_fellowship_admin_voting_power]"/>
  </connection>
  <connection id="5" xr16:uid="{472B113E-A7EA-4207-B459-448881B99978}" keepAlive="1" name="Query - 20240108_polkadot_90_days_general_admin_voting_power" description="Connection to the '20240108_polkadot_90_days_general_admin_voting_power' query in the workbook." type="5" refreshedVersion="8" background="1" saveData="1">
    <dbPr connection="Provider=Microsoft.Mashup.OleDb.1;Data Source=$Workbook$;Location=20240108_polkadot_90_days_general_admin_voting_power;Extended Properties=&quot;&quot;" command="SELECT * FROM [20240108_polkadot_90_days_general_admin_voting_power]"/>
  </connection>
  <connection id="6" xr16:uid="{C49E0571-9481-4A13-B810-B4AFE61EEA55}" keepAlive="1" name="Query - 20240108_polkadot_90_days_medium_spender_voting_power" description="Connection to the '20240108_polkadot_90_days_medium_spender_voting_power' query in the workbook." type="5" refreshedVersion="8" background="1" saveData="1">
    <dbPr connection="Provider=Microsoft.Mashup.OleDb.1;Data Source=$Workbook$;Location=20240108_polkadot_90_days_medium_spender_voting_power;Extended Properties=&quot;&quot;" command="SELECT * FROM [20240108_polkadot_90_days_medium_spender_voting_power]"/>
  </connection>
  <connection id="7" xr16:uid="{CDAE350B-6924-408F-9377-E74683F01795}" keepAlive="1" name="Query - 20240108_polkadot_90_days_referendum_canceller_voting_power" description="Connection to the '20240108_polkadot_90_days_referendum_canceller_voting_power' query in the workbook." type="5" refreshedVersion="8" background="1" saveData="1">
    <dbPr connection="Provider=Microsoft.Mashup.OleDb.1;Data Source=$Workbook$;Location=20240108_polkadot_90_days_referendum_canceller_voting_power;Extended Properties=&quot;&quot;" command="SELECT * FROM [20240108_polkadot_90_days_referendum_canceller_voting_power]"/>
  </connection>
  <connection id="8" xr16:uid="{EBF36F9B-A69F-4E7D-B4ED-91B673B4708B}" keepAlive="1" name="Query - 20240108_polkadot_90_days_referendum_killer_voting_power" description="Connection to the '20240108_polkadot_90_days_referendum_killer_voting_power' query in the workbook." type="5" refreshedVersion="8" background="1" saveData="1">
    <dbPr connection="Provider=Microsoft.Mashup.OleDb.1;Data Source=$Workbook$;Location=20240108_polkadot_90_days_referendum_killer_voting_power;Extended Properties=&quot;&quot;" command="SELECT * FROM [20240108_polkadot_90_days_referendum_killer_voting_power]"/>
  </connection>
  <connection id="9" xr16:uid="{75D82AD8-4C98-42ED-8292-23FE03110568}" keepAlive="1" name="Query - 20240108_polkadot_90_days_root_voting_power" description="Connection to the '20240108_polkadot_90_days_root_voting_power' query in the workbook." type="5" refreshedVersion="8" background="1" saveData="1">
    <dbPr connection="Provider=Microsoft.Mashup.OleDb.1;Data Source=$Workbook$;Location=20240108_polkadot_90_days_root_voting_power;Extended Properties=&quot;&quot;" command="SELECT * FROM [20240108_polkadot_90_days_root_voting_power]"/>
  </connection>
  <connection id="10" xr16:uid="{7EDB33F4-1604-4A6E-AADB-11201093AA81}" keepAlive="1" name="Query - 20240108_polkadot_90_days_small_spender_voting_power" description="Connection to the '20240108_polkadot_90_days_small_spender_voting_power' query in the workbook." type="5" refreshedVersion="8" background="1" saveData="1">
    <dbPr connection="Provider=Microsoft.Mashup.OleDb.1;Data Source=$Workbook$;Location=20240108_polkadot_90_days_small_spender_voting_power;Extended Properties=&quot;&quot;" command="SELECT * FROM [20240108_polkadot_90_days_small_spender_voting_power]"/>
  </connection>
  <connection id="11" xr16:uid="{D7FD8BBD-182F-49E5-85E4-D546E8A76CC6}" keepAlive="1" name="Query - 20240108_polkadot_90_days_small_tipper_voting_power" description="Connection to the '20240108_polkadot_90_days_small_tipper_voting_power' query in the workbook." type="5" refreshedVersion="8" background="1" saveData="1">
    <dbPr connection="Provider=Microsoft.Mashup.OleDb.1;Data Source=$Workbook$;Location=20240108_polkadot_90_days_small_tipper_voting_power;Extended Properties=&quot;&quot;" command="SELECT * FROM [20240108_polkadot_90_days_small_tipper_voting_power]"/>
  </connection>
  <connection id="12" xr16:uid="{B1F9AA1A-7D98-481D-9B0E-247F985CF6EC}" keepAlive="1" name="Query - 20240108_polkadot_90_days_treasurer_voting_power" description="Connection to the '20240108_polkadot_90_days_treasurer_voting_power' query in the workbook." type="5" refreshedVersion="8" background="1" saveData="1">
    <dbPr connection="Provider=Microsoft.Mashup.OleDb.1;Data Source=$Workbook$;Location=20240108_polkadot_90_days_treasurer_voting_power;Extended Properties=&quot;&quot;" command="SELECT * FROM [20240108_polkadot_90_days_treasurer_voting_power]"/>
  </connection>
  <connection id="13" xr16:uid="{B72F21A8-D042-40E4-9ACA-A7E2CDAD59C3}" keepAlive="1" name="Query - 20240108_polkadot_90_days_whitelisted_caller_voting_power" description="Connection to the '20240108_polkadot_90_days_whitelisted_caller_voting_power' query in the workbook." type="5" refreshedVersion="8" background="1" saveData="1">
    <dbPr connection="Provider=Microsoft.Mashup.OleDb.1;Data Source=$Workbook$;Location=20240108_polkadot_90_days_whitelisted_caller_voting_power;Extended Properties=&quot;&quot;" command="SELECT * FROM [20240108_polkadot_90_days_whitelisted_caller_voting_power]"/>
  </connection>
</connections>
</file>

<file path=xl/sharedStrings.xml><?xml version="1.0" encoding="utf-8"?>
<sst xmlns="http://schemas.openxmlformats.org/spreadsheetml/2006/main" count="519" uniqueCount="208">
  <si>
    <t>address</t>
  </si>
  <si>
    <t>weight</t>
  </si>
  <si>
    <t>weight_fraction</t>
  </si>
  <si>
    <t>power</t>
  </si>
  <si>
    <t>15j4dg5GzsL1bw2U2AWgeyAk6QTxq43V7ZPbXdAmbVLjvDCK</t>
  </si>
  <si>
    <t>16DGiP6jDwAfkAeqGfkUCtheKgUzTy7UeaiFFBAv8BwX3RhN</t>
  </si>
  <si>
    <t>14Ns6kKbCoka3MS4Hn6b7oRw9fFejG8RH5rq5j63cWUfpPDJ</t>
  </si>
  <si>
    <t>14DNpuRijMYbELEvNxhpgvWke6da5EygfDcbcBaRAS6vqbX5</t>
  </si>
  <si>
    <t>14zPdpZPzsB25DUHrmBxxZtNPoH3D6Cn9y5x6W4i1W342eer</t>
  </si>
  <si>
    <t>16GMHo9HZv8CcJy4WLoMaU9qusgzx2wxKDLbXStEBvt5274B</t>
  </si>
  <si>
    <t>16Zw7drubm8LkaoNSPtNBAaoq2bQAL4m7oySPp4RuXvmETDG</t>
  </si>
  <si>
    <t>13SkL2uACPqBzpKBh3d2n5msYNFB2QapA5vEDeKeLjG2LS3Y</t>
  </si>
  <si>
    <t>12WLDL2AXoH3MHr1xj8K4m9rCcRKSWKTUz8A4mX3ah5khJBn</t>
  </si>
  <si>
    <t>SmallVotersCombined</t>
  </si>
  <si>
    <t>13EyMuuDHwtq5RD6w3psCJ9WvJFZzDDion6Fd2FVAqxz1g7K</t>
  </si>
  <si>
    <t>12ycXCSQLGf1qCxRkm1zris123VnDoRGodaWaSA52pfAVs9d</t>
  </si>
  <si>
    <t>126PvMw34oFYv5miwXQ3JXVP5eav8T1hkkYsiHijExJ4JorP</t>
  </si>
  <si>
    <t>1v8nuDB4ChEumFThaj7sSySR88nBDmViBJfvhWA2zqmtvY3</t>
  </si>
  <si>
    <t>15D2JM548bqRuE45aDmeF2WqiKC56WtNnRmCxVSree9YKwVb</t>
  </si>
  <si>
    <t>12uvaFnS1HJjq4L71VCFP5fHX3znkQvS46L7TBvFhGyP3X96</t>
  </si>
  <si>
    <t>16SpacegeUTft9v3ts27CEC3tJaxgvE4uZeCctThFH3Vb24p</t>
  </si>
  <si>
    <t>12CJw9KNkC7FzVVg3dvny4PWHjjkvdyM17mmNfXyfucp8JfM</t>
  </si>
  <si>
    <t>153YD8ZHD9dRh82U419bSCB5SzWhbdAFzjj4NtA5pMazR2yC</t>
  </si>
  <si>
    <t>14id3ENXVkJ34Q51AfWDGcMHA1EbGu8obF8QJLEUkzAB8KVh</t>
  </si>
  <si>
    <t>1eGtATyy4ayn77dsrhdW8N3Vs1yjqjzJcintksNmScqy31j</t>
  </si>
  <si>
    <t>15Dn1B9aKU2V5qQC7ZfAHGQHoEGdfSFBeq8RWQCc9eeBAfmQ</t>
  </si>
  <si>
    <t>1To8mJLPm9spZdQF1ziHMoc7ZCDHYUeCjDzQfN4j2qY6XRe</t>
  </si>
  <si>
    <t>18zLxNjoSpuQDFz9eSf3cLoZrPXM1dJrkwfYq6sWqLSfFD3</t>
  </si>
  <si>
    <t>126gTJ1q3eJE8fFVjCqkfmz7KKr9g6rZSARXE2yeT1PRpFzj</t>
  </si>
  <si>
    <t>1BdoL1BP36SZGEKR4iX8ksou2GTnrDd5of99SWK82c3A4aB</t>
  </si>
  <si>
    <t>15ZvLonEseaWZNy8LDkXXj3Y8bmAjxCjwvpy4pXWSL4nGSBs</t>
  </si>
  <si>
    <t>16cT2wjqq18WJdNwzeDvm57GgiQHhaQeWCrA5ZUPyKhyujtF</t>
  </si>
  <si>
    <t>13YJ7PrjwAhKHP9m99APDSuvLwWKSQSmKABfJY3H2Cepk2CA</t>
  </si>
  <si>
    <t>13b2BHxiamr5QCzLHqPUgKfTczRZvH47eQ9WqSQSP7UyMZU5</t>
  </si>
  <si>
    <t>155LwjGpJH3xYJwPBr6aapk2WCCAezVftvSMrqeJA6eE7v2d</t>
  </si>
  <si>
    <t>13j1gyUymLf1VYnE8BF5UKEcnoKf52nLQHjNDhe6wHzqNGHh</t>
  </si>
  <si>
    <t>1557x4U7JTAcso9AHpiVfrEsadABQ2swNWhDeh5WvUn9Zdog</t>
  </si>
  <si>
    <t>16WzVw5JDCXLiA3t5D4LL15S2sqSBtCsjVNXkwLCVxGdeQGj</t>
  </si>
  <si>
    <t>12eKXDMUnGVp2ScEKXbFNxbgktL7DEchLKTFrayspgqwDraq</t>
  </si>
  <si>
    <t>16Jh21ThTh2tW98NuN2gM7Q3KaYiuJLbxCNbuBkFpwcDkRqx</t>
  </si>
  <si>
    <t>149riLdwAVzXg7Cm88RcXhbuFi3zUgwrGsJSSPjC47PRxHQW</t>
  </si>
  <si>
    <t>13r8ZXgYi7KZPhAVXjpznzbmyXwWBegebtr5gJwUnvNYXwp</t>
  </si>
  <si>
    <t>15tfUt4iQNjMyhZiJGBf4EpETE2KqtW1nfJwbBT1MvWjvcK9</t>
  </si>
  <si>
    <t>129LBt5T1eYtnGHbPYeiiMdmWfokCiiq7z6JBfjnYifiombz</t>
  </si>
  <si>
    <t>14tfEiQ2DUK8Q8upjtMBa5GmWNZnKCwvtJrrpfUGfjXiyoH2</t>
  </si>
  <si>
    <t>11SMuMsi6yPy7HMGaidM113gKrB4hUMtxG9pEyfUATjZwN6</t>
  </si>
  <si>
    <t>1bG5MdYcqMX8RdBHmgtkDv2qW6GM8iCQhwTkvw9SAo93QSr</t>
  </si>
  <si>
    <t>1gatoakSkH4be8KD9Ekj5xCXMdAiGxieg2NfTg41s2UME5J</t>
  </si>
  <si>
    <t>1jZGoE9teJBzaQxNpYgdJnTJ3a8rUsy7Ws6X3JcwHWTrsgf</t>
  </si>
  <si>
    <t>16UgRGtYLuDWsBvjLLtc6FYVB3qSCV9c4sidcN4zaFm9qCFR</t>
  </si>
  <si>
    <t>16CxXYoq9joofWE13zWuWBfd4tx3kQhXJECLLkhMLgWjYyHG</t>
  </si>
  <si>
    <t>13Hp4FEF7z7famvakw8cgioHqDxcnhnyQkvd1jF4dxn7cayG</t>
  </si>
  <si>
    <t>14V9f68WA6EAG6ZefWryFXszSLDQ5SCiL8aPt2JixeHqNXsz</t>
  </si>
  <si>
    <t>14jHouxT1VbhBDw93VW8Z89p139Qgu7ECHz3zxM2CpQEDJDB</t>
  </si>
  <si>
    <t>14zfiH2sMH955cG2yKUQbHSP3oQ8W4Ai9p9wSSZunvQ4TU4k</t>
  </si>
  <si>
    <t>15wepZh1jWNqxBjsgErm8HmYiE21n79c5krQJeTsYAjHddeM</t>
  </si>
  <si>
    <t>16SE3e2wrVNUZmEjWcioAEox2PXzkxeTvwCW3pTTWvmDQZJi</t>
  </si>
  <si>
    <t>15x1gKGjYQQi42D4ER8Wvn4gGDQn8FBTqU9faBum27CCsLQY</t>
  </si>
  <si>
    <t>12YUDdiZCHE47WqR6etGD4gfdpSUhrRFvASrVhtc1RcbLva8</t>
  </si>
  <si>
    <t>131Y21vAVYxm7f5xtaV3NydJRpig3CqyvjTyFM8gMpRbFH1T</t>
  </si>
  <si>
    <t>14aZsGMA4aPrSuV4MSSpumtYwxuNNrDc3vHu12K85xYh9qcB</t>
  </si>
  <si>
    <t>16VVNbc4m6aUxwaVwgRra6Ue7fMNGcRQHTFo1TqxmnCyuwwn</t>
  </si>
  <si>
    <t>12b843A8c1w4CnHNkLJxtAyMe6AjiiKvZqJ7R6kD66phq4eu</t>
  </si>
  <si>
    <t>12BkPLskXyXrHhktrinLxVFkPzzvCzCyVCaqHkUEoxMwSzeq</t>
  </si>
  <si>
    <t>14PkBX3BUF71wDh44BLeNby2u7X9ZBu36V28LMcBrdK35yC2</t>
  </si>
  <si>
    <t>12RXTLiaYh59PokjZVhQvKzcfBEB5CvDnjKKUmDUotzcTH3S</t>
  </si>
  <si>
    <t>14Sqrs7dk6gmSiuPK7VWGbPmGr4EfESzZBcpT6U15W4ajJRf</t>
  </si>
  <si>
    <t>1NebF2xZHb4TJJpiqZZ3reeTo8dZov6LZ49qZqcHHbsmHfo</t>
  </si>
  <si>
    <t>16SDUqoRr6f8DAyKhYWvo9dwFPdJHeFXFr1may1vhomqqPTQ</t>
  </si>
  <si>
    <t>12pJGRmrWoZohZVFnGK2hhoMwzCVkjmEjwv3C5wxdnbCAiEk</t>
  </si>
  <si>
    <t>1cFsLn7o74nmjbRyDtMAnMpQMc5ZLsjgCSz9Np2mcejUK83</t>
  </si>
  <si>
    <t>1UQC7Vs4zbywp8CbxcCCRUyyRqeUZxq9aXeD8UZ3MpLUy12</t>
  </si>
  <si>
    <t>14ices1G5qTmqhMfDVBECh4jotNDGTLu8fhE9YktWT3cLF2F</t>
  </si>
  <si>
    <t>13J6LkvsEtdZpvRwUMVNbag26md9ycmGe5PM8UnEokhL6Tgk</t>
  </si>
  <si>
    <t>16ZkdRYne6geWLkhaMgraDkXXiKHwSSQkCtQ2pPJPtoroURn</t>
  </si>
  <si>
    <t>13rkfSaFsMEFJAV1wcQcnbJnxiigJTb78qkkLSEvUNPA2QVZ</t>
  </si>
  <si>
    <t>14Bf4m5CTNrtGcgCAp6xsXMgA9pPeoiVT54g3C2qY1zNvgsR</t>
  </si>
  <si>
    <t>1cJNyZCPxpf1UPPt8ckHsiN8N77ykMK9kmamrFY2rE6d77F</t>
  </si>
  <si>
    <t>129QVy2hCC4fdLsjK7d6vt6DrT6Mj8A3M4nr8oL1jEXcdVVm</t>
  </si>
  <si>
    <t>13uifUNALuwqiHZADQb2hrpwnL8kmawjqykx4yN661Tv7mR</t>
  </si>
  <si>
    <t>15u9KTyZzjVQJaCVmAPhFNjwyyS7aHjb6m5Exa22fRXQpTp6</t>
  </si>
  <si>
    <t>16iiKwFsRKRsjAiEpD4zgNgEX84nzHtHHNFKXhz1sHtan3ne</t>
  </si>
  <si>
    <t>12pHJra8Wm8TKmUhVjDJgcWbYQm5q7BPtzm7mmZGaJHBcf7u</t>
  </si>
  <si>
    <t>131PZkz6A4fCFsXnefPnQwn5To6gvJFoit2boavU6ryUQoNE</t>
  </si>
  <si>
    <t>12WNzfWXzogo8N27yNuE9T1xXC2VyJYmTqRDuePp2CNJLgPk</t>
  </si>
  <si>
    <t>14i6Wxp8nYxotNCq8MCgTU2j4rV4NGVW9xfrPuxk8qMUtvuC</t>
  </si>
  <si>
    <t>12ZNJzjPBZUh8VV5cuJFkbbwMttFNkH39EhoeYcgGHsJd4MG</t>
  </si>
  <si>
    <t>15tKco3E2zXYrtw2DgRThZpX541EdRhhNfGKzvSeHFr3QH2N</t>
  </si>
  <si>
    <t>13mjnUDrHwYGATFB1FkFkZ1U3kYFsAQfHYTdcc8p3HP1xzZA</t>
  </si>
  <si>
    <t>15KDFYfFjdqhp3MDFEtHuyu9kLpXbT7k1zjx78MphViFdCaU</t>
  </si>
  <si>
    <t>12LxA3QjJmjKAfnNTFxta97csHUaybCiEy6eu7LonsRXGETL</t>
  </si>
  <si>
    <t>16CdHjb4nxVwF6uwmPm6A29pc4ubnLiY7UqasMxt7cT9BcoK</t>
  </si>
  <si>
    <t>15BZW721S3fzMYT8vY3Dt2sVXNTECqwHQ1bNUM8q4fi7EVcc</t>
  </si>
  <si>
    <t>14MKRNHaJY2yC84SkW7oXhnzVdV3obogoH5s8H4AkzxaFmAS</t>
  </si>
  <si>
    <t>13Srw7dVtGJnZrV3o6RCAJ97MaGbSKShQQiSYjbGp4Jvu4Cs</t>
  </si>
  <si>
    <t>12s6UMSSfE2bNxtYrJc6eeuZ7UxQnRpUzaAh1gPQrGNFnE8h</t>
  </si>
  <si>
    <t>16KjnbCmBXqT3R956sHak7THsgQZ9Ek8ibnG1sFyCNtfJ8y</t>
  </si>
  <si>
    <t>11gqpAyU17G9EFW5n5MNngh824F3Y2as72V2rgc7Wq5JVRd</t>
  </si>
  <si>
    <t>12H2VfiLs4NoVcj7VRwddn63RiKGwDaBPPWLjwwRkxKu1nx6</t>
  </si>
  <si>
    <t>14Gaex7pUXLpvfE88r9CBcGWYfz19kFaZN8AoeB43F7nc5yE</t>
  </si>
  <si>
    <t>15cfSaBcTxNr8rV59cbhdMNCRagFr3GE6B3zZRsCp4QHHKPu</t>
  </si>
  <si>
    <t>14z3ZGv5mehZQehr4YbqNUhPoUfW1G7yYFxSKUTPAeM88899</t>
  </si>
  <si>
    <t>14iDcTjWtTJKcZ6f51APskbCtR6g3p8JHEMHe7cQYguuxh7D</t>
  </si>
  <si>
    <t>1pveAZNCEYXwqYyhDARrBHH7gnzBdJyUtdKnSFKH1Ck9999</t>
  </si>
  <si>
    <t>155zXggx8n15H7TRFRG4G7eCN4VhcbrTgTkBXYxdmcCEkf1v</t>
  </si>
  <si>
    <t>16hoWBmzHqaYjLtuL5KxsT7BEDw3adYEvPAtQ6ZkqVAmCD7H</t>
  </si>
  <si>
    <t>157iU1M2tuVvWdsEFT5VNmzWQeGkejeef8UB929YPbeDuenQ</t>
  </si>
  <si>
    <t>12pfPtoyeKRQRKJA1UwSYxSLoKa6AaZTR1V8YzTrUNAcrFZg</t>
  </si>
  <si>
    <t>12s37eSMQPEN5cuVyBxk2UypUHntwumqBHy7sJkoKpZ1v3HV</t>
  </si>
  <si>
    <t>13BD8qt1Ptb2NRijSTCt9ef467ctDUNdqrFTrskB544vs8p2</t>
  </si>
  <si>
    <t>14gEYLb4pzg3RvYS72MPRWWGAUBDdBpp9U6Wh4uMZhdQRis2</t>
  </si>
  <si>
    <t>15wU1en9YV7AR5nuqTs2erTzBLP1CAc7jChbAYYtzaT9Zhj</t>
  </si>
  <si>
    <t>14Weh5QRkAYafkAr1X8pTjZVFRcZnKgyr8MG19M4YPucKrMZ</t>
  </si>
  <si>
    <t>15zYrye2ZW9tDVQJfXrVxFMmYcTRVGZjCqc4ZPMCvvgBV5vM</t>
  </si>
  <si>
    <t>16hWeT9jKPgdH7NYa8kB1Q6mSoxtEdQqqZQcJwYy9DvwLbob</t>
  </si>
  <si>
    <t>13mgf7fcn9nUSPN6Tnw96rj2QLiot6AAssyMwzM5BzgujwBM</t>
  </si>
  <si>
    <t>142H5Qn7HHfkd3r4s5wdQwt3sJMw3aiUK96495Rbr91Ewnzf</t>
  </si>
  <si>
    <t>13NRQGknuzoDWWTu7dmAnN4Ehc4roFRMHoSDprKqkNNHdDnF</t>
  </si>
  <si>
    <t>152SMqD4TkRV4MFVZ5PuCmqhmMwkKDGjn6njtMwETxhE8QZR</t>
  </si>
  <si>
    <t>13fbwXLxHhueoBP3dStumroAVVDBw88nU5MfMSivPCPBKJ6M</t>
  </si>
  <si>
    <t>16iNp8A8EU6naBzvDmJR2i4hgP5EQnZHeGQ6omKeK9C4NTkp</t>
  </si>
  <si>
    <t>1Zc3KYxJT8s9krniZBDmvaw7eFK532StJp7xZorgZqV6owp</t>
  </si>
  <si>
    <t>15V25oBZGu7wAfV7LPP8YBwaWRgBAyfiVUtVywGHAcDAw9cD</t>
  </si>
  <si>
    <t>12e1E8ADuvrXYfQFv5L2ir7M9yerTYWWLjAzMwFT3mMP3wyu</t>
  </si>
  <si>
    <t>131Qzz7SvHUn7zdDAt2jFZmzVsP2KkoiDWLZa9N7FivGTXpB</t>
  </si>
  <si>
    <t>16ccn3xe5tAeR8kvzCRTcqHZjMJHvuF2pnLfTqyF1EmMusCU</t>
  </si>
  <si>
    <t>13a1kUyM87r2G6i5Q1rfSFvjNtPJPcBZi9mDqB6PJFEaeif</t>
  </si>
  <si>
    <t>139YLKvyLxEeG7asCwBZniVKacCibNMNdMPrq3ukrzagMqUV</t>
  </si>
  <si>
    <t>15KHTWdJyzyxaQbBNRmQN89KmFr1jPXXsPHM5Rxvd1Tkb2XZ</t>
  </si>
  <si>
    <t>13Ne3Gc3gmed5dc6LY5nV8Kyd6zpEMLCXKmkeziYxMHkvj8W</t>
  </si>
  <si>
    <t>1REAJ1k691g5Eqqg9gL7vvZCBG7FCCZ8zgQkZWd4va5ESih</t>
  </si>
  <si>
    <t>15Dy29bn4HmtSfYR6FPqqMUj2wCnn2irouDAep9zsv7iUtNE</t>
  </si>
  <si>
    <t>12nMGNKauUUg6wmu3kJn3xV9BBCBJiQzoQ7ddEcFPA25h6g1</t>
  </si>
  <si>
    <t>12DEpb9ZfeeUaFXCjZPHjakfkB5nhE3FttHjebRMkYf2y5bP</t>
  </si>
  <si>
    <t>13mXyFxnmuNKAAy2aVbx4xvm8LUNPb9oqteYa52kCikYyL9G</t>
  </si>
  <si>
    <t>1wpTXaBGoyLNTDF9bosbJS3zh8V8D2ta7JKacveCkuCm7s6</t>
  </si>
  <si>
    <t>144CGH3QZaF3g2hkZkMqpRfeAs62MXy3ycuvVSZiCyTCfBXU</t>
  </si>
  <si>
    <t>19EgSXHYT7gvK2UNztYcuxntrBim2BuPeo6fAPNhuaAMvJR</t>
  </si>
  <si>
    <t>12sFJzHz9Xkkua5vnv9rAUMLMgLPMUd8SZx61tBZGmEnqUUJ</t>
  </si>
  <si>
    <t>13LNT7fAGZqEQfH4YTpN7SGZaujB3eW98LmqUXPmBqLpptfk</t>
  </si>
  <si>
    <t>15rJFntZQy5R88nRU1D6mDFjqoMHZktxKDfXiCkfJrTs7m6T</t>
  </si>
  <si>
    <t>12ztGE9cY2p7kPJFpfvMrL6NsCUeqoiaBY3jciMqYFuFNJ2o</t>
  </si>
  <si>
    <t>13eBaC1tgAKDgZcsPBxE7r4yzWi13jQpwXKCqQG1t4i42cg6</t>
  </si>
  <si>
    <t>1Se84UuwsPq94C9Te3CB1EoAZ6Nz6UE3NuC3KkH24GuwjJu</t>
  </si>
  <si>
    <t>1ug1Lw6RuVh5RKvkz4T8YLR7GWWMtH3NKZhw47VnktfYbcu</t>
  </si>
  <si>
    <t>14T6JxuEQ7uUnvU6FyDi45buutzpHJScedCgf4X6xEgmjdCv</t>
  </si>
  <si>
    <t>12gneUo33SvJu2dSRxJgpgfdbygekDJ8ghqkTXv9tzPA47ao</t>
  </si>
  <si>
    <t>12CFeee5mx2Chz77YWGZeEQKbCBsp1ayxfXAeJa77Aamg7hC</t>
  </si>
  <si>
    <t>139LyjiPpfrurfFeRgXZVN8sacUE5VkHSN7JizdA6EZ3fiRg</t>
  </si>
  <si>
    <t>16KU2bvTFZn7c4ouKbyZWGE1ie88Ed2WAmGYZkMqm9WGeXSF</t>
  </si>
  <si>
    <t>169xkjpfQUK9vUgsn2UwY89NA9PqXdYAMRutNzSjRZgcDGtJ</t>
  </si>
  <si>
    <t>142tjyjeEYCrQtPss6x5jJrtVr7jwWZYH7UzwnUNWVqhk3Q8</t>
  </si>
  <si>
    <t>14Xuq8wfGN9HsceS6pCZkq8ohkUutwZZytvJUyrzbQ5MdwBf</t>
  </si>
  <si>
    <t>12nYXo2LVUf5UpA3YHUmsJRQQS5TCtWE5pjTPYr351YTmLqR</t>
  </si>
  <si>
    <t>13WnexEGbuscQ9PWq8F7N3ZeeDp5AfVuowjgypg2tUD6XafD</t>
  </si>
  <si>
    <t>15Q7beVwqz6jafe6iyUVybwibmPxLBm2QiVYtYc7BwcXZbZ</t>
  </si>
  <si>
    <t>15FzDRgmMHBU8XFdsNqM552LMsip8iYhBwBq6ao9dpxtnEM1</t>
  </si>
  <si>
    <t>13WKr2nWMtNW9664YyGwr4z3HjuGtXXfsFU4EgxKH7bkyfxT</t>
  </si>
  <si>
    <t>14fnfzdhZahv9xfcv42GDYVjHSr9cDzpfttomWLPDhJFnVgx</t>
  </si>
  <si>
    <t>13Jx7gfkex7Tofm5SWoigKLp4A5HzTkg9oGhVThD3uf5buYU</t>
  </si>
  <si>
    <t>15fKKwsir5SPni1Uy7pvJeeWCRUMnugFehuYmVsK4tocaPoM</t>
  </si>
  <si>
    <t>1ssJbCvgUB66V1KsMX12JpVwyzUZvK2FU6QmJCYWB7vQa5H</t>
  </si>
  <si>
    <t>12nA5UqtcG51G2PwUMmxiiQLD3tMjatbqeRUB8PHzQkentdX</t>
  </si>
  <si>
    <t>14KNi1UhifGDXXbg8zgC8zgEMUgeMh1nSPH76AoiydW39j8G</t>
  </si>
  <si>
    <t>12ebDgrRppibpPdV3UDk2kMLjwBXxdbRkpn8TbHc4LHbe2RV</t>
  </si>
  <si>
    <t>16LUjPL3Vw8qCjtWf2Hsy9dYsshLKR9RvXUuesc1GmA3syeP</t>
  </si>
  <si>
    <t>14mAwnaHxiJxtN34QNVzRVtT3PEreBP8Lkb2e6UGkWc6WM4j</t>
  </si>
  <si>
    <t>14Kkyqh2417vJ76DZvSX96Y43BoWCbK9zCkpcDEDutcRJ3AX</t>
  </si>
  <si>
    <t>148tjJfsTj6ssTQUwQLuesARKKXiS9oTr8BuPgN5Xd7TfCCV</t>
  </si>
  <si>
    <t>15apmwcdct9Euw7PVskR7tcakUxEjbXqfZCyY3pg2AAf4c9V</t>
  </si>
  <si>
    <t>16cjzJdZTmbM9LnociS8cVNXv8eAVWRNduMDEcbPmKK9FmsM</t>
  </si>
  <si>
    <t>15MwpacCD9GQBJ4xYHQP1VHJUdfHkX7k1yW1CCCnTXr5NScz</t>
  </si>
  <si>
    <t>15tbpBCG16vpPJtpm9RiFyZrErEzDJNym5RFSwz8Xguqgjoy</t>
  </si>
  <si>
    <t>15pamzpL7mPVQf8vZDrvQZz7JkusdPAKGNmrYsaPuKBmMsh2</t>
  </si>
  <si>
    <t>13eHizCdjJPSMnuN5GZK4rupVWB54M8HebHWAet6hjafVNZK</t>
  </si>
  <si>
    <t>14Q75gEfy5ran4sFukooW2qVnTaWvKf3DGnU3nKJoYcnSDNq</t>
  </si>
  <si>
    <t>14VS6FRaj5mnmQ964e3fggVtiZif5wUXHZFWyXYaW38UVhJw</t>
  </si>
  <si>
    <t>16a88qvRh5y5uwB1NyuKrSDpFrMMhPGf97BwuVtezXWhcMPP</t>
  </si>
  <si>
    <t>14K6KPs6bDJ781CDWD3PbMv6TcQ7LbfRR5VhGbKkx4MqKHXb</t>
  </si>
  <si>
    <t>11VjfsBZM6jA2kPBTXgWVo9ajEfqqkkWEaxQjhuKH9LN41m</t>
  </si>
  <si>
    <t>15uQGaX9w2bbH8zcfR32cRN22xgfwwCR17bDftK2YeKPUyGk</t>
  </si>
  <si>
    <t>12NLgzqfhuJkc9mZ5XUTTG85N8yhhzfptwqF1xVhtK3ZX7f6</t>
  </si>
  <si>
    <t>16euDe2owvJq7LkwSujGxAFezCWopCKPENxwc2EKdzYTRBae</t>
  </si>
  <si>
    <t>12iqwZGB2sguEhjFi2ZRuWWixU8mHJnSiP1pwDefqGsBy4rV</t>
  </si>
  <si>
    <t>14z2CnmqMX2kcWGp5VT68sovjKXZipjkNUPtaMMnz6cjXW3q</t>
  </si>
  <si>
    <t>1LUckyocmz9YzeQZHVpBvYYRGXb3rnSm2tvfz79h3G3JDgP</t>
  </si>
  <si>
    <t>1D51dxpuGv1mWxstx7ERWyEWieLHSeQ8NBVX7VxkxT5PuKg</t>
  </si>
  <si>
    <t>15ybn9sXnosquc4v8G1GUQrgcWD6BU5nZGpERMEyCqJygMPV</t>
  </si>
  <si>
    <t>14wFSvNvUSBxv9g3wFgwYAeN27PqUp6ec3Mtq6x8iovDbYYc</t>
  </si>
  <si>
    <t>13dKEY6zDazKA1Ew7jjsEMUwy5Nt2bnh2S5UagMrcnfkPSPZ</t>
  </si>
  <si>
    <t>14x3D7PCPoSyQNxnE7XvZHU6LWkcN1HfTkZMLPSmF7SZBhLM</t>
  </si>
  <si>
    <t>121Rs6fKm8nguHnvPfG1Cq3ctFuNAVZGRmghwkJwHpKxKjbx</t>
  </si>
  <si>
    <t>148V9TEV4uCCytuQU16DkTipMkkdZ4dhf17sq2VXPZC3Swa9</t>
  </si>
  <si>
    <t>Track</t>
  </si>
  <si>
    <t>treasurer</t>
  </si>
  <si>
    <t>big_spender</t>
  </si>
  <si>
    <t>medium_spender</t>
  </si>
  <si>
    <t>small_spender</t>
  </si>
  <si>
    <t>big_tipper</t>
  </si>
  <si>
    <t>small_tipper</t>
  </si>
  <si>
    <t>root</t>
  </si>
  <si>
    <t>whitelisted_caller</t>
  </si>
  <si>
    <t>auction_admin</t>
  </si>
  <si>
    <t>general_admin</t>
  </si>
  <si>
    <t>fellowship_admin</t>
  </si>
  <si>
    <t>referendum_canceller</t>
  </si>
  <si>
    <t>referendum_killer</t>
  </si>
  <si>
    <t>Total Electorate (kDOT)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</si>
</sst>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32">
    <dxf>
      <numFmt numFmtId="164" formatCode="0.0000"/>
    </dxf>
    <dxf>
      <numFmt numFmtId="14" formatCode="0.00%"/>
    </dxf>
    <dxf>
      <numFmt numFmtId="14" formatCode="0.00%"/>
    </dxf>
    <dxf>
      <numFmt numFmtId="164" formatCode="0.0000"/>
    </dxf>
    <dxf>
      <numFmt numFmtId="164" formatCode="0.0000"/>
    </dxf>
    <dxf>
      <numFmt numFmtId="164" formatCode="0.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5A7D8609-46D3-4D70-AECB-93BA05400A24}" autoFormatId="16" applyNumberFormats="0" applyBorderFormats="0" applyFontFormats="0" applyPatternFormats="0" applyAlignmentFormats="0" applyWidthHeightFormats="0">
  <queryTableRefresh nextId="5">
    <queryTableFields count="4">
      <queryTableField id="1" name="address" tableColumnId="1"/>
      <queryTableField id="2" name="weight" tableColumnId="2"/>
      <queryTableField id="3" name="weight_fraction" tableColumnId="3"/>
      <queryTableField id="4" name="power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5" xr16:uid="{2F100AB6-EFF3-4F17-82EA-09855D11A719}" autoFormatId="16" applyNumberFormats="0" applyBorderFormats="0" applyFontFormats="0" applyPatternFormats="0" applyAlignmentFormats="0" applyWidthHeightFormats="0">
  <queryTableRefresh nextId="5">
    <queryTableFields count="4">
      <queryTableField id="1" name="address" tableColumnId="1"/>
      <queryTableField id="2" name="weight" tableColumnId="2"/>
      <queryTableField id="3" name="weight_fraction" tableColumnId="3"/>
      <queryTableField id="4" name="power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4" xr16:uid="{33683EC0-617C-4447-934B-AFB7A1210761}" autoFormatId="16" applyNumberFormats="0" applyBorderFormats="0" applyFontFormats="0" applyPatternFormats="0" applyAlignmentFormats="0" applyWidthHeightFormats="0">
  <queryTableRefresh nextId="5">
    <queryTableFields count="4">
      <queryTableField id="1" name="address" tableColumnId="1"/>
      <queryTableField id="2" name="weight" tableColumnId="2"/>
      <queryTableField id="3" name="weight_fraction" tableColumnId="3"/>
      <queryTableField id="4" name="power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621E9692-C507-4378-B688-B3F2B44A7ED1}" autoFormatId="16" applyNumberFormats="0" applyBorderFormats="0" applyFontFormats="0" applyPatternFormats="0" applyAlignmentFormats="0" applyWidthHeightFormats="0">
  <queryTableRefresh nextId="5">
    <queryTableFields count="4">
      <queryTableField id="1" name="address" tableColumnId="1"/>
      <queryTableField id="2" name="weight" tableColumnId="2"/>
      <queryTableField id="3" name="weight_fraction" tableColumnId="3"/>
      <queryTableField id="4" name="power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6FA09FCF-8B3E-4DDC-86C7-32B5049CECDF}" autoFormatId="16" applyNumberFormats="0" applyBorderFormats="0" applyFontFormats="0" applyPatternFormats="0" applyAlignmentFormats="0" applyWidthHeightFormats="0">
  <queryTableRefresh nextId="5">
    <queryTableFields count="4">
      <queryTableField id="1" name="address" tableColumnId="1"/>
      <queryTableField id="2" name="weight" tableColumnId="2"/>
      <queryTableField id="3" name="weight_fraction" tableColumnId="3"/>
      <queryTableField id="4" name="power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" xr16:uid="{6D6D3D65-FC48-48B7-8AA3-5A55BC574DED}" autoFormatId="16" applyNumberFormats="0" applyBorderFormats="0" applyFontFormats="0" applyPatternFormats="0" applyAlignmentFormats="0" applyWidthHeightFormats="0">
  <queryTableRefresh nextId="5">
    <queryTableFields count="4">
      <queryTableField id="1" name="address" tableColumnId="1"/>
      <queryTableField id="2" name="weight" tableColumnId="2"/>
      <queryTableField id="3" name="weight_fraction" tableColumnId="3"/>
      <queryTableField id="4" name="power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6" xr16:uid="{5396A689-ACA2-4FFE-82F3-EB364A19CAB5}" autoFormatId="16" applyNumberFormats="0" applyBorderFormats="0" applyFontFormats="0" applyPatternFormats="0" applyAlignmentFormats="0" applyWidthHeightFormats="0">
  <queryTableRefresh nextId="5">
    <queryTableFields count="4">
      <queryTableField id="1" name="address" tableColumnId="1"/>
      <queryTableField id="2" name="weight" tableColumnId="2"/>
      <queryTableField id="3" name="weight_fraction" tableColumnId="3"/>
      <queryTableField id="4" name="power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96F0243D-7E9C-463D-B5DB-C263B04DBE58}" autoFormatId="16" applyNumberFormats="0" applyBorderFormats="0" applyFontFormats="0" applyPatternFormats="0" applyAlignmentFormats="0" applyWidthHeightFormats="0">
  <queryTableRefresh nextId="5">
    <queryTableFields count="4">
      <queryTableField id="1" name="address" tableColumnId="1"/>
      <queryTableField id="2" name="weight" tableColumnId="2"/>
      <queryTableField id="3" name="weight_fraction" tableColumnId="3"/>
      <queryTableField id="4" name="power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3" xr16:uid="{965ED935-EAEC-4BE7-807B-AD9D7F3BDB99}" autoFormatId="16" applyNumberFormats="0" applyBorderFormats="0" applyFontFormats="0" applyPatternFormats="0" applyAlignmentFormats="0" applyWidthHeightFormats="0">
  <queryTableRefresh nextId="5">
    <queryTableFields count="4">
      <queryTableField id="1" name="address" tableColumnId="1"/>
      <queryTableField id="2" name="weight" tableColumnId="2"/>
      <queryTableField id="3" name="weight_fraction" tableColumnId="3"/>
      <queryTableField id="4" name="power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1" xr16:uid="{B9BC4A16-8398-49A5-A5D6-0E250BC348F9}" autoFormatId="16" applyNumberFormats="0" applyBorderFormats="0" applyFontFormats="0" applyPatternFormats="0" applyAlignmentFormats="0" applyWidthHeightFormats="0">
  <queryTableRefresh nextId="5">
    <queryTableFields count="4">
      <queryTableField id="1" name="address" tableColumnId="1"/>
      <queryTableField id="2" name="weight" tableColumnId="2"/>
      <queryTableField id="3" name="weight_fraction" tableColumnId="3"/>
      <queryTableField id="4" name="power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9" xr16:uid="{FB036D30-970C-4510-9E3E-9FDE1EC4FEFC}" autoFormatId="16" applyNumberFormats="0" applyBorderFormats="0" applyFontFormats="0" applyPatternFormats="0" applyAlignmentFormats="0" applyWidthHeightFormats="0">
  <queryTableRefresh nextId="5">
    <queryTableFields count="4">
      <queryTableField id="1" name="address" tableColumnId="1"/>
      <queryTableField id="2" name="weight" tableColumnId="2"/>
      <queryTableField id="3" name="weight_fraction" tableColumnId="3"/>
      <queryTableField id="4" name="power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0A475DD8-0B80-4F24-81C6-84EB5256E875}" autoFormatId="16" applyNumberFormats="0" applyBorderFormats="0" applyFontFormats="0" applyPatternFormats="0" applyAlignmentFormats="0" applyWidthHeightFormats="0">
  <queryTableRefresh nextId="5">
    <queryTableFields count="4">
      <queryTableField id="1" name="address" tableColumnId="1"/>
      <queryTableField id="2" name="weight" tableColumnId="2"/>
      <queryTableField id="3" name="weight_fraction" tableColumnId="3"/>
      <queryTableField id="4" name="power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" xr16:uid="{8680333D-1A86-490D-B30F-CCCF1A8F4C43}" autoFormatId="16" applyNumberFormats="0" applyBorderFormats="0" applyFontFormats="0" applyPatternFormats="0" applyAlignmentFormats="0" applyWidthHeightFormats="0">
  <queryTableRefresh nextId="5">
    <queryTableFields count="4">
      <queryTableField id="1" name="address" tableColumnId="1"/>
      <queryTableField id="2" name="weight" tableColumnId="2"/>
      <queryTableField id="3" name="weight_fraction" tableColumnId="3"/>
      <queryTableField id="4" name="power" tableColumnId="4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C6E6A2B-5C6D-4DA7-91C5-C91744E04DFE}" name="Table14" displayName="Table14" ref="A1:B14" totalsRowShown="0">
  <autoFilter ref="A1:B14" xr:uid="{9C6E6A2B-5C6D-4DA7-91C5-C91744E04DFE}"/>
  <sortState xmlns:xlrd2="http://schemas.microsoft.com/office/spreadsheetml/2017/richdata2" ref="A2:B14">
    <sortCondition descending="1" ref="B1:B14"/>
  </sortState>
  <tableColumns count="2">
    <tableColumn id="1" xr3:uid="{E2DFD55B-1772-44D4-90D8-4CC14C91DAD9}" name="Track"/>
    <tableColumn id="2" xr3:uid="{59486D91-E586-4817-A939-7621909665FB}" name="Total Electorate (kDOT)" dataDxfId="31">
      <calculatedColumnFormula>_20240108_polkadot_90_days_treasurer_voting_power[[#Totals],[weight]]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2794FAB-7692-4A21-8F21-D6FFFC3F3B84}" name="_20240108_polkadot_90_days_auction_admin_voting_power" displayName="_20240108_polkadot_90_days_auction_admin_voting_power" ref="A1:D20" tableType="queryTable" totalsRowCount="1">
  <autoFilter ref="A1:D19" xr:uid="{42794FAB-7692-4A21-8F21-D6FFFC3F3B84}"/>
  <tableColumns count="4">
    <tableColumn id="1" xr3:uid="{D7EBA8A6-97C1-45BF-A879-A26909E9BFBF}" uniqueName="1" name="address" queryTableFieldId="1" dataDxfId="17" totalsRowDxfId="16"/>
    <tableColumn id="2" xr3:uid="{8859FB44-FF3E-4EEC-BF3D-29FCD19F5BCC}" uniqueName="2" name="weight" totalsRowFunction="sum" queryTableFieldId="2"/>
    <tableColumn id="3" xr3:uid="{E73A321D-BC46-4BF6-A277-171D34074230}" uniqueName="3" name="weight_fraction" queryTableFieldId="3"/>
    <tableColumn id="4" xr3:uid="{5A8624DE-E8F5-4843-BCC2-A870E2305A35}" uniqueName="4" name="power" queryTableFieldId="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29A655F-B208-4175-B141-47B5017C3407}" name="_20240108_polkadot_90_days_general_admin_voting_power" displayName="_20240108_polkadot_90_days_general_admin_voting_power" ref="A1:D30" tableType="queryTable" totalsRowCount="1">
  <autoFilter ref="A1:D29" xr:uid="{229A655F-B208-4175-B141-47B5017C3407}"/>
  <tableColumns count="4">
    <tableColumn id="1" xr3:uid="{F77504E7-4BFE-4179-9D02-33D65D01FE74}" uniqueName="1" name="address" queryTableFieldId="1" dataDxfId="15" totalsRowDxfId="14"/>
    <tableColumn id="2" xr3:uid="{85D89401-90B0-4DC3-A4C5-1C5E3D2836A4}" uniqueName="2" name="weight" totalsRowFunction="sum" queryTableFieldId="2"/>
    <tableColumn id="3" xr3:uid="{59CF58B5-FDBA-4BE3-A888-632FDA9EF39C}" uniqueName="3" name="weight_fraction" queryTableFieldId="3"/>
    <tableColumn id="4" xr3:uid="{15EF8375-D6CB-48A2-B8CE-3E1C3D59AEEB}" uniqueName="4" name="power" queryTableFieldId="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1C7D954-9F55-495B-9B2D-9674CE66B9F1}" name="_20240108_polkadot_90_days_fellowship_admin_voting_power" displayName="_20240108_polkadot_90_days_fellowship_admin_voting_power" ref="A1:D54" tableType="queryTable" totalsRowCount="1">
  <autoFilter ref="A1:D53" xr:uid="{61C7D954-9F55-495B-9B2D-9674CE66B9F1}"/>
  <tableColumns count="4">
    <tableColumn id="1" xr3:uid="{03DD62AA-75DB-4AF5-8958-7A2B4E140963}" uniqueName="1" name="address" queryTableFieldId="1" dataDxfId="13" totalsRowDxfId="12"/>
    <tableColumn id="2" xr3:uid="{E148C258-60E7-43CA-9D89-1A062C03B766}" uniqueName="2" name="weight" totalsRowFunction="sum" queryTableFieldId="2"/>
    <tableColumn id="3" xr3:uid="{8826B295-2355-4120-AE7C-D9D84234EF82}" uniqueName="3" name="weight_fraction" queryTableFieldId="3"/>
    <tableColumn id="4" xr3:uid="{BEFD937E-9FAE-4E06-96C0-363FBBAFA7B8}" uniqueName="4" name="power" queryTableFieldId="4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EFC5B92-F14A-4F14-97A4-3497DBFF050E}" name="_20240108_polkadot_90_days_referendum_canceller_voting_power" displayName="_20240108_polkadot_90_days_referendum_canceller_voting_power" ref="A1:D19" tableType="queryTable" totalsRowCount="1">
  <autoFilter ref="A1:D18" xr:uid="{BEFC5B92-F14A-4F14-97A4-3497DBFF050E}"/>
  <tableColumns count="4">
    <tableColumn id="1" xr3:uid="{1102EAF3-835B-4410-A974-C2A4C6CB2272}" uniqueName="1" name="address" queryTableFieldId="1" dataDxfId="11" totalsRowDxfId="10"/>
    <tableColumn id="2" xr3:uid="{599F9E40-F3CF-48FB-80DF-DA49EF6A07ED}" uniqueName="2" name="weight" totalsRowFunction="sum" queryTableFieldId="2"/>
    <tableColumn id="3" xr3:uid="{AACA9B3F-85F3-4C27-8A6E-7DB6F7610B81}" uniqueName="3" name="weight_fraction" queryTableFieldId="3"/>
    <tableColumn id="4" xr3:uid="{D672E1F9-E9B9-4AEB-BA93-B6353559DA73}" uniqueName="4" name="power" queryTableFieldId="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CB84C6-65EB-400C-9003-C02FB0FA40ED}" name="_20240108_polkadot_90_days_referendum_killer_voting_power" displayName="_20240108_polkadot_90_days_referendum_killer_voting_power" ref="A1:D39" tableType="queryTable" totalsRowCount="1">
  <autoFilter ref="A1:D38" xr:uid="{ABCB84C6-65EB-400C-9003-C02FB0FA40ED}"/>
  <tableColumns count="4">
    <tableColumn id="1" xr3:uid="{AD5D3CF2-E180-4C38-8B80-5A547676A80C}" uniqueName="1" name="address" queryTableFieldId="1" dataDxfId="9" totalsRowDxfId="8"/>
    <tableColumn id="2" xr3:uid="{2BA02B7E-D18F-4024-ADDA-74AECA03355C}" uniqueName="2" name="weight" totalsRowFunction="sum" queryTableFieldId="2"/>
    <tableColumn id="3" xr3:uid="{230CAA47-2C2F-4068-8F17-7D0CFFDFDC28}" uniqueName="3" name="weight_fraction" queryTableFieldId="3"/>
    <tableColumn id="4" xr3:uid="{F6A104E0-9D9A-414A-81CD-B1586E5B2166}" uniqueName="4" name="power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06CA49-7D27-4977-A896-F2D9C6F5411B}" name="_20240108_polkadot_90_days_treasurer_voting_power" displayName="_20240108_polkadot_90_days_treasurer_voting_power" ref="A1:D81" tableType="queryTable" totalsRowCount="1">
  <autoFilter ref="A1:D80" xr:uid="{9706CA49-7D27-4977-A896-F2D9C6F5411B}"/>
  <tableColumns count="4">
    <tableColumn id="1" xr3:uid="{C9C7B213-1717-480F-8C14-C2823FB36F4E}" uniqueName="1" name="address" queryTableFieldId="1" dataDxfId="30" totalsRowDxfId="29"/>
    <tableColumn id="2" xr3:uid="{91FC7CC5-AB4D-46C8-A7E0-69C2E49C1973}" uniqueName="2" name="weight" totalsRowFunction="sum" queryTableFieldId="2"/>
    <tableColumn id="3" xr3:uid="{3F1D0939-19F2-45D1-9D13-673534C73D4D}" uniqueName="3" name="weight_fraction" queryTableFieldId="3"/>
    <tableColumn id="4" xr3:uid="{B1F13E15-2296-49D1-8C72-A763500BDFDB}" uniqueName="4" name="power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C6883FE-D513-4C61-828B-5E1F25E3472E}" name="_20240108_polkadot_90_days_big_spender_voting_power" displayName="_20240108_polkadot_90_days_big_spender_voting_power" ref="A1:D33" tableType="queryTable" totalsRowCount="1">
  <autoFilter ref="A1:D32" xr:uid="{DC6883FE-D513-4C61-828B-5E1F25E3472E}"/>
  <tableColumns count="4">
    <tableColumn id="1" xr3:uid="{6CC5855B-47E8-43F3-8DC0-5AB0CBC046EE}" uniqueName="1" name="address" queryTableFieldId="1" dataDxfId="28" totalsRowDxfId="27"/>
    <tableColumn id="2" xr3:uid="{7B66D45D-7CFE-460D-A2F4-E534AD2C7F84}" uniqueName="2" name="weight" totalsRowFunction="sum" queryTableFieldId="2"/>
    <tableColumn id="3" xr3:uid="{EBEC31E1-D832-4999-99E5-CBD6CC57673D}" uniqueName="3" name="weight_fraction" queryTableFieldId="3" dataDxfId="2"/>
    <tableColumn id="4" xr3:uid="{7BBB63E8-04B7-4A48-BD93-0B97693D5A4B}" uniqueName="4" name="power" queryTableFieldId="4" dataDxf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265DC62-9E9A-4D8A-8773-60D5C371FE3F}" name="_20240108_polkadot_90_days_medium_spender_voting_power" displayName="_20240108_polkadot_90_days_medium_spender_voting_power" ref="A1:D73" tableType="queryTable" totalsRowCount="1">
  <autoFilter ref="A1:D72" xr:uid="{4265DC62-9E9A-4D8A-8773-60D5C371FE3F}"/>
  <tableColumns count="4">
    <tableColumn id="1" xr3:uid="{8FDAA57E-3248-4689-9BB5-DB74889B7620}" uniqueName="1" name="address" queryTableFieldId="1" dataDxfId="6" totalsRowDxfId="7"/>
    <tableColumn id="2" xr3:uid="{16C75DC9-56AC-4B6A-88D1-0675E23A1C95}" uniqueName="2" name="weight" totalsRowFunction="sum" queryTableFieldId="2"/>
    <tableColumn id="3" xr3:uid="{E46D8B7E-B5E8-4B9B-B96E-41A52218A111}" uniqueName="3" name="weight_fraction" queryTableFieldId="3" dataDxfId="5"/>
    <tableColumn id="4" xr3:uid="{745E400A-D4A9-4222-9805-25DAE528400A}" uniqueName="4" name="power" queryTableFieldId="4" dataDxf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20C232-68B5-43CD-96AA-58A7A4F34F8B}" name="_20240108_polkadot_90_days_small_spender_voting_power" displayName="_20240108_polkadot_90_days_small_spender_voting_power" ref="A1:D32" tableType="queryTable" totalsRowCount="1">
  <autoFilter ref="A1:D31" xr:uid="{FA20C232-68B5-43CD-96AA-58A7A4F34F8B}"/>
  <tableColumns count="4">
    <tableColumn id="1" xr3:uid="{E676B6A9-285C-4EB8-9C6E-B5A271C1AA48}" uniqueName="1" name="address" queryTableFieldId="1" dataDxfId="26"/>
    <tableColumn id="2" xr3:uid="{CEB74B95-B318-4E1E-ADD4-4E9256C42634}" uniqueName="2" name="weight" totalsRowFunction="sum" queryTableFieldId="2"/>
    <tableColumn id="3" xr3:uid="{A266492D-6C0E-44DD-A270-9C8056FB6EEB}" uniqueName="3" name="weight_fraction" queryTableFieldId="3" dataDxfId="1"/>
    <tableColumn id="4" xr3:uid="{7C73B8C1-9DF7-49D4-8180-2C418E91D3CC}" uniqueName="4" name="power" queryTableFieldId="4" dataDxfId="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5FCC480-7CE0-44F1-9C92-E4A782F37EF1}" name="_20240108_polkadot_90_days_big_tipper_voting_power" displayName="_20240108_polkadot_90_days_big_tipper_voting_power" ref="A1:D31" tableType="queryTable" totalsRowCount="1">
  <autoFilter ref="A1:D30" xr:uid="{A5FCC480-7CE0-44F1-9C92-E4A782F37EF1}"/>
  <tableColumns count="4">
    <tableColumn id="1" xr3:uid="{FC8591C7-0F4E-4A4A-9FB1-27167E998507}" uniqueName="1" name="address" queryTableFieldId="1" dataDxfId="25" totalsRowDxfId="24"/>
    <tableColumn id="2" xr3:uid="{A10F8215-1334-4617-9590-5070C4C4A853}" uniqueName="2" name="weight" totalsRowFunction="sum" queryTableFieldId="2"/>
    <tableColumn id="3" xr3:uid="{509069D8-360D-4B6D-B3D2-60A74C00ED57}" uniqueName="3" name="weight_fraction" queryTableFieldId="3"/>
    <tableColumn id="4" xr3:uid="{E7FDB700-1662-46AB-992B-CF22AE05D65A}" uniqueName="4" name="power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B51BAA-84FB-4B5A-A778-2F53BE352468}" name="_20240108_polkadot_90_days_small_tipper_voting_power" displayName="_20240108_polkadot_90_days_small_tipper_voting_power" ref="A1:D23" tableType="queryTable" totalsRowCount="1">
  <autoFilter ref="A1:D22" xr:uid="{16B51BAA-84FB-4B5A-A778-2F53BE352468}"/>
  <tableColumns count="4">
    <tableColumn id="1" xr3:uid="{9BDDD6C9-1D4A-4179-AF27-A1911A3AAA2F}" uniqueName="1" name="address" queryTableFieldId="1" dataDxfId="23" totalsRowDxfId="22"/>
    <tableColumn id="2" xr3:uid="{0A3A3A28-1E1C-4E9C-A05B-EA46E6F75A8F}" uniqueName="2" name="weight" totalsRowFunction="sum" queryTableFieldId="2"/>
    <tableColumn id="3" xr3:uid="{78ECDCB6-7A1B-40FD-B8BF-9754B01E6F51}" uniqueName="3" name="weight_fraction" queryTableFieldId="3"/>
    <tableColumn id="4" xr3:uid="{615F9712-59E6-48A6-97AE-954DCCD44F11}" uniqueName="4" name="power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66EFA5D-D0CB-445C-B992-EC63DCB3E467}" name="_20240108_polkadot_90_days_root_voting_power" displayName="_20240108_polkadot_90_days_root_voting_power" ref="A1:D25" tableType="queryTable" totalsRowCount="1">
  <autoFilter ref="A1:D24" xr:uid="{D66EFA5D-D0CB-445C-B992-EC63DCB3E467}"/>
  <tableColumns count="4">
    <tableColumn id="1" xr3:uid="{25175F2C-285D-4D3B-BB6A-DDFF05EAFDB7}" uniqueName="1" name="address" queryTableFieldId="1" dataDxfId="21" totalsRowDxfId="20"/>
    <tableColumn id="2" xr3:uid="{6D7D3CC6-2773-4FEA-BEE1-AEEBC516A020}" uniqueName="2" name="weight" totalsRowFunction="sum" queryTableFieldId="2"/>
    <tableColumn id="3" xr3:uid="{A9DB3197-42B0-450A-B137-E5A53F15A12F}" uniqueName="3" name="weight_fraction" queryTableFieldId="3"/>
    <tableColumn id="4" xr3:uid="{BCD19D27-3DFF-4315-8B7A-5581FA36C974}" uniqueName="4" name="power" queryTableField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D8E0E8-5A73-4F9A-A3FE-9235D9533005}" name="_20240108_polkadot_90_days_whitelisted_caller_voting_power" displayName="_20240108_polkadot_90_days_whitelisted_caller_voting_power" ref="A1:D18" tableType="queryTable" totalsRowCount="1">
  <autoFilter ref="A1:D17" xr:uid="{4CD8E0E8-5A73-4F9A-A3FE-9235D9533005}"/>
  <tableColumns count="4">
    <tableColumn id="1" xr3:uid="{5AD1018D-A3A8-4581-BAEE-BC88FA748381}" uniqueName="1" name="address" queryTableFieldId="1" dataDxfId="19" totalsRowDxfId="18"/>
    <tableColumn id="2" xr3:uid="{85E8D4C9-555D-4B8A-9E1A-3EF512014BB0}" uniqueName="2" name="weight" totalsRowFunction="sum" queryTableFieldId="2"/>
    <tableColumn id="3" xr3:uid="{9AD60140-D7F5-439A-BA28-EC27841786CB}" uniqueName="3" name="weight_fraction" queryTableFieldId="3"/>
    <tableColumn id="4" xr3:uid="{8DA9F93B-F3B1-4B40-B57B-2125EBDEBCF3}" uniqueName="4" name="power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88829-9D11-4EEF-B4F8-5239D0018430}">
  <dimension ref="A1:B14"/>
  <sheetViews>
    <sheetView workbookViewId="0">
      <selection activeCell="D9" sqref="D9"/>
    </sheetView>
  </sheetViews>
  <sheetFormatPr defaultRowHeight="15" x14ac:dyDescent="0.25"/>
  <cols>
    <col min="1" max="1" width="21" bestFit="1" customWidth="1"/>
    <col min="2" max="2" width="24.140625" bestFit="1" customWidth="1"/>
  </cols>
  <sheetData>
    <row r="1" spans="1:2" x14ac:dyDescent="0.25">
      <c r="A1" t="s">
        <v>193</v>
      </c>
      <c r="B1" t="s">
        <v>207</v>
      </c>
    </row>
    <row r="2" spans="1:2" x14ac:dyDescent="0.25">
      <c r="A2" t="s">
        <v>196</v>
      </c>
      <c r="B2">
        <f>_20240108_polkadot_90_days_medium_spender_voting_power[[#Totals],[weight]]</f>
        <v>175283</v>
      </c>
    </row>
    <row r="3" spans="1:2" x14ac:dyDescent="0.25">
      <c r="A3" t="s">
        <v>201</v>
      </c>
      <c r="B3">
        <f>_20240108_polkadot_90_days_whitelisted_caller_voting_power[[#Totals],[weight]]</f>
        <v>164341</v>
      </c>
    </row>
    <row r="4" spans="1:2" x14ac:dyDescent="0.25">
      <c r="A4" t="s">
        <v>197</v>
      </c>
      <c r="B4">
        <f>_20240108_polkadot_90_days_small_spender_voting_power[[#Totals],[weight]]</f>
        <v>99536</v>
      </c>
    </row>
    <row r="5" spans="1:2" x14ac:dyDescent="0.25">
      <c r="A5" t="s">
        <v>195</v>
      </c>
      <c r="B5">
        <f>_20240108_polkadot_90_days_big_spender_voting_power[[#Totals],[weight]]</f>
        <v>86327</v>
      </c>
    </row>
    <row r="6" spans="1:2" x14ac:dyDescent="0.25">
      <c r="A6" t="s">
        <v>198</v>
      </c>
      <c r="B6">
        <f>_20240108_polkadot_90_days_big_tipper_voting_power[[#Totals],[weight]]</f>
        <v>77988</v>
      </c>
    </row>
    <row r="7" spans="1:2" x14ac:dyDescent="0.25">
      <c r="A7" t="s">
        <v>205</v>
      </c>
      <c r="B7">
        <f>_20240108_polkadot_90_days_referendum_canceller_voting_power[[#Totals],[weight]]</f>
        <v>69304</v>
      </c>
    </row>
    <row r="8" spans="1:2" x14ac:dyDescent="0.25">
      <c r="A8" t="s">
        <v>200</v>
      </c>
      <c r="B8">
        <f>_20240108_polkadot_90_days_root_voting_power[[#Totals],[weight]]</f>
        <v>64911</v>
      </c>
    </row>
    <row r="9" spans="1:2" x14ac:dyDescent="0.25">
      <c r="A9" t="s">
        <v>199</v>
      </c>
      <c r="B9">
        <f>_20240108_polkadot_90_days_small_tipper_voting_power[[#Totals],[weight]]</f>
        <v>44436</v>
      </c>
    </row>
    <row r="10" spans="1:2" x14ac:dyDescent="0.25">
      <c r="A10" t="s">
        <v>202</v>
      </c>
      <c r="B10">
        <f>_20240108_polkadot_90_days_auction_admin_voting_power[[#Totals],[weight]]</f>
        <v>28564</v>
      </c>
    </row>
    <row r="11" spans="1:2" x14ac:dyDescent="0.25">
      <c r="A11" t="s">
        <v>203</v>
      </c>
      <c r="B11">
        <f>_20240108_polkadot_90_days_general_admin_voting_power[[#Totals],[weight]]</f>
        <v>17257</v>
      </c>
    </row>
    <row r="12" spans="1:2" x14ac:dyDescent="0.25">
      <c r="A12" t="s">
        <v>206</v>
      </c>
      <c r="B12">
        <f>_20240108_polkadot_90_days_referendum_killer_voting_power[[#Totals],[weight]]</f>
        <v>15300</v>
      </c>
    </row>
    <row r="13" spans="1:2" x14ac:dyDescent="0.25">
      <c r="A13" t="s">
        <v>194</v>
      </c>
      <c r="B13">
        <f>_20240108_polkadot_90_days_treasurer_voting_power[[#Totals],[weight]]</f>
        <v>1538</v>
      </c>
    </row>
    <row r="14" spans="1:2" x14ac:dyDescent="0.25">
      <c r="A14" t="s">
        <v>204</v>
      </c>
      <c r="B14">
        <f>_20240108_polkadot_90_days_fellowship_admin_voting_power[[#Totals],[weight]]</f>
        <v>835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BA6D3-B0FD-451B-A2B1-28B2DB82B410}">
  <dimension ref="A1:D20"/>
  <sheetViews>
    <sheetView workbookViewId="0">
      <selection activeCell="B20" sqref="B20"/>
    </sheetView>
  </sheetViews>
  <sheetFormatPr defaultRowHeight="15" x14ac:dyDescent="0.25"/>
  <cols>
    <col min="1" max="1" width="59.42578125" bestFit="1" customWidth="1"/>
    <col min="2" max="2" width="9.42578125" bestFit="1" customWidth="1"/>
    <col min="3" max="3" width="17.42578125" bestFit="1" customWidth="1"/>
    <col min="4" max="4" width="9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7</v>
      </c>
      <c r="B2">
        <v>18750</v>
      </c>
      <c r="C2">
        <v>0.6564206693740372</v>
      </c>
      <c r="D2">
        <v>1</v>
      </c>
    </row>
    <row r="3" spans="1:4" x14ac:dyDescent="0.25">
      <c r="A3" t="s">
        <v>10</v>
      </c>
      <c r="B3">
        <v>5606</v>
      </c>
      <c r="C3">
        <v>0.19626102786724547</v>
      </c>
      <c r="D3">
        <v>0</v>
      </c>
    </row>
    <row r="4" spans="1:4" x14ac:dyDescent="0.25">
      <c r="A4" t="s">
        <v>14</v>
      </c>
      <c r="B4">
        <v>1836</v>
      </c>
      <c r="C4">
        <v>6.427671194510573E-2</v>
      </c>
      <c r="D4">
        <v>0</v>
      </c>
    </row>
    <row r="5" spans="1:4" x14ac:dyDescent="0.25">
      <c r="A5" t="s">
        <v>13</v>
      </c>
      <c r="B5">
        <v>898</v>
      </c>
      <c r="C5">
        <v>3.143817392522056E-2</v>
      </c>
      <c r="D5">
        <v>0</v>
      </c>
    </row>
    <row r="6" spans="1:4" x14ac:dyDescent="0.25">
      <c r="A6" t="s">
        <v>17</v>
      </c>
      <c r="B6">
        <v>450</v>
      </c>
      <c r="C6">
        <v>1.5754096064976894E-2</v>
      </c>
      <c r="D6">
        <v>0</v>
      </c>
    </row>
    <row r="7" spans="1:4" x14ac:dyDescent="0.25">
      <c r="A7" t="s">
        <v>18</v>
      </c>
      <c r="B7">
        <v>308</v>
      </c>
      <c r="C7">
        <v>1.0782803528917518E-2</v>
      </c>
      <c r="D7">
        <v>0</v>
      </c>
    </row>
    <row r="8" spans="1:4" x14ac:dyDescent="0.25">
      <c r="A8" t="s">
        <v>20</v>
      </c>
      <c r="B8">
        <v>153</v>
      </c>
      <c r="C8">
        <v>5.3563926620921439E-3</v>
      </c>
      <c r="D8">
        <v>0</v>
      </c>
    </row>
    <row r="9" spans="1:4" x14ac:dyDescent="0.25">
      <c r="A9" t="s">
        <v>117</v>
      </c>
      <c r="B9">
        <v>100</v>
      </c>
      <c r="C9">
        <v>3.5009102366615318E-3</v>
      </c>
      <c r="D9">
        <v>0</v>
      </c>
    </row>
    <row r="10" spans="1:4" x14ac:dyDescent="0.25">
      <c r="A10" t="s">
        <v>174</v>
      </c>
      <c r="B10">
        <v>69</v>
      </c>
      <c r="C10">
        <v>2.415628063296457E-3</v>
      </c>
      <c r="D10">
        <v>0</v>
      </c>
    </row>
    <row r="11" spans="1:4" x14ac:dyDescent="0.25">
      <c r="A11" t="s">
        <v>22</v>
      </c>
      <c r="B11">
        <v>64</v>
      </c>
      <c r="C11">
        <v>2.2405825514633807E-3</v>
      </c>
      <c r="D11">
        <v>0</v>
      </c>
    </row>
    <row r="12" spans="1:4" x14ac:dyDescent="0.25">
      <c r="A12" t="s">
        <v>25</v>
      </c>
      <c r="B12">
        <v>60</v>
      </c>
      <c r="C12">
        <v>2.100546141996919E-3</v>
      </c>
      <c r="D12">
        <v>0</v>
      </c>
    </row>
    <row r="13" spans="1:4" x14ac:dyDescent="0.25">
      <c r="A13" t="s">
        <v>192</v>
      </c>
      <c r="B13">
        <v>60</v>
      </c>
      <c r="C13">
        <v>2.100546141996919E-3</v>
      </c>
      <c r="D13">
        <v>0</v>
      </c>
    </row>
    <row r="14" spans="1:4" x14ac:dyDescent="0.25">
      <c r="A14" t="s">
        <v>24</v>
      </c>
      <c r="B14">
        <v>60</v>
      </c>
      <c r="C14">
        <v>2.100546141996919E-3</v>
      </c>
      <c r="D14">
        <v>0</v>
      </c>
    </row>
    <row r="15" spans="1:4" x14ac:dyDescent="0.25">
      <c r="A15" t="s">
        <v>41</v>
      </c>
      <c r="B15">
        <v>30</v>
      </c>
      <c r="C15">
        <v>1.0502730709984595E-3</v>
      </c>
      <c r="D15">
        <v>0</v>
      </c>
    </row>
    <row r="16" spans="1:4" x14ac:dyDescent="0.25">
      <c r="A16" t="s">
        <v>48</v>
      </c>
      <c r="B16">
        <v>30</v>
      </c>
      <c r="C16">
        <v>1.0502730709984595E-3</v>
      </c>
      <c r="D16">
        <v>0</v>
      </c>
    </row>
    <row r="17" spans="1:4" x14ac:dyDescent="0.25">
      <c r="A17" t="s">
        <v>187</v>
      </c>
      <c r="B17">
        <v>30</v>
      </c>
      <c r="C17">
        <v>1.0502730709984595E-3</v>
      </c>
      <c r="D17">
        <v>0</v>
      </c>
    </row>
    <row r="18" spans="1:4" x14ac:dyDescent="0.25">
      <c r="A18" t="s">
        <v>26</v>
      </c>
      <c r="B18">
        <v>30</v>
      </c>
      <c r="C18">
        <v>1.0502730709984595E-3</v>
      </c>
      <c r="D18">
        <v>0</v>
      </c>
    </row>
    <row r="19" spans="1:4" x14ac:dyDescent="0.25">
      <c r="A19" t="s">
        <v>186</v>
      </c>
      <c r="B19">
        <v>30</v>
      </c>
      <c r="C19">
        <v>1.0502730709984595E-3</v>
      </c>
      <c r="D19">
        <v>0</v>
      </c>
    </row>
    <row r="20" spans="1:4" x14ac:dyDescent="0.25">
      <c r="B20">
        <f>SUBTOTAL(109,_20240108_polkadot_90_days_auction_admin_voting_power[weight])</f>
        <v>28564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E7F4-1F1F-4863-B5D4-0FF316B0A46C}">
  <dimension ref="A1:D30"/>
  <sheetViews>
    <sheetView workbookViewId="0">
      <selection activeCell="B30" sqref="B30"/>
    </sheetView>
  </sheetViews>
  <sheetFormatPr defaultRowHeight="15" x14ac:dyDescent="0.25"/>
  <cols>
    <col min="1" max="1" width="57.5703125" bestFit="1" customWidth="1"/>
    <col min="2" max="2" width="9.42578125" bestFit="1" customWidth="1"/>
    <col min="3" max="3" width="17.42578125" bestFit="1" customWidth="1"/>
    <col min="4" max="4" width="9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10</v>
      </c>
      <c r="B2">
        <v>10106</v>
      </c>
      <c r="C2">
        <v>0.5856174306078693</v>
      </c>
      <c r="D2">
        <v>1</v>
      </c>
    </row>
    <row r="3" spans="1:4" x14ac:dyDescent="0.25">
      <c r="A3" t="s">
        <v>14</v>
      </c>
      <c r="B3">
        <v>2349</v>
      </c>
      <c r="C3">
        <v>0.13611867647910994</v>
      </c>
      <c r="D3">
        <v>0</v>
      </c>
    </row>
    <row r="4" spans="1:4" x14ac:dyDescent="0.25">
      <c r="A4" t="s">
        <v>98</v>
      </c>
      <c r="B4">
        <v>1950</v>
      </c>
      <c r="C4">
        <v>0.11299762415251782</v>
      </c>
      <c r="D4">
        <v>0</v>
      </c>
    </row>
    <row r="5" spans="1:4" x14ac:dyDescent="0.25">
      <c r="A5" t="s">
        <v>13</v>
      </c>
      <c r="B5">
        <v>801</v>
      </c>
      <c r="C5">
        <v>4.6415947151880396E-2</v>
      </c>
      <c r="D5">
        <v>0</v>
      </c>
    </row>
    <row r="6" spans="1:4" x14ac:dyDescent="0.25">
      <c r="A6" t="s">
        <v>17</v>
      </c>
      <c r="B6">
        <v>510</v>
      </c>
      <c r="C6">
        <v>2.9553224778350814E-2</v>
      </c>
      <c r="D6">
        <v>0</v>
      </c>
    </row>
    <row r="7" spans="1:4" x14ac:dyDescent="0.25">
      <c r="A7" t="s">
        <v>18</v>
      </c>
      <c r="B7">
        <v>356</v>
      </c>
      <c r="C7">
        <v>2.0629309845280178E-2</v>
      </c>
      <c r="D7">
        <v>0</v>
      </c>
    </row>
    <row r="8" spans="1:4" x14ac:dyDescent="0.25">
      <c r="A8" t="s">
        <v>171</v>
      </c>
      <c r="B8">
        <v>219</v>
      </c>
      <c r="C8">
        <v>1.2690502404821231E-2</v>
      </c>
      <c r="D8">
        <v>0</v>
      </c>
    </row>
    <row r="9" spans="1:4" x14ac:dyDescent="0.25">
      <c r="A9" t="s">
        <v>20</v>
      </c>
      <c r="B9">
        <v>156</v>
      </c>
      <c r="C9">
        <v>9.0398099322014248E-3</v>
      </c>
      <c r="D9">
        <v>0</v>
      </c>
    </row>
    <row r="10" spans="1:4" x14ac:dyDescent="0.25">
      <c r="A10" t="s">
        <v>108</v>
      </c>
      <c r="B10">
        <v>140</v>
      </c>
      <c r="C10">
        <v>8.1126499391551248E-3</v>
      </c>
      <c r="D10">
        <v>0</v>
      </c>
    </row>
    <row r="11" spans="1:4" x14ac:dyDescent="0.25">
      <c r="A11" t="s">
        <v>23</v>
      </c>
      <c r="B11">
        <v>86</v>
      </c>
      <c r="C11">
        <v>4.9834849626238624E-3</v>
      </c>
      <c r="D11">
        <v>0</v>
      </c>
    </row>
    <row r="12" spans="1:4" x14ac:dyDescent="0.25">
      <c r="A12" t="s">
        <v>174</v>
      </c>
      <c r="B12">
        <v>69</v>
      </c>
      <c r="C12">
        <v>3.9983774700121689E-3</v>
      </c>
      <c r="D12">
        <v>0</v>
      </c>
    </row>
    <row r="13" spans="1:4" x14ac:dyDescent="0.25">
      <c r="A13" t="s">
        <v>22</v>
      </c>
      <c r="B13">
        <v>64</v>
      </c>
      <c r="C13">
        <v>3.7086399721852001E-3</v>
      </c>
      <c r="D13">
        <v>0</v>
      </c>
    </row>
    <row r="14" spans="1:4" x14ac:dyDescent="0.25">
      <c r="A14" t="s">
        <v>24</v>
      </c>
      <c r="B14">
        <v>60</v>
      </c>
      <c r="C14">
        <v>3.4768499739236251E-3</v>
      </c>
      <c r="D14">
        <v>0</v>
      </c>
    </row>
    <row r="15" spans="1:4" x14ac:dyDescent="0.25">
      <c r="A15" t="s">
        <v>25</v>
      </c>
      <c r="B15">
        <v>60</v>
      </c>
      <c r="C15">
        <v>3.4768499739236251E-3</v>
      </c>
      <c r="D15">
        <v>0</v>
      </c>
    </row>
    <row r="16" spans="1:4" x14ac:dyDescent="0.25">
      <c r="A16" t="s">
        <v>48</v>
      </c>
      <c r="B16">
        <v>30</v>
      </c>
      <c r="C16">
        <v>1.7384249869618125E-3</v>
      </c>
      <c r="D16">
        <v>0</v>
      </c>
    </row>
    <row r="17" spans="1:4" x14ac:dyDescent="0.25">
      <c r="A17" t="s">
        <v>186</v>
      </c>
      <c r="B17">
        <v>30</v>
      </c>
      <c r="C17">
        <v>1.7384249869618125E-3</v>
      </c>
      <c r="D17">
        <v>0</v>
      </c>
    </row>
    <row r="18" spans="1:4" x14ac:dyDescent="0.25">
      <c r="A18" t="s">
        <v>187</v>
      </c>
      <c r="B18">
        <v>30</v>
      </c>
      <c r="C18">
        <v>1.7384249869618125E-3</v>
      </c>
      <c r="D18">
        <v>0</v>
      </c>
    </row>
    <row r="19" spans="1:4" x14ac:dyDescent="0.25">
      <c r="A19" t="s">
        <v>26</v>
      </c>
      <c r="B19">
        <v>30</v>
      </c>
      <c r="C19">
        <v>1.7384249869618125E-3</v>
      </c>
      <c r="D19">
        <v>0</v>
      </c>
    </row>
    <row r="20" spans="1:4" x14ac:dyDescent="0.25">
      <c r="A20" t="s">
        <v>58</v>
      </c>
      <c r="B20">
        <v>24</v>
      </c>
      <c r="C20">
        <v>1.39073998956945E-3</v>
      </c>
      <c r="D20">
        <v>0</v>
      </c>
    </row>
    <row r="21" spans="1:4" x14ac:dyDescent="0.25">
      <c r="A21" t="s">
        <v>42</v>
      </c>
      <c r="B21">
        <v>23</v>
      </c>
      <c r="C21">
        <v>1.3327924900040564E-3</v>
      </c>
      <c r="D21">
        <v>0</v>
      </c>
    </row>
    <row r="22" spans="1:4" x14ac:dyDescent="0.25">
      <c r="A22" t="s">
        <v>30</v>
      </c>
      <c r="B22">
        <v>22</v>
      </c>
      <c r="C22">
        <v>1.2748449904386625E-3</v>
      </c>
      <c r="D22">
        <v>0</v>
      </c>
    </row>
    <row r="23" spans="1:4" x14ac:dyDescent="0.25">
      <c r="A23" t="s">
        <v>31</v>
      </c>
      <c r="B23">
        <v>22</v>
      </c>
      <c r="C23">
        <v>1.2748449904386625E-3</v>
      </c>
      <c r="D23">
        <v>0</v>
      </c>
    </row>
    <row r="24" spans="1:4" x14ac:dyDescent="0.25">
      <c r="A24" t="s">
        <v>39</v>
      </c>
      <c r="B24">
        <v>22</v>
      </c>
      <c r="C24">
        <v>1.2748449904386625E-3</v>
      </c>
      <c r="D24">
        <v>0</v>
      </c>
    </row>
    <row r="25" spans="1:4" x14ac:dyDescent="0.25">
      <c r="A25" t="s">
        <v>32</v>
      </c>
      <c r="B25">
        <v>22</v>
      </c>
      <c r="C25">
        <v>1.2748449904386625E-3</v>
      </c>
      <c r="D25">
        <v>0</v>
      </c>
    </row>
    <row r="26" spans="1:4" x14ac:dyDescent="0.25">
      <c r="A26" t="s">
        <v>33</v>
      </c>
      <c r="B26">
        <v>20</v>
      </c>
      <c r="C26">
        <v>1.158949991307875E-3</v>
      </c>
      <c r="D26">
        <v>0</v>
      </c>
    </row>
    <row r="27" spans="1:4" x14ac:dyDescent="0.25">
      <c r="A27" t="s">
        <v>126</v>
      </c>
      <c r="B27">
        <v>19</v>
      </c>
      <c r="C27">
        <v>1.1010024917424814E-3</v>
      </c>
      <c r="D27">
        <v>0</v>
      </c>
    </row>
    <row r="28" spans="1:4" x14ac:dyDescent="0.25">
      <c r="A28" t="s">
        <v>74</v>
      </c>
      <c r="B28">
        <v>19</v>
      </c>
      <c r="C28">
        <v>1.1010024917424814E-3</v>
      </c>
      <c r="D28">
        <v>0</v>
      </c>
    </row>
    <row r="29" spans="1:4" x14ac:dyDescent="0.25">
      <c r="A29" t="s">
        <v>35</v>
      </c>
      <c r="B29">
        <v>18</v>
      </c>
      <c r="C29">
        <v>1.0430549921770875E-3</v>
      </c>
      <c r="D29">
        <v>0</v>
      </c>
    </row>
    <row r="30" spans="1:4" x14ac:dyDescent="0.25">
      <c r="B30">
        <f>SUBTOTAL(109,_20240108_polkadot_90_days_general_admin_voting_power[weight])</f>
        <v>17257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41835-0A0E-4394-B226-14053444F450}">
  <dimension ref="A1:D54"/>
  <sheetViews>
    <sheetView workbookViewId="0">
      <selection activeCell="B54" sqref="B54"/>
    </sheetView>
  </sheetViews>
  <sheetFormatPr defaultRowHeight="15" x14ac:dyDescent="0.25"/>
  <cols>
    <col min="1" max="1" width="57.5703125" bestFit="1" customWidth="1"/>
    <col min="2" max="2" width="9.42578125" bestFit="1" customWidth="1"/>
    <col min="3" max="3" width="17.425781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22</v>
      </c>
      <c r="B2">
        <v>71</v>
      </c>
      <c r="C2">
        <v>8.5029940119760478E-2</v>
      </c>
      <c r="D2">
        <v>8.80931969327923E-2</v>
      </c>
    </row>
    <row r="3" spans="1:4" x14ac:dyDescent="0.25">
      <c r="A3" t="s">
        <v>180</v>
      </c>
      <c r="B3">
        <v>70</v>
      </c>
      <c r="C3">
        <v>8.3832335329341312E-2</v>
      </c>
      <c r="D3">
        <v>8.6679696964020725E-2</v>
      </c>
    </row>
    <row r="4" spans="1:4" x14ac:dyDescent="0.25">
      <c r="A4" t="s">
        <v>23</v>
      </c>
      <c r="B4">
        <v>70</v>
      </c>
      <c r="C4">
        <v>8.3832335329341312E-2</v>
      </c>
      <c r="D4">
        <v>8.6679696964020725E-2</v>
      </c>
    </row>
    <row r="5" spans="1:4" x14ac:dyDescent="0.25">
      <c r="A5" t="s">
        <v>24</v>
      </c>
      <c r="B5">
        <v>60</v>
      </c>
      <c r="C5">
        <v>7.1856287425149698E-2</v>
      </c>
      <c r="D5">
        <v>7.3051108160953143E-2</v>
      </c>
    </row>
    <row r="6" spans="1:4" x14ac:dyDescent="0.25">
      <c r="A6" t="s">
        <v>25</v>
      </c>
      <c r="B6">
        <v>60</v>
      </c>
      <c r="C6">
        <v>7.1856287425149698E-2</v>
      </c>
      <c r="D6">
        <v>7.3051108160953143E-2</v>
      </c>
    </row>
    <row r="7" spans="1:4" x14ac:dyDescent="0.25">
      <c r="A7" t="s">
        <v>54</v>
      </c>
      <c r="B7">
        <v>41</v>
      </c>
      <c r="C7">
        <v>4.9101796407185629E-2</v>
      </c>
      <c r="D7">
        <v>4.8787593807779979E-2</v>
      </c>
    </row>
    <row r="8" spans="1:4" x14ac:dyDescent="0.25">
      <c r="A8" t="s">
        <v>26</v>
      </c>
      <c r="B8">
        <v>30</v>
      </c>
      <c r="C8">
        <v>3.5928143712574849E-2</v>
      </c>
      <c r="D8">
        <v>3.543675107493556E-2</v>
      </c>
    </row>
    <row r="9" spans="1:4" x14ac:dyDescent="0.25">
      <c r="A9" t="s">
        <v>48</v>
      </c>
      <c r="B9">
        <v>30</v>
      </c>
      <c r="C9">
        <v>3.5928143712574849E-2</v>
      </c>
      <c r="D9">
        <v>3.543675107493556E-2</v>
      </c>
    </row>
    <row r="10" spans="1:4" x14ac:dyDescent="0.25">
      <c r="A10" t="s">
        <v>42</v>
      </c>
      <c r="B10">
        <v>23</v>
      </c>
      <c r="C10">
        <v>2.7544910179640718E-2</v>
      </c>
      <c r="D10">
        <v>2.7066976626632138E-2</v>
      </c>
    </row>
    <row r="11" spans="1:4" x14ac:dyDescent="0.25">
      <c r="A11" t="s">
        <v>30</v>
      </c>
      <c r="B11">
        <v>22</v>
      </c>
      <c r="C11">
        <v>2.6347305389221556E-2</v>
      </c>
      <c r="D11">
        <v>2.5878629589296133E-2</v>
      </c>
    </row>
    <row r="12" spans="1:4" x14ac:dyDescent="0.25">
      <c r="A12" t="s">
        <v>31</v>
      </c>
      <c r="B12">
        <v>22</v>
      </c>
      <c r="C12">
        <v>2.6347305389221556E-2</v>
      </c>
      <c r="D12">
        <v>2.5878629589296133E-2</v>
      </c>
    </row>
    <row r="13" spans="1:4" x14ac:dyDescent="0.25">
      <c r="A13" t="s">
        <v>35</v>
      </c>
      <c r="B13">
        <v>18</v>
      </c>
      <c r="C13">
        <v>2.1556886227544911E-2</v>
      </c>
      <c r="D13">
        <v>2.1140147938129031E-2</v>
      </c>
    </row>
    <row r="14" spans="1:4" x14ac:dyDescent="0.25">
      <c r="A14" t="s">
        <v>39</v>
      </c>
      <c r="B14">
        <v>17</v>
      </c>
      <c r="C14">
        <v>2.0359281437125749E-2</v>
      </c>
      <c r="D14">
        <v>1.9958867871651152E-2</v>
      </c>
    </row>
    <row r="15" spans="1:4" x14ac:dyDescent="0.25">
      <c r="A15" t="s">
        <v>40</v>
      </c>
      <c r="B15">
        <v>16</v>
      </c>
      <c r="C15">
        <v>1.9161676646706587E-2</v>
      </c>
      <c r="D15">
        <v>1.8778770929699231E-2</v>
      </c>
    </row>
    <row r="16" spans="1:4" x14ac:dyDescent="0.25">
      <c r="A16" t="s">
        <v>181</v>
      </c>
      <c r="B16">
        <v>15</v>
      </c>
      <c r="C16">
        <v>1.7964071856287425E-2</v>
      </c>
      <c r="D16">
        <v>1.759978471072907E-2</v>
      </c>
    </row>
    <row r="17" spans="1:4" x14ac:dyDescent="0.25">
      <c r="A17" t="s">
        <v>47</v>
      </c>
      <c r="B17">
        <v>15</v>
      </c>
      <c r="C17">
        <v>1.7964071856287425E-2</v>
      </c>
      <c r="D17">
        <v>1.759978471072907E-2</v>
      </c>
    </row>
    <row r="18" spans="1:4" x14ac:dyDescent="0.25">
      <c r="A18" t="s">
        <v>44</v>
      </c>
      <c r="B18">
        <v>15</v>
      </c>
      <c r="C18">
        <v>1.7964071856287425E-2</v>
      </c>
      <c r="D18">
        <v>1.759978471072907E-2</v>
      </c>
    </row>
    <row r="19" spans="1:4" x14ac:dyDescent="0.25">
      <c r="A19" t="s">
        <v>45</v>
      </c>
      <c r="B19">
        <v>15</v>
      </c>
      <c r="C19">
        <v>1.7964071856287425E-2</v>
      </c>
      <c r="D19">
        <v>1.759978471072907E-2</v>
      </c>
    </row>
    <row r="20" spans="1:4" x14ac:dyDescent="0.25">
      <c r="A20" t="s">
        <v>83</v>
      </c>
      <c r="B20">
        <v>15</v>
      </c>
      <c r="C20">
        <v>1.7964071856287425E-2</v>
      </c>
      <c r="D20">
        <v>1.759978471072907E-2</v>
      </c>
    </row>
    <row r="21" spans="1:4" x14ac:dyDescent="0.25">
      <c r="A21" t="s">
        <v>182</v>
      </c>
      <c r="B21">
        <v>15</v>
      </c>
      <c r="C21">
        <v>1.7964071856287425E-2</v>
      </c>
      <c r="D21">
        <v>1.759978471072907E-2</v>
      </c>
    </row>
    <row r="22" spans="1:4" x14ac:dyDescent="0.25">
      <c r="A22" t="s">
        <v>41</v>
      </c>
      <c r="B22">
        <v>15</v>
      </c>
      <c r="C22">
        <v>1.7964071856287425E-2</v>
      </c>
      <c r="D22">
        <v>1.759978471072907E-2</v>
      </c>
    </row>
    <row r="23" spans="1:4" x14ac:dyDescent="0.25">
      <c r="A23" t="s">
        <v>58</v>
      </c>
      <c r="B23">
        <v>14</v>
      </c>
      <c r="C23">
        <v>1.6766467065868262E-2</v>
      </c>
      <c r="D23">
        <v>1.6421835866753411E-2</v>
      </c>
    </row>
    <row r="24" spans="1:4" x14ac:dyDescent="0.25">
      <c r="A24" t="s">
        <v>49</v>
      </c>
      <c r="B24">
        <v>13</v>
      </c>
      <c r="C24">
        <v>1.5568862275449102E-2</v>
      </c>
      <c r="D24">
        <v>1.5244852457745317E-2</v>
      </c>
    </row>
    <row r="25" spans="1:4" x14ac:dyDescent="0.25">
      <c r="A25" t="s">
        <v>76</v>
      </c>
      <c r="B25">
        <v>10</v>
      </c>
      <c r="C25">
        <v>1.1976047904191617E-2</v>
      </c>
      <c r="D25">
        <v>1.1718981037055582E-2</v>
      </c>
    </row>
    <row r="26" spans="1:4" x14ac:dyDescent="0.25">
      <c r="A26" t="s">
        <v>43</v>
      </c>
      <c r="B26">
        <v>10</v>
      </c>
      <c r="C26">
        <v>1.1976047904191617E-2</v>
      </c>
      <c r="D26">
        <v>1.1718981037055582E-2</v>
      </c>
    </row>
    <row r="27" spans="1:4" x14ac:dyDescent="0.25">
      <c r="A27" t="s">
        <v>53</v>
      </c>
      <c r="B27">
        <v>10</v>
      </c>
      <c r="C27">
        <v>1.1976047904191617E-2</v>
      </c>
      <c r="D27">
        <v>1.1718981037055582E-2</v>
      </c>
    </row>
    <row r="28" spans="1:4" x14ac:dyDescent="0.25">
      <c r="A28" t="s">
        <v>51</v>
      </c>
      <c r="B28">
        <v>10</v>
      </c>
      <c r="C28">
        <v>1.1976047904191617E-2</v>
      </c>
      <c r="D28">
        <v>1.1718981037055582E-2</v>
      </c>
    </row>
    <row r="29" spans="1:4" x14ac:dyDescent="0.25">
      <c r="A29" t="s">
        <v>56</v>
      </c>
      <c r="B29">
        <v>9</v>
      </c>
      <c r="C29">
        <v>1.0778443113772455E-2</v>
      </c>
      <c r="D29">
        <v>1.0545147976842197E-2</v>
      </c>
    </row>
    <row r="30" spans="1:4" x14ac:dyDescent="0.25">
      <c r="A30" t="s">
        <v>55</v>
      </c>
      <c r="B30">
        <v>9</v>
      </c>
      <c r="C30">
        <v>1.0778443113772455E-2</v>
      </c>
      <c r="D30">
        <v>1.0545147976842197E-2</v>
      </c>
    </row>
    <row r="31" spans="1:4" x14ac:dyDescent="0.25">
      <c r="A31" t="s">
        <v>183</v>
      </c>
      <c r="B31">
        <v>8</v>
      </c>
      <c r="C31">
        <v>9.5808383233532933E-3</v>
      </c>
      <c r="D31">
        <v>9.3719278246321529E-3</v>
      </c>
    </row>
    <row r="32" spans="1:4" x14ac:dyDescent="0.25">
      <c r="A32" t="s">
        <v>65</v>
      </c>
      <c r="B32">
        <v>6</v>
      </c>
      <c r="C32">
        <v>7.18562874251497E-3</v>
      </c>
      <c r="D32">
        <v>7.0270506458122066E-3</v>
      </c>
    </row>
    <row r="33" spans="1:4" x14ac:dyDescent="0.25">
      <c r="A33" t="s">
        <v>64</v>
      </c>
      <c r="B33">
        <v>6</v>
      </c>
      <c r="C33">
        <v>7.18562874251497E-3</v>
      </c>
      <c r="D33">
        <v>7.0270506458122066E-3</v>
      </c>
    </row>
    <row r="34" spans="1:4" x14ac:dyDescent="0.25">
      <c r="A34" t="s">
        <v>80</v>
      </c>
      <c r="B34">
        <v>5</v>
      </c>
      <c r="C34">
        <v>5.9880239520958087E-3</v>
      </c>
      <c r="D34">
        <v>5.8552554740376704E-3</v>
      </c>
    </row>
    <row r="35" spans="1:4" x14ac:dyDescent="0.25">
      <c r="A35" t="s">
        <v>69</v>
      </c>
      <c r="B35">
        <v>5</v>
      </c>
      <c r="C35">
        <v>5.9880239520958087E-3</v>
      </c>
      <c r="D35">
        <v>5.8552554740376704E-3</v>
      </c>
    </row>
    <row r="36" spans="1:4" x14ac:dyDescent="0.25">
      <c r="A36" t="s">
        <v>71</v>
      </c>
      <c r="B36">
        <v>5</v>
      </c>
      <c r="C36">
        <v>5.9880239520958087E-3</v>
      </c>
      <c r="D36">
        <v>5.8552554740376704E-3</v>
      </c>
    </row>
    <row r="37" spans="1:4" x14ac:dyDescent="0.25">
      <c r="A37" t="s">
        <v>75</v>
      </c>
      <c r="B37">
        <v>5</v>
      </c>
      <c r="C37">
        <v>5.9880239520958087E-3</v>
      </c>
      <c r="D37">
        <v>5.8552554740376704E-3</v>
      </c>
    </row>
    <row r="38" spans="1:4" x14ac:dyDescent="0.25">
      <c r="A38" t="s">
        <v>72</v>
      </c>
      <c r="B38">
        <v>5</v>
      </c>
      <c r="C38">
        <v>5.9880239520958087E-3</v>
      </c>
      <c r="D38">
        <v>5.8552554740376704E-3</v>
      </c>
    </row>
    <row r="39" spans="1:4" x14ac:dyDescent="0.25">
      <c r="A39" t="s">
        <v>73</v>
      </c>
      <c r="B39">
        <v>5</v>
      </c>
      <c r="C39">
        <v>5.9880239520958087E-3</v>
      </c>
      <c r="D39">
        <v>5.8552554740376704E-3</v>
      </c>
    </row>
    <row r="40" spans="1:4" x14ac:dyDescent="0.25">
      <c r="A40" t="s">
        <v>85</v>
      </c>
      <c r="B40">
        <v>5</v>
      </c>
      <c r="C40">
        <v>5.9880239520958087E-3</v>
      </c>
      <c r="D40">
        <v>5.8552554740376704E-3</v>
      </c>
    </row>
    <row r="41" spans="1:4" x14ac:dyDescent="0.25">
      <c r="A41" t="s">
        <v>79</v>
      </c>
      <c r="B41">
        <v>5</v>
      </c>
      <c r="C41">
        <v>5.9880239520958087E-3</v>
      </c>
      <c r="D41">
        <v>5.8552554740376704E-3</v>
      </c>
    </row>
    <row r="42" spans="1:4" x14ac:dyDescent="0.25">
      <c r="A42" t="s">
        <v>82</v>
      </c>
      <c r="B42">
        <v>5</v>
      </c>
      <c r="C42">
        <v>5.9880239520958087E-3</v>
      </c>
      <c r="D42">
        <v>5.8552554740376704E-3</v>
      </c>
    </row>
    <row r="43" spans="1:4" x14ac:dyDescent="0.25">
      <c r="A43" t="s">
        <v>13</v>
      </c>
      <c r="B43">
        <v>5</v>
      </c>
      <c r="C43">
        <v>5.9880239520958087E-3</v>
      </c>
      <c r="D43">
        <v>5.8552554740376704E-3</v>
      </c>
    </row>
    <row r="44" spans="1:4" x14ac:dyDescent="0.25">
      <c r="A44" t="s">
        <v>28</v>
      </c>
      <c r="B44">
        <v>4</v>
      </c>
      <c r="C44">
        <v>4.7904191616766467E-3</v>
      </c>
      <c r="D44">
        <v>4.6837986368193432E-3</v>
      </c>
    </row>
    <row r="45" spans="1:4" x14ac:dyDescent="0.25">
      <c r="A45" t="s">
        <v>89</v>
      </c>
      <c r="B45">
        <v>4</v>
      </c>
      <c r="C45">
        <v>4.7904191616766467E-3</v>
      </c>
      <c r="D45">
        <v>4.6837986368193432E-3</v>
      </c>
    </row>
    <row r="46" spans="1:4" x14ac:dyDescent="0.25">
      <c r="A46" t="s">
        <v>93</v>
      </c>
      <c r="B46">
        <v>4</v>
      </c>
      <c r="C46">
        <v>4.7904191616766467E-3</v>
      </c>
      <c r="D46">
        <v>4.6837986368193432E-3</v>
      </c>
    </row>
    <row r="47" spans="1:4" x14ac:dyDescent="0.25">
      <c r="A47" t="s">
        <v>90</v>
      </c>
      <c r="B47">
        <v>3</v>
      </c>
      <c r="C47">
        <v>3.592814371257485E-3</v>
      </c>
      <c r="D47">
        <v>3.512612435084295E-3</v>
      </c>
    </row>
    <row r="48" spans="1:4" x14ac:dyDescent="0.25">
      <c r="A48" t="s">
        <v>91</v>
      </c>
      <c r="B48">
        <v>2</v>
      </c>
      <c r="C48">
        <v>2.3952095808383233E-3</v>
      </c>
      <c r="D48">
        <v>2.3416295929701227E-3</v>
      </c>
    </row>
    <row r="49" spans="1:4" x14ac:dyDescent="0.25">
      <c r="A49" t="s">
        <v>92</v>
      </c>
      <c r="B49">
        <v>2</v>
      </c>
      <c r="C49">
        <v>2.3952095808383233E-3</v>
      </c>
      <c r="D49">
        <v>2.3416295929701227E-3</v>
      </c>
    </row>
    <row r="50" spans="1:4" x14ac:dyDescent="0.25">
      <c r="A50" t="s">
        <v>94</v>
      </c>
      <c r="B50">
        <v>2</v>
      </c>
      <c r="C50">
        <v>2.3952095808383233E-3</v>
      </c>
      <c r="D50">
        <v>2.3416295929701227E-3</v>
      </c>
    </row>
    <row r="51" spans="1:4" x14ac:dyDescent="0.25">
      <c r="A51" t="s">
        <v>184</v>
      </c>
      <c r="B51">
        <v>2</v>
      </c>
      <c r="C51">
        <v>2.3952095808383233E-3</v>
      </c>
      <c r="D51">
        <v>2.3416295929701227E-3</v>
      </c>
    </row>
    <row r="52" spans="1:4" x14ac:dyDescent="0.25">
      <c r="A52" t="s">
        <v>185</v>
      </c>
      <c r="B52">
        <v>1</v>
      </c>
      <c r="C52">
        <v>1.1976047904191617E-3</v>
      </c>
      <c r="D52">
        <v>1.1707811696700086E-3</v>
      </c>
    </row>
    <row r="53" spans="1:4" x14ac:dyDescent="0.25">
      <c r="A53" t="s">
        <v>125</v>
      </c>
      <c r="B53">
        <v>1</v>
      </c>
      <c r="C53">
        <v>1.1976047904191617E-3</v>
      </c>
      <c r="D53">
        <v>1.1707811696700086E-3</v>
      </c>
    </row>
    <row r="54" spans="1:4" x14ac:dyDescent="0.25">
      <c r="B54">
        <f>SUBTOTAL(109,_20240108_polkadot_90_days_fellowship_admin_voting_power[weight])</f>
        <v>835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95E1C-5E02-479B-9E4F-B981C2487BB5}">
  <dimension ref="A1:D19"/>
  <sheetViews>
    <sheetView workbookViewId="0">
      <selection activeCell="B19" sqref="B19"/>
    </sheetView>
  </sheetViews>
  <sheetFormatPr defaultRowHeight="15" x14ac:dyDescent="0.25"/>
  <cols>
    <col min="1" max="1" width="57.42578125" bestFit="1" customWidth="1"/>
    <col min="2" max="2" width="9.42578125" bestFit="1" customWidth="1"/>
    <col min="3" max="3" width="17.425781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32116</v>
      </c>
      <c r="C2">
        <v>0.46340759552118205</v>
      </c>
      <c r="D2">
        <v>0.84057856673241294</v>
      </c>
    </row>
    <row r="3" spans="1:4" x14ac:dyDescent="0.25">
      <c r="A3" t="s">
        <v>10</v>
      </c>
      <c r="B3">
        <v>10194</v>
      </c>
      <c r="C3">
        <v>0.14709107699411289</v>
      </c>
      <c r="D3">
        <v>2.1170282708744246E-2</v>
      </c>
    </row>
    <row r="4" spans="1:4" x14ac:dyDescent="0.25">
      <c r="A4" t="s">
        <v>11</v>
      </c>
      <c r="B4">
        <v>10000</v>
      </c>
      <c r="C4">
        <v>0.14429181576820962</v>
      </c>
      <c r="D4">
        <v>2.1170282708744246E-2</v>
      </c>
    </row>
    <row r="5" spans="1:4" x14ac:dyDescent="0.25">
      <c r="A5" t="s">
        <v>12</v>
      </c>
      <c r="B5">
        <v>6529</v>
      </c>
      <c r="C5">
        <v>9.4208126515064064E-2</v>
      </c>
      <c r="D5">
        <v>2.1170282708744246E-2</v>
      </c>
    </row>
    <row r="6" spans="1:4" x14ac:dyDescent="0.25">
      <c r="A6" t="s">
        <v>14</v>
      </c>
      <c r="B6">
        <v>2520</v>
      </c>
      <c r="C6">
        <v>3.6361537573588829E-2</v>
      </c>
      <c r="D6">
        <v>2.1117685733070348E-2</v>
      </c>
    </row>
    <row r="7" spans="1:4" x14ac:dyDescent="0.25">
      <c r="A7" t="s">
        <v>129</v>
      </c>
      <c r="B7">
        <v>2190</v>
      </c>
      <c r="C7">
        <v>3.1599907653237912E-2</v>
      </c>
      <c r="D7">
        <v>2.0644312952005261E-2</v>
      </c>
    </row>
    <row r="8" spans="1:4" x14ac:dyDescent="0.25">
      <c r="A8" t="s">
        <v>13</v>
      </c>
      <c r="B8">
        <v>1566</v>
      </c>
      <c r="C8">
        <v>2.2596098349301628E-2</v>
      </c>
      <c r="D8">
        <v>1.6173570019723867E-2</v>
      </c>
    </row>
    <row r="9" spans="1:4" x14ac:dyDescent="0.25">
      <c r="A9" t="s">
        <v>130</v>
      </c>
      <c r="B9">
        <v>1188</v>
      </c>
      <c r="C9">
        <v>1.7141867713263304E-2</v>
      </c>
      <c r="D9">
        <v>1.0440499671268902E-2</v>
      </c>
    </row>
    <row r="10" spans="1:4" x14ac:dyDescent="0.25">
      <c r="A10" t="s">
        <v>131</v>
      </c>
      <c r="B10">
        <v>623</v>
      </c>
      <c r="C10">
        <v>8.9893801223594593E-3</v>
      </c>
      <c r="D10">
        <v>5.7593688362919133E-3</v>
      </c>
    </row>
    <row r="11" spans="1:4" x14ac:dyDescent="0.25">
      <c r="A11" t="s">
        <v>16</v>
      </c>
      <c r="B11">
        <v>527</v>
      </c>
      <c r="C11">
        <v>7.6041786909846476E-3</v>
      </c>
      <c r="D11">
        <v>4.9178172255095335E-3</v>
      </c>
    </row>
    <row r="12" spans="1:4" x14ac:dyDescent="0.25">
      <c r="A12" t="s">
        <v>17</v>
      </c>
      <c r="B12">
        <v>510</v>
      </c>
      <c r="C12">
        <v>7.3588826041786912E-3</v>
      </c>
      <c r="D12">
        <v>4.7074293228139379E-3</v>
      </c>
    </row>
    <row r="13" spans="1:4" x14ac:dyDescent="0.25">
      <c r="A13" t="s">
        <v>100</v>
      </c>
      <c r="B13">
        <v>410</v>
      </c>
      <c r="C13">
        <v>5.915964446496595E-3</v>
      </c>
      <c r="D13">
        <v>3.8132807363576594E-3</v>
      </c>
    </row>
    <row r="14" spans="1:4" x14ac:dyDescent="0.25">
      <c r="A14" t="s">
        <v>18</v>
      </c>
      <c r="B14">
        <v>325</v>
      </c>
      <c r="C14">
        <v>4.689484012466813E-3</v>
      </c>
      <c r="D14">
        <v>2.9191321499013809E-3</v>
      </c>
    </row>
    <row r="15" spans="1:4" x14ac:dyDescent="0.25">
      <c r="A15" t="s">
        <v>19</v>
      </c>
      <c r="B15">
        <v>218</v>
      </c>
      <c r="C15">
        <v>3.1455615837469699E-3</v>
      </c>
      <c r="D15">
        <v>2.0249835634451019E-3</v>
      </c>
    </row>
    <row r="16" spans="1:4" x14ac:dyDescent="0.25">
      <c r="A16" t="s">
        <v>20</v>
      </c>
      <c r="B16">
        <v>156</v>
      </c>
      <c r="C16">
        <v>2.2509523259840701E-3</v>
      </c>
      <c r="D16">
        <v>1.3938198553583169E-3</v>
      </c>
    </row>
    <row r="17" spans="1:4" x14ac:dyDescent="0.25">
      <c r="A17" t="s">
        <v>108</v>
      </c>
      <c r="B17">
        <v>132</v>
      </c>
      <c r="C17">
        <v>1.9046519681403672E-3</v>
      </c>
      <c r="D17">
        <v>1.1308349769888232E-3</v>
      </c>
    </row>
    <row r="18" spans="1:4" x14ac:dyDescent="0.25">
      <c r="A18" t="s">
        <v>132</v>
      </c>
      <c r="B18">
        <v>100</v>
      </c>
      <c r="C18">
        <v>1.4429181576820962E-3</v>
      </c>
      <c r="D18">
        <v>8.6785009861932937E-4</v>
      </c>
    </row>
    <row r="19" spans="1:4" x14ac:dyDescent="0.25">
      <c r="B19">
        <f>SUBTOTAL(109,_20240108_polkadot_90_days_referendum_canceller_voting_power[weight])</f>
        <v>69304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DC3FB-D100-47C9-A801-3776D65FC6E8}">
  <dimension ref="A1:D39"/>
  <sheetViews>
    <sheetView workbookViewId="0">
      <selection activeCell="B39" sqref="B39"/>
    </sheetView>
  </sheetViews>
  <sheetFormatPr defaultRowHeight="15" x14ac:dyDescent="0.25"/>
  <cols>
    <col min="1" max="1" width="57.5703125" bestFit="1" customWidth="1"/>
    <col min="2" max="2" width="9.42578125" bestFit="1" customWidth="1"/>
    <col min="3" max="3" width="17.425781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10</v>
      </c>
      <c r="B2">
        <v>6870</v>
      </c>
      <c r="C2">
        <v>0.44901960784313727</v>
      </c>
      <c r="D2">
        <v>0.90787651366563293</v>
      </c>
    </row>
    <row r="3" spans="1:4" x14ac:dyDescent="0.25">
      <c r="A3" t="s">
        <v>98</v>
      </c>
      <c r="B3">
        <v>2400</v>
      </c>
      <c r="C3">
        <v>0.15686274509803921</v>
      </c>
      <c r="D3">
        <v>8.7507011048771725E-3</v>
      </c>
    </row>
    <row r="4" spans="1:4" x14ac:dyDescent="0.25">
      <c r="A4" t="s">
        <v>14</v>
      </c>
      <c r="B4">
        <v>1640</v>
      </c>
      <c r="C4">
        <v>0.10718954248366012</v>
      </c>
      <c r="D4">
        <v>8.7507011048771725E-3</v>
      </c>
    </row>
    <row r="5" spans="1:4" x14ac:dyDescent="0.25">
      <c r="A5" t="s">
        <v>15</v>
      </c>
      <c r="B5">
        <v>1000</v>
      </c>
      <c r="C5">
        <v>6.535947712418301E-2</v>
      </c>
      <c r="D5">
        <v>8.7507011048771725E-3</v>
      </c>
    </row>
    <row r="6" spans="1:4" x14ac:dyDescent="0.25">
      <c r="A6" t="s">
        <v>13</v>
      </c>
      <c r="B6">
        <v>618</v>
      </c>
      <c r="C6">
        <v>4.0392156862745096E-2</v>
      </c>
      <c r="D6">
        <v>8.7463186543846536E-3</v>
      </c>
    </row>
    <row r="7" spans="1:4" x14ac:dyDescent="0.25">
      <c r="A7" t="s">
        <v>16</v>
      </c>
      <c r="B7">
        <v>527</v>
      </c>
      <c r="C7">
        <v>3.4444444444444444E-2</v>
      </c>
      <c r="D7">
        <v>8.6966925699621077E-3</v>
      </c>
    </row>
    <row r="8" spans="1:4" x14ac:dyDescent="0.25">
      <c r="A8" t="s">
        <v>100</v>
      </c>
      <c r="B8">
        <v>410</v>
      </c>
      <c r="C8">
        <v>2.6797385620915031E-2</v>
      </c>
      <c r="D8">
        <v>8.2883793886663615E-3</v>
      </c>
    </row>
    <row r="9" spans="1:4" x14ac:dyDescent="0.25">
      <c r="A9" t="s">
        <v>18</v>
      </c>
      <c r="B9">
        <v>304</v>
      </c>
      <c r="C9">
        <v>1.9869281045751634E-2</v>
      </c>
      <c r="D9">
        <v>6.9469467631284327E-3</v>
      </c>
    </row>
    <row r="10" spans="1:4" x14ac:dyDescent="0.25">
      <c r="A10" t="s">
        <v>104</v>
      </c>
      <c r="B10">
        <v>161</v>
      </c>
      <c r="C10">
        <v>1.0522875816993463E-2</v>
      </c>
      <c r="D10">
        <v>3.4895489871357138E-3</v>
      </c>
    </row>
    <row r="11" spans="1:4" x14ac:dyDescent="0.25">
      <c r="A11" t="s">
        <v>20</v>
      </c>
      <c r="B11">
        <v>156</v>
      </c>
      <c r="C11">
        <v>1.019607843137255E-2</v>
      </c>
      <c r="D11">
        <v>3.3798126146116921E-3</v>
      </c>
    </row>
    <row r="12" spans="1:4" x14ac:dyDescent="0.25">
      <c r="A12" t="s">
        <v>106</v>
      </c>
      <c r="B12">
        <v>151</v>
      </c>
      <c r="C12">
        <v>9.869281045751634E-3</v>
      </c>
      <c r="D12">
        <v>3.2706482847835671E-3</v>
      </c>
    </row>
    <row r="13" spans="1:4" x14ac:dyDescent="0.25">
      <c r="A13" t="s">
        <v>19</v>
      </c>
      <c r="B13">
        <v>123</v>
      </c>
      <c r="C13">
        <v>8.03921568627451E-3</v>
      </c>
      <c r="D13">
        <v>2.6633430769237051E-3</v>
      </c>
    </row>
    <row r="14" spans="1:4" x14ac:dyDescent="0.25">
      <c r="A14" t="s">
        <v>107</v>
      </c>
      <c r="B14">
        <v>100</v>
      </c>
      <c r="C14">
        <v>6.5359477124183009E-3</v>
      </c>
      <c r="D14">
        <v>2.1667538877138126E-3</v>
      </c>
    </row>
    <row r="15" spans="1:4" x14ac:dyDescent="0.25">
      <c r="A15" t="s">
        <v>123</v>
      </c>
      <c r="B15">
        <v>93</v>
      </c>
      <c r="C15">
        <v>6.0784313725490199E-3</v>
      </c>
      <c r="D15">
        <v>2.0154885706777591E-3</v>
      </c>
    </row>
    <row r="16" spans="1:4" x14ac:dyDescent="0.25">
      <c r="A16" t="s">
        <v>108</v>
      </c>
      <c r="B16">
        <v>83</v>
      </c>
      <c r="C16">
        <v>5.4248366013071895E-3</v>
      </c>
      <c r="D16">
        <v>1.7993120005761725E-3</v>
      </c>
    </row>
    <row r="17" spans="1:4" x14ac:dyDescent="0.25">
      <c r="A17" t="s">
        <v>115</v>
      </c>
      <c r="B17">
        <v>67</v>
      </c>
      <c r="C17">
        <v>4.3790849673202613E-3</v>
      </c>
      <c r="D17">
        <v>1.4531013461771651E-3</v>
      </c>
    </row>
    <row r="18" spans="1:4" x14ac:dyDescent="0.25">
      <c r="A18" t="s">
        <v>114</v>
      </c>
      <c r="B18">
        <v>67</v>
      </c>
      <c r="C18">
        <v>4.3790849673202613E-3</v>
      </c>
      <c r="D18">
        <v>1.4531013461771651E-3</v>
      </c>
    </row>
    <row r="19" spans="1:4" x14ac:dyDescent="0.25">
      <c r="A19" t="s">
        <v>31</v>
      </c>
      <c r="B19">
        <v>62</v>
      </c>
      <c r="C19">
        <v>4.0522875816993466E-3</v>
      </c>
      <c r="D19">
        <v>1.3448161688483762E-3</v>
      </c>
    </row>
    <row r="20" spans="1:4" x14ac:dyDescent="0.25">
      <c r="A20" t="s">
        <v>17</v>
      </c>
      <c r="B20">
        <v>60</v>
      </c>
      <c r="C20">
        <v>3.9215686274509803E-3</v>
      </c>
      <c r="D20">
        <v>1.301537989641109E-3</v>
      </c>
    </row>
    <row r="21" spans="1:4" x14ac:dyDescent="0.25">
      <c r="A21" t="s">
        <v>24</v>
      </c>
      <c r="B21">
        <v>60</v>
      </c>
      <c r="C21">
        <v>3.9215686274509803E-3</v>
      </c>
      <c r="D21">
        <v>1.301537989641109E-3</v>
      </c>
    </row>
    <row r="22" spans="1:4" x14ac:dyDescent="0.25">
      <c r="A22" t="s">
        <v>25</v>
      </c>
      <c r="B22">
        <v>30</v>
      </c>
      <c r="C22">
        <v>1.9607843137254902E-3</v>
      </c>
      <c r="D22">
        <v>6.5116778138211799E-4</v>
      </c>
    </row>
    <row r="23" spans="1:4" x14ac:dyDescent="0.25">
      <c r="A23" t="s">
        <v>22</v>
      </c>
      <c r="B23">
        <v>30</v>
      </c>
      <c r="C23">
        <v>1.9607843137254902E-3</v>
      </c>
      <c r="D23">
        <v>6.5116778138211799E-4</v>
      </c>
    </row>
    <row r="24" spans="1:4" x14ac:dyDescent="0.25">
      <c r="A24" t="s">
        <v>74</v>
      </c>
      <c r="B24">
        <v>25</v>
      </c>
      <c r="C24">
        <v>1.6339869281045752E-3</v>
      </c>
      <c r="D24">
        <v>5.426617154872692E-4</v>
      </c>
    </row>
    <row r="25" spans="1:4" x14ac:dyDescent="0.25">
      <c r="A25" t="s">
        <v>124</v>
      </c>
      <c r="B25">
        <v>25</v>
      </c>
      <c r="C25">
        <v>1.6339869281045752E-3</v>
      </c>
      <c r="D25">
        <v>5.426617154872692E-4</v>
      </c>
    </row>
    <row r="26" spans="1:4" x14ac:dyDescent="0.25">
      <c r="A26" t="s">
        <v>35</v>
      </c>
      <c r="B26">
        <v>23</v>
      </c>
      <c r="C26">
        <v>1.5032679738562092E-3</v>
      </c>
      <c r="D26">
        <v>4.9925449787492572E-4</v>
      </c>
    </row>
    <row r="27" spans="1:4" x14ac:dyDescent="0.25">
      <c r="A27" t="s">
        <v>76</v>
      </c>
      <c r="B27">
        <v>20</v>
      </c>
      <c r="C27">
        <v>1.30718954248366E-3</v>
      </c>
      <c r="D27">
        <v>4.341300393238916E-4</v>
      </c>
    </row>
    <row r="28" spans="1:4" x14ac:dyDescent="0.25">
      <c r="A28" t="s">
        <v>125</v>
      </c>
      <c r="B28">
        <v>19</v>
      </c>
      <c r="C28">
        <v>1.2418300653594771E-3</v>
      </c>
      <c r="D28">
        <v>4.1243544746643099E-4</v>
      </c>
    </row>
    <row r="29" spans="1:4" x14ac:dyDescent="0.25">
      <c r="A29" t="s">
        <v>39</v>
      </c>
      <c r="B29">
        <v>19</v>
      </c>
      <c r="C29">
        <v>1.2418300653594771E-3</v>
      </c>
      <c r="D29">
        <v>4.1243544746643099E-4</v>
      </c>
    </row>
    <row r="30" spans="1:4" x14ac:dyDescent="0.25">
      <c r="A30" t="s">
        <v>30</v>
      </c>
      <c r="B30">
        <v>19</v>
      </c>
      <c r="C30">
        <v>1.2418300653594771E-3</v>
      </c>
      <c r="D30">
        <v>4.1243544746643099E-4</v>
      </c>
    </row>
    <row r="31" spans="1:4" x14ac:dyDescent="0.25">
      <c r="A31" t="s">
        <v>126</v>
      </c>
      <c r="B31">
        <v>19</v>
      </c>
      <c r="C31">
        <v>1.2418300653594771E-3</v>
      </c>
      <c r="D31">
        <v>4.1243544746643099E-4</v>
      </c>
    </row>
    <row r="32" spans="1:4" x14ac:dyDescent="0.25">
      <c r="A32" t="s">
        <v>23</v>
      </c>
      <c r="B32">
        <v>18</v>
      </c>
      <c r="C32">
        <v>1.176470588235294E-3</v>
      </c>
      <c r="D32">
        <v>3.9073781438958262E-4</v>
      </c>
    </row>
    <row r="33" spans="1:4" x14ac:dyDescent="0.25">
      <c r="A33" t="s">
        <v>43</v>
      </c>
      <c r="B33">
        <v>18</v>
      </c>
      <c r="C33">
        <v>1.176470588235294E-3</v>
      </c>
      <c r="D33">
        <v>3.9073781438958262E-4</v>
      </c>
    </row>
    <row r="34" spans="1:4" x14ac:dyDescent="0.25">
      <c r="A34" t="s">
        <v>42</v>
      </c>
      <c r="B34">
        <v>18</v>
      </c>
      <c r="C34">
        <v>1.176470588235294E-3</v>
      </c>
      <c r="D34">
        <v>3.9073781438958262E-4</v>
      </c>
    </row>
    <row r="35" spans="1:4" x14ac:dyDescent="0.25">
      <c r="A35" t="s">
        <v>38</v>
      </c>
      <c r="B35">
        <v>17</v>
      </c>
      <c r="C35">
        <v>1.1111111111111111E-3</v>
      </c>
      <c r="D35">
        <v>3.6903604632146142E-4</v>
      </c>
    </row>
    <row r="36" spans="1:4" x14ac:dyDescent="0.25">
      <c r="A36" t="s">
        <v>127</v>
      </c>
      <c r="B36">
        <v>17</v>
      </c>
      <c r="C36">
        <v>1.1111111111111111E-3</v>
      </c>
      <c r="D36">
        <v>3.6903604632146142E-4</v>
      </c>
    </row>
    <row r="37" spans="1:4" x14ac:dyDescent="0.25">
      <c r="A37" t="s">
        <v>128</v>
      </c>
      <c r="B37">
        <v>16</v>
      </c>
      <c r="C37">
        <v>1.0457516339869282E-3</v>
      </c>
      <c r="D37">
        <v>3.4737245355986575E-4</v>
      </c>
    </row>
    <row r="38" spans="1:4" x14ac:dyDescent="0.25">
      <c r="A38" t="s">
        <v>29</v>
      </c>
      <c r="B38">
        <v>15</v>
      </c>
      <c r="C38">
        <v>9.8039215686274508E-4</v>
      </c>
      <c r="D38">
        <v>3.2560007051174927E-4</v>
      </c>
    </row>
    <row r="39" spans="1:4" x14ac:dyDescent="0.25">
      <c r="B39">
        <f>SUBTOTAL(109,_20240108_polkadot_90_days_referendum_killer_voting_power[weight])</f>
        <v>15300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6ECB0-E8F0-46F9-B509-62C9355ED050}">
  <dimension ref="A1:D81"/>
  <sheetViews>
    <sheetView workbookViewId="0">
      <selection activeCell="B2" sqref="B2"/>
    </sheetView>
  </sheetViews>
  <sheetFormatPr defaultRowHeight="15" x14ac:dyDescent="0.25"/>
  <cols>
    <col min="1" max="1" width="59" bestFit="1" customWidth="1"/>
    <col min="2" max="2" width="9.42578125" bestFit="1" customWidth="1"/>
    <col min="3" max="3" width="17.425781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18</v>
      </c>
      <c r="B2">
        <v>291</v>
      </c>
      <c r="C2">
        <v>0.18920676202860859</v>
      </c>
      <c r="D2">
        <v>0.25830800579363145</v>
      </c>
    </row>
    <row r="3" spans="1:4" x14ac:dyDescent="0.25">
      <c r="A3" t="s">
        <v>20</v>
      </c>
      <c r="B3">
        <v>153</v>
      </c>
      <c r="C3">
        <v>9.9479843953185959E-2</v>
      </c>
      <c r="D3">
        <v>8.1247884341584253E-2</v>
      </c>
    </row>
    <row r="4" spans="1:4" x14ac:dyDescent="0.25">
      <c r="A4" t="s">
        <v>21</v>
      </c>
      <c r="B4">
        <v>96</v>
      </c>
      <c r="C4">
        <v>6.2418725617685307E-2</v>
      </c>
      <c r="D4">
        <v>5.8375107030829647E-2</v>
      </c>
    </row>
    <row r="5" spans="1:4" x14ac:dyDescent="0.25">
      <c r="A5" t="s">
        <v>22</v>
      </c>
      <c r="B5">
        <v>71</v>
      </c>
      <c r="C5">
        <v>4.6163849154746424E-2</v>
      </c>
      <c r="D5">
        <v>4.2954913080361888E-2</v>
      </c>
    </row>
    <row r="6" spans="1:4" x14ac:dyDescent="0.25">
      <c r="A6" t="s">
        <v>23</v>
      </c>
      <c r="B6">
        <v>70</v>
      </c>
      <c r="C6">
        <v>4.5513654096228866E-2</v>
      </c>
      <c r="D6">
        <v>4.234157640331012E-2</v>
      </c>
    </row>
    <row r="7" spans="1:4" x14ac:dyDescent="0.25">
      <c r="A7" t="s">
        <v>24</v>
      </c>
      <c r="B7">
        <v>60</v>
      </c>
      <c r="C7">
        <v>3.9011703511053319E-2</v>
      </c>
      <c r="D7">
        <v>3.6247949859303401E-2</v>
      </c>
    </row>
    <row r="8" spans="1:4" x14ac:dyDescent="0.25">
      <c r="A8" t="s">
        <v>25</v>
      </c>
      <c r="B8">
        <v>60</v>
      </c>
      <c r="C8">
        <v>3.9011703511053319E-2</v>
      </c>
      <c r="D8">
        <v>3.6247949859303401E-2</v>
      </c>
    </row>
    <row r="9" spans="1:4" x14ac:dyDescent="0.25">
      <c r="A9" t="s">
        <v>26</v>
      </c>
      <c r="B9">
        <v>30</v>
      </c>
      <c r="C9">
        <v>1.950585175552666E-2</v>
      </c>
      <c r="D9">
        <v>1.8091606767170858E-2</v>
      </c>
    </row>
    <row r="10" spans="1:4" x14ac:dyDescent="0.25">
      <c r="A10" t="s">
        <v>27</v>
      </c>
      <c r="B10">
        <v>30</v>
      </c>
      <c r="C10">
        <v>1.950585175552666E-2</v>
      </c>
      <c r="D10">
        <v>1.8091606767170858E-2</v>
      </c>
    </row>
    <row r="11" spans="1:4" x14ac:dyDescent="0.25">
      <c r="A11" t="s">
        <v>28</v>
      </c>
      <c r="B11">
        <v>27</v>
      </c>
      <c r="C11">
        <v>1.7555266579973992E-2</v>
      </c>
      <c r="D11">
        <v>1.6280628526177933E-2</v>
      </c>
    </row>
    <row r="12" spans="1:4" x14ac:dyDescent="0.25">
      <c r="A12" t="s">
        <v>29</v>
      </c>
      <c r="B12">
        <v>25</v>
      </c>
      <c r="C12">
        <v>1.6254876462938883E-2</v>
      </c>
      <c r="D12">
        <v>1.5073641653985862E-2</v>
      </c>
    </row>
    <row r="13" spans="1:4" x14ac:dyDescent="0.25">
      <c r="A13" t="s">
        <v>30</v>
      </c>
      <c r="B13">
        <v>22</v>
      </c>
      <c r="C13">
        <v>1.4304291287386216E-2</v>
      </c>
      <c r="D13">
        <v>1.326360487226878E-2</v>
      </c>
    </row>
    <row r="14" spans="1:4" x14ac:dyDescent="0.25">
      <c r="A14" t="s">
        <v>31</v>
      </c>
      <c r="B14">
        <v>22</v>
      </c>
      <c r="C14">
        <v>1.4304291287386216E-2</v>
      </c>
      <c r="D14">
        <v>1.326360487226878E-2</v>
      </c>
    </row>
    <row r="15" spans="1:4" x14ac:dyDescent="0.25">
      <c r="A15" t="s">
        <v>32</v>
      </c>
      <c r="B15">
        <v>22</v>
      </c>
      <c r="C15">
        <v>1.4304291287386216E-2</v>
      </c>
      <c r="D15">
        <v>1.326360487226878E-2</v>
      </c>
    </row>
    <row r="16" spans="1:4" x14ac:dyDescent="0.25">
      <c r="A16" t="s">
        <v>33</v>
      </c>
      <c r="B16">
        <v>20</v>
      </c>
      <c r="C16">
        <v>1.3003901170351105E-2</v>
      </c>
      <c r="D16">
        <v>1.2057177767205786E-2</v>
      </c>
    </row>
    <row r="17" spans="1:4" x14ac:dyDescent="0.25">
      <c r="A17" t="s">
        <v>34</v>
      </c>
      <c r="B17">
        <v>18</v>
      </c>
      <c r="C17">
        <v>1.1703511053315995E-2</v>
      </c>
      <c r="D17">
        <v>1.0850937561980434E-2</v>
      </c>
    </row>
    <row r="18" spans="1:4" x14ac:dyDescent="0.25">
      <c r="A18" t="s">
        <v>13</v>
      </c>
      <c r="B18">
        <v>18</v>
      </c>
      <c r="C18">
        <v>1.1703511053315995E-2</v>
      </c>
      <c r="D18">
        <v>1.0850937561980434E-2</v>
      </c>
    </row>
    <row r="19" spans="1:4" x14ac:dyDescent="0.25">
      <c r="A19" t="s">
        <v>35</v>
      </c>
      <c r="B19">
        <v>18</v>
      </c>
      <c r="C19">
        <v>1.1703511053315995E-2</v>
      </c>
      <c r="D19">
        <v>1.0850937561980434E-2</v>
      </c>
    </row>
    <row r="20" spans="1:4" x14ac:dyDescent="0.25">
      <c r="A20" t="s">
        <v>36</v>
      </c>
      <c r="B20">
        <v>18</v>
      </c>
      <c r="C20">
        <v>1.1703511053315995E-2</v>
      </c>
      <c r="D20">
        <v>1.0850937561980434E-2</v>
      </c>
    </row>
    <row r="21" spans="1:4" x14ac:dyDescent="0.25">
      <c r="A21" t="s">
        <v>37</v>
      </c>
      <c r="B21">
        <v>17</v>
      </c>
      <c r="C21">
        <v>1.1053315994798439E-2</v>
      </c>
      <c r="D21">
        <v>1.0247881231384825E-2</v>
      </c>
    </row>
    <row r="22" spans="1:4" x14ac:dyDescent="0.25">
      <c r="A22" t="s">
        <v>38</v>
      </c>
      <c r="B22">
        <v>17</v>
      </c>
      <c r="C22">
        <v>1.1053315994798439E-2</v>
      </c>
      <c r="D22">
        <v>1.0247881231384825E-2</v>
      </c>
    </row>
    <row r="23" spans="1:4" x14ac:dyDescent="0.25">
      <c r="A23" t="s">
        <v>39</v>
      </c>
      <c r="B23">
        <v>17</v>
      </c>
      <c r="C23">
        <v>1.1053315994798439E-2</v>
      </c>
      <c r="D23">
        <v>1.0247881231384825E-2</v>
      </c>
    </row>
    <row r="24" spans="1:4" x14ac:dyDescent="0.25">
      <c r="A24" t="s">
        <v>40</v>
      </c>
      <c r="B24">
        <v>16</v>
      </c>
      <c r="C24">
        <v>1.0403120936280884E-2</v>
      </c>
      <c r="D24">
        <v>9.644864119243193E-3</v>
      </c>
    </row>
    <row r="25" spans="1:4" x14ac:dyDescent="0.25">
      <c r="A25" t="s">
        <v>41</v>
      </c>
      <c r="B25">
        <v>15</v>
      </c>
      <c r="C25">
        <v>9.7529258777633299E-3</v>
      </c>
      <c r="D25">
        <v>9.0418837931801731E-3</v>
      </c>
    </row>
    <row r="26" spans="1:4" x14ac:dyDescent="0.25">
      <c r="A26" t="s">
        <v>42</v>
      </c>
      <c r="B26">
        <v>15</v>
      </c>
      <c r="C26">
        <v>9.7529258777633299E-3</v>
      </c>
      <c r="D26">
        <v>9.0418837931801731E-3</v>
      </c>
    </row>
    <row r="27" spans="1:4" x14ac:dyDescent="0.25">
      <c r="A27" t="s">
        <v>43</v>
      </c>
      <c r="B27">
        <v>15</v>
      </c>
      <c r="C27">
        <v>9.7529258777633299E-3</v>
      </c>
      <c r="D27">
        <v>9.0418837931801731E-3</v>
      </c>
    </row>
    <row r="28" spans="1:4" x14ac:dyDescent="0.25">
      <c r="A28" t="s">
        <v>44</v>
      </c>
      <c r="B28">
        <v>15</v>
      </c>
      <c r="C28">
        <v>9.7529258777633299E-3</v>
      </c>
      <c r="D28">
        <v>9.0418837931801731E-3</v>
      </c>
    </row>
    <row r="29" spans="1:4" x14ac:dyDescent="0.25">
      <c r="A29" t="s">
        <v>45</v>
      </c>
      <c r="B29">
        <v>15</v>
      </c>
      <c r="C29">
        <v>9.7529258777633299E-3</v>
      </c>
      <c r="D29">
        <v>9.0418837931801731E-3</v>
      </c>
    </row>
    <row r="30" spans="1:4" x14ac:dyDescent="0.25">
      <c r="A30" t="s">
        <v>46</v>
      </c>
      <c r="B30">
        <v>15</v>
      </c>
      <c r="C30">
        <v>9.7529258777633299E-3</v>
      </c>
      <c r="D30">
        <v>9.0418837931801731E-3</v>
      </c>
    </row>
    <row r="31" spans="1:4" x14ac:dyDescent="0.25">
      <c r="A31" t="s">
        <v>47</v>
      </c>
      <c r="B31">
        <v>15</v>
      </c>
      <c r="C31">
        <v>9.7529258777633299E-3</v>
      </c>
      <c r="D31">
        <v>9.0418837931801731E-3</v>
      </c>
    </row>
    <row r="32" spans="1:4" x14ac:dyDescent="0.25">
      <c r="A32" t="s">
        <v>48</v>
      </c>
      <c r="B32">
        <v>15</v>
      </c>
      <c r="C32">
        <v>9.7529258777633299E-3</v>
      </c>
      <c r="D32">
        <v>9.0418837931801731E-3</v>
      </c>
    </row>
    <row r="33" spans="1:4" x14ac:dyDescent="0.25">
      <c r="A33" t="s">
        <v>49</v>
      </c>
      <c r="B33">
        <v>13</v>
      </c>
      <c r="C33">
        <v>8.4525357607282189E-3</v>
      </c>
      <c r="D33">
        <v>7.8360238983627237E-3</v>
      </c>
    </row>
    <row r="34" spans="1:4" x14ac:dyDescent="0.25">
      <c r="A34" t="s">
        <v>50</v>
      </c>
      <c r="B34">
        <v>10</v>
      </c>
      <c r="C34">
        <v>6.5019505851755524E-3</v>
      </c>
      <c r="D34">
        <v>6.0274505261668325E-3</v>
      </c>
    </row>
    <row r="35" spans="1:4" x14ac:dyDescent="0.25">
      <c r="A35" t="s">
        <v>51</v>
      </c>
      <c r="B35">
        <v>10</v>
      </c>
      <c r="C35">
        <v>6.5019505851755524E-3</v>
      </c>
      <c r="D35">
        <v>6.0274505261668325E-3</v>
      </c>
    </row>
    <row r="36" spans="1:4" x14ac:dyDescent="0.25">
      <c r="A36" t="s">
        <v>52</v>
      </c>
      <c r="B36">
        <v>10</v>
      </c>
      <c r="C36">
        <v>6.5019505851755524E-3</v>
      </c>
      <c r="D36">
        <v>6.0274505261668325E-3</v>
      </c>
    </row>
    <row r="37" spans="1:4" x14ac:dyDescent="0.25">
      <c r="A37" t="s">
        <v>53</v>
      </c>
      <c r="B37">
        <v>10</v>
      </c>
      <c r="C37">
        <v>6.5019505851755524E-3</v>
      </c>
      <c r="D37">
        <v>6.0274505261668325E-3</v>
      </c>
    </row>
    <row r="38" spans="1:4" x14ac:dyDescent="0.25">
      <c r="A38" t="s">
        <v>54</v>
      </c>
      <c r="B38">
        <v>9</v>
      </c>
      <c r="C38">
        <v>5.8517555266579977E-3</v>
      </c>
      <c r="D38">
        <v>5.4246411398660797E-3</v>
      </c>
    </row>
    <row r="39" spans="1:4" x14ac:dyDescent="0.25">
      <c r="A39" t="s">
        <v>55</v>
      </c>
      <c r="B39">
        <v>9</v>
      </c>
      <c r="C39">
        <v>5.8517555266579977E-3</v>
      </c>
      <c r="D39">
        <v>5.4246411398660797E-3</v>
      </c>
    </row>
    <row r="40" spans="1:4" x14ac:dyDescent="0.25">
      <c r="A40" t="s">
        <v>56</v>
      </c>
      <c r="B40">
        <v>9</v>
      </c>
      <c r="C40">
        <v>5.8517555266579977E-3</v>
      </c>
      <c r="D40">
        <v>5.4246411398660797E-3</v>
      </c>
    </row>
    <row r="41" spans="1:4" x14ac:dyDescent="0.25">
      <c r="A41" t="s">
        <v>57</v>
      </c>
      <c r="B41">
        <v>9</v>
      </c>
      <c r="C41">
        <v>5.8517555266579977E-3</v>
      </c>
      <c r="D41">
        <v>5.4246411398660797E-3</v>
      </c>
    </row>
    <row r="42" spans="1:4" x14ac:dyDescent="0.25">
      <c r="A42" t="s">
        <v>58</v>
      </c>
      <c r="B42">
        <v>9</v>
      </c>
      <c r="C42">
        <v>5.8517555266579977E-3</v>
      </c>
      <c r="D42">
        <v>5.4246411398660797E-3</v>
      </c>
    </row>
    <row r="43" spans="1:4" x14ac:dyDescent="0.25">
      <c r="A43" t="s">
        <v>59</v>
      </c>
      <c r="B43">
        <v>8</v>
      </c>
      <c r="C43">
        <v>5.2015604681404422E-3</v>
      </c>
      <c r="D43">
        <v>4.8218521137014499E-3</v>
      </c>
    </row>
    <row r="44" spans="1:4" x14ac:dyDescent="0.25">
      <c r="A44" t="s">
        <v>60</v>
      </c>
      <c r="B44">
        <v>8</v>
      </c>
      <c r="C44">
        <v>5.2015604681404422E-3</v>
      </c>
      <c r="D44">
        <v>4.8218521137014499E-3</v>
      </c>
    </row>
    <row r="45" spans="1:4" x14ac:dyDescent="0.25">
      <c r="A45" t="s">
        <v>61</v>
      </c>
      <c r="B45">
        <v>7</v>
      </c>
      <c r="C45">
        <v>4.5513654096228867E-3</v>
      </c>
      <c r="D45">
        <v>4.2190811609226315E-3</v>
      </c>
    </row>
    <row r="46" spans="1:4" x14ac:dyDescent="0.25">
      <c r="A46" t="s">
        <v>62</v>
      </c>
      <c r="B46">
        <v>6</v>
      </c>
      <c r="C46">
        <v>3.9011703511053317E-3</v>
      </c>
      <c r="D46">
        <v>3.6163260026232987E-3</v>
      </c>
    </row>
    <row r="47" spans="1:4" x14ac:dyDescent="0.25">
      <c r="A47" t="s">
        <v>63</v>
      </c>
      <c r="B47">
        <v>6</v>
      </c>
      <c r="C47">
        <v>3.9011703511053317E-3</v>
      </c>
      <c r="D47">
        <v>3.6163260026232987E-3</v>
      </c>
    </row>
    <row r="48" spans="1:4" x14ac:dyDescent="0.25">
      <c r="A48" t="s">
        <v>64</v>
      </c>
      <c r="B48">
        <v>6</v>
      </c>
      <c r="C48">
        <v>3.9011703511053317E-3</v>
      </c>
      <c r="D48">
        <v>3.6163260026232987E-3</v>
      </c>
    </row>
    <row r="49" spans="1:4" x14ac:dyDescent="0.25">
      <c r="A49" t="s">
        <v>65</v>
      </c>
      <c r="B49">
        <v>6</v>
      </c>
      <c r="C49">
        <v>3.9011703511053317E-3</v>
      </c>
      <c r="D49">
        <v>3.6163260026232987E-3</v>
      </c>
    </row>
    <row r="50" spans="1:4" x14ac:dyDescent="0.25">
      <c r="A50" t="s">
        <v>66</v>
      </c>
      <c r="B50">
        <v>6</v>
      </c>
      <c r="C50">
        <v>3.9011703511053317E-3</v>
      </c>
      <c r="D50">
        <v>3.6163260026232987E-3</v>
      </c>
    </row>
    <row r="51" spans="1:4" x14ac:dyDescent="0.25">
      <c r="A51" t="s">
        <v>67</v>
      </c>
      <c r="B51">
        <v>6</v>
      </c>
      <c r="C51">
        <v>3.9011703511053317E-3</v>
      </c>
      <c r="D51">
        <v>3.6163260026232987E-3</v>
      </c>
    </row>
    <row r="52" spans="1:4" x14ac:dyDescent="0.25">
      <c r="A52" t="s">
        <v>68</v>
      </c>
      <c r="B52">
        <v>5</v>
      </c>
      <c r="C52">
        <v>3.2509752925877762E-3</v>
      </c>
      <c r="D52">
        <v>3.0135843691630969E-3</v>
      </c>
    </row>
    <row r="53" spans="1:4" x14ac:dyDescent="0.25">
      <c r="A53" t="s">
        <v>69</v>
      </c>
      <c r="B53">
        <v>5</v>
      </c>
      <c r="C53">
        <v>3.2509752925877762E-3</v>
      </c>
      <c r="D53">
        <v>3.0135843691630969E-3</v>
      </c>
    </row>
    <row r="54" spans="1:4" x14ac:dyDescent="0.25">
      <c r="A54" t="s">
        <v>70</v>
      </c>
      <c r="B54">
        <v>5</v>
      </c>
      <c r="C54">
        <v>3.2509752925877762E-3</v>
      </c>
      <c r="D54">
        <v>3.0135843691630969E-3</v>
      </c>
    </row>
    <row r="55" spans="1:4" x14ac:dyDescent="0.25">
      <c r="A55" t="s">
        <v>71</v>
      </c>
      <c r="B55">
        <v>5</v>
      </c>
      <c r="C55">
        <v>3.2509752925877762E-3</v>
      </c>
      <c r="D55">
        <v>3.0135843691630969E-3</v>
      </c>
    </row>
    <row r="56" spans="1:4" x14ac:dyDescent="0.25">
      <c r="A56" t="s">
        <v>72</v>
      </c>
      <c r="B56">
        <v>5</v>
      </c>
      <c r="C56">
        <v>3.2509752925877762E-3</v>
      </c>
      <c r="D56">
        <v>3.0135843691630969E-3</v>
      </c>
    </row>
    <row r="57" spans="1:4" x14ac:dyDescent="0.25">
      <c r="A57" t="s">
        <v>73</v>
      </c>
      <c r="B57">
        <v>5</v>
      </c>
      <c r="C57">
        <v>3.2509752925877762E-3</v>
      </c>
      <c r="D57">
        <v>3.0135843691630969E-3</v>
      </c>
    </row>
    <row r="58" spans="1:4" x14ac:dyDescent="0.25">
      <c r="A58" t="s">
        <v>74</v>
      </c>
      <c r="B58">
        <v>5</v>
      </c>
      <c r="C58">
        <v>3.2509752925877762E-3</v>
      </c>
      <c r="D58">
        <v>3.0135843691630969E-3</v>
      </c>
    </row>
    <row r="59" spans="1:4" x14ac:dyDescent="0.25">
      <c r="A59" t="s">
        <v>75</v>
      </c>
      <c r="B59">
        <v>5</v>
      </c>
      <c r="C59">
        <v>3.2509752925877762E-3</v>
      </c>
      <c r="D59">
        <v>3.0135843691630969E-3</v>
      </c>
    </row>
    <row r="60" spans="1:4" x14ac:dyDescent="0.25">
      <c r="A60" t="s">
        <v>76</v>
      </c>
      <c r="B60">
        <v>5</v>
      </c>
      <c r="C60">
        <v>3.2509752925877762E-3</v>
      </c>
      <c r="D60">
        <v>3.0135843691630969E-3</v>
      </c>
    </row>
    <row r="61" spans="1:4" x14ac:dyDescent="0.25">
      <c r="A61" t="s">
        <v>77</v>
      </c>
      <c r="B61">
        <v>5</v>
      </c>
      <c r="C61">
        <v>3.2509752925877762E-3</v>
      </c>
      <c r="D61">
        <v>3.0135843691630969E-3</v>
      </c>
    </row>
    <row r="62" spans="1:4" x14ac:dyDescent="0.25">
      <c r="A62" t="s">
        <v>78</v>
      </c>
      <c r="B62">
        <v>5</v>
      </c>
      <c r="C62">
        <v>3.2509752925877762E-3</v>
      </c>
      <c r="D62">
        <v>3.0135843691630969E-3</v>
      </c>
    </row>
    <row r="63" spans="1:4" x14ac:dyDescent="0.25">
      <c r="A63" t="s">
        <v>79</v>
      </c>
      <c r="B63">
        <v>5</v>
      </c>
      <c r="C63">
        <v>3.2509752925877762E-3</v>
      </c>
      <c r="D63">
        <v>3.0135843691630969E-3</v>
      </c>
    </row>
    <row r="64" spans="1:4" x14ac:dyDescent="0.25">
      <c r="A64" t="s">
        <v>80</v>
      </c>
      <c r="B64">
        <v>5</v>
      </c>
      <c r="C64">
        <v>3.2509752925877762E-3</v>
      </c>
      <c r="D64">
        <v>3.0135843691630969E-3</v>
      </c>
    </row>
    <row r="65" spans="1:4" x14ac:dyDescent="0.25">
      <c r="A65" t="s">
        <v>81</v>
      </c>
      <c r="B65">
        <v>5</v>
      </c>
      <c r="C65">
        <v>3.2509752925877762E-3</v>
      </c>
      <c r="D65">
        <v>3.0135843691630969E-3</v>
      </c>
    </row>
    <row r="66" spans="1:4" x14ac:dyDescent="0.25">
      <c r="A66" t="s">
        <v>82</v>
      </c>
      <c r="B66">
        <v>5</v>
      </c>
      <c r="C66">
        <v>3.2509752925877762E-3</v>
      </c>
      <c r="D66">
        <v>3.0135843691630969E-3</v>
      </c>
    </row>
    <row r="67" spans="1:4" x14ac:dyDescent="0.25">
      <c r="A67" t="s">
        <v>83</v>
      </c>
      <c r="B67">
        <v>5</v>
      </c>
      <c r="C67">
        <v>3.2509752925877762E-3</v>
      </c>
      <c r="D67">
        <v>3.0135843691630969E-3</v>
      </c>
    </row>
    <row r="68" spans="1:4" x14ac:dyDescent="0.25">
      <c r="A68" t="s">
        <v>84</v>
      </c>
      <c r="B68">
        <v>5</v>
      </c>
      <c r="C68">
        <v>3.2509752925877762E-3</v>
      </c>
      <c r="D68">
        <v>3.0135843691630969E-3</v>
      </c>
    </row>
    <row r="69" spans="1:4" x14ac:dyDescent="0.25">
      <c r="A69" t="s">
        <v>85</v>
      </c>
      <c r="B69">
        <v>5</v>
      </c>
      <c r="C69">
        <v>3.2509752925877762E-3</v>
      </c>
      <c r="D69">
        <v>3.0135843691630969E-3</v>
      </c>
    </row>
    <row r="70" spans="1:4" x14ac:dyDescent="0.25">
      <c r="A70" t="s">
        <v>86</v>
      </c>
      <c r="B70">
        <v>5</v>
      </c>
      <c r="C70">
        <v>3.2509752925877762E-3</v>
      </c>
      <c r="D70">
        <v>3.0135843691630969E-3</v>
      </c>
    </row>
    <row r="71" spans="1:4" x14ac:dyDescent="0.25">
      <c r="A71" t="s">
        <v>87</v>
      </c>
      <c r="B71">
        <v>5</v>
      </c>
      <c r="C71">
        <v>3.2509752925877762E-3</v>
      </c>
      <c r="D71">
        <v>3.0135843691630969E-3</v>
      </c>
    </row>
    <row r="72" spans="1:4" x14ac:dyDescent="0.25">
      <c r="A72" t="s">
        <v>88</v>
      </c>
      <c r="B72">
        <v>4</v>
      </c>
      <c r="C72">
        <v>2.6007802340702211E-3</v>
      </c>
      <c r="D72">
        <v>2.4108539964144671E-3</v>
      </c>
    </row>
    <row r="73" spans="1:4" x14ac:dyDescent="0.25">
      <c r="A73" t="s">
        <v>89</v>
      </c>
      <c r="B73">
        <v>4</v>
      </c>
      <c r="C73">
        <v>2.6007802340702211E-3</v>
      </c>
      <c r="D73">
        <v>2.4108539964144671E-3</v>
      </c>
    </row>
    <row r="74" spans="1:4" x14ac:dyDescent="0.25">
      <c r="A74" t="s">
        <v>90</v>
      </c>
      <c r="B74">
        <v>3</v>
      </c>
      <c r="C74">
        <v>1.9505851755526658E-3</v>
      </c>
      <c r="D74">
        <v>1.8081326255163172E-3</v>
      </c>
    </row>
    <row r="75" spans="1:4" x14ac:dyDescent="0.25">
      <c r="A75" t="s">
        <v>91</v>
      </c>
      <c r="B75">
        <v>2</v>
      </c>
      <c r="C75">
        <v>1.3003901170351106E-3</v>
      </c>
      <c r="D75">
        <v>1.2054180030607621E-3</v>
      </c>
    </row>
    <row r="76" spans="1:4" x14ac:dyDescent="0.25">
      <c r="A76" t="s">
        <v>92</v>
      </c>
      <c r="B76">
        <v>2</v>
      </c>
      <c r="C76">
        <v>1.3003901170351106E-3</v>
      </c>
      <c r="D76">
        <v>1.2054180030607621E-3</v>
      </c>
    </row>
    <row r="77" spans="1:4" x14ac:dyDescent="0.25">
      <c r="A77" t="s">
        <v>93</v>
      </c>
      <c r="B77">
        <v>2</v>
      </c>
      <c r="C77">
        <v>1.3003901170351106E-3</v>
      </c>
      <c r="D77">
        <v>1.2054180030607621E-3</v>
      </c>
    </row>
    <row r="78" spans="1:4" x14ac:dyDescent="0.25">
      <c r="A78" t="s">
        <v>94</v>
      </c>
      <c r="B78">
        <v>2</v>
      </c>
      <c r="C78">
        <v>1.3003901170351106E-3</v>
      </c>
      <c r="D78">
        <v>1.2054180030607621E-3</v>
      </c>
    </row>
    <row r="79" spans="1:4" x14ac:dyDescent="0.25">
      <c r="A79" t="s">
        <v>95</v>
      </c>
      <c r="B79">
        <v>2</v>
      </c>
      <c r="C79">
        <v>1.3003901170351106E-3</v>
      </c>
      <c r="D79">
        <v>1.2054180030607621E-3</v>
      </c>
    </row>
    <row r="80" spans="1:4" x14ac:dyDescent="0.25">
      <c r="A80" t="s">
        <v>96</v>
      </c>
      <c r="B80">
        <v>2</v>
      </c>
      <c r="C80">
        <v>1.3003901170351106E-3</v>
      </c>
      <c r="D80">
        <v>1.2054180030607621E-3</v>
      </c>
    </row>
    <row r="81" spans="2:2" x14ac:dyDescent="0.25">
      <c r="B81">
        <f>SUBTOTAL(109,_20240108_polkadot_90_days_treasurer_voting_power[weight])</f>
        <v>1538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0E694-8C87-4456-9E39-CA8830D4426E}">
  <dimension ref="A1:H33"/>
  <sheetViews>
    <sheetView workbookViewId="0">
      <selection activeCell="K38" sqref="K38"/>
    </sheetView>
  </sheetViews>
  <sheetFormatPr defaultRowHeight="15" x14ac:dyDescent="0.25"/>
  <cols>
    <col min="1" max="1" width="58.42578125" bestFit="1" customWidth="1"/>
    <col min="2" max="2" width="9.42578125" bestFit="1" customWidth="1"/>
    <col min="3" max="3" width="17.42578125" bestFit="1" customWidth="1"/>
    <col min="4" max="4" width="1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 t="s">
        <v>5</v>
      </c>
      <c r="B2">
        <v>30000</v>
      </c>
      <c r="C2" s="2">
        <v>0.34751584093041576</v>
      </c>
      <c r="D2" s="1">
        <v>0.40736170182865833</v>
      </c>
    </row>
    <row r="3" spans="1:8" x14ac:dyDescent="0.25">
      <c r="A3" t="s">
        <v>8</v>
      </c>
      <c r="B3">
        <v>18000</v>
      </c>
      <c r="C3" s="2">
        <v>0.20850950455824946</v>
      </c>
      <c r="D3" s="1">
        <v>0.14568614905367597</v>
      </c>
    </row>
    <row r="4" spans="1:8" x14ac:dyDescent="0.25">
      <c r="A4" t="s">
        <v>10</v>
      </c>
      <c r="B4">
        <v>12592</v>
      </c>
      <c r="C4" s="2">
        <v>0.14586398229985983</v>
      </c>
      <c r="D4" s="1">
        <v>0.14568413411568595</v>
      </c>
    </row>
    <row r="5" spans="1:8" x14ac:dyDescent="0.25">
      <c r="A5" t="s">
        <v>116</v>
      </c>
      <c r="B5">
        <v>6480</v>
      </c>
      <c r="C5" s="2">
        <v>7.5063421640969796E-2</v>
      </c>
      <c r="D5" s="1">
        <v>8.5497161694582088E-2</v>
      </c>
    </row>
    <row r="6" spans="1:8" x14ac:dyDescent="0.25">
      <c r="A6" t="s">
        <v>135</v>
      </c>
      <c r="B6">
        <v>4000</v>
      </c>
      <c r="C6" s="2">
        <v>4.6335445457388769E-2</v>
      </c>
      <c r="D6" s="1">
        <v>4.5371363099894826E-2</v>
      </c>
    </row>
    <row r="7" spans="1:8" x14ac:dyDescent="0.25">
      <c r="A7" t="s">
        <v>98</v>
      </c>
      <c r="B7">
        <v>3900</v>
      </c>
      <c r="C7" s="2">
        <v>4.5177059320954047E-2</v>
      </c>
      <c r="D7" s="1">
        <v>4.4090948297260839E-2</v>
      </c>
    </row>
    <row r="8" spans="1:8" x14ac:dyDescent="0.25">
      <c r="A8" t="s">
        <v>13</v>
      </c>
      <c r="B8">
        <v>2918</v>
      </c>
      <c r="C8" s="2">
        <v>3.3801707461165106E-2</v>
      </c>
      <c r="D8" s="1">
        <v>2.8517158809656509E-2</v>
      </c>
    </row>
    <row r="9" spans="1:8" x14ac:dyDescent="0.25">
      <c r="A9" t="s">
        <v>14</v>
      </c>
      <c r="B9">
        <v>2344</v>
      </c>
      <c r="C9" s="2">
        <v>2.7152571038029816E-2</v>
      </c>
      <c r="D9" s="1">
        <v>2.1859224756502239E-2</v>
      </c>
    </row>
    <row r="10" spans="1:8" x14ac:dyDescent="0.25">
      <c r="A10" t="s">
        <v>148</v>
      </c>
      <c r="B10">
        <v>700</v>
      </c>
      <c r="C10" s="2">
        <v>8.1087029550430349E-3</v>
      </c>
      <c r="D10" s="1">
        <v>8.8187459306764068E-3</v>
      </c>
    </row>
    <row r="11" spans="1:8" x14ac:dyDescent="0.25">
      <c r="A11" t="s">
        <v>150</v>
      </c>
      <c r="B11">
        <v>621</v>
      </c>
      <c r="C11" s="2">
        <v>7.1935779072596056E-3</v>
      </c>
      <c r="D11" s="1">
        <v>7.7971600081531639E-3</v>
      </c>
    </row>
    <row r="12" spans="1:8" x14ac:dyDescent="0.25">
      <c r="A12" t="s">
        <v>16</v>
      </c>
      <c r="B12">
        <v>527</v>
      </c>
      <c r="C12" s="2">
        <v>6.1046949390109696E-3</v>
      </c>
      <c r="D12" s="1">
        <v>6.5902966229463133E-3</v>
      </c>
      <c r="F12">
        <f>SUM(B12:B32)</f>
        <v>4772</v>
      </c>
      <c r="G12">
        <f t="shared" ref="G12:H12" si="0">SUM(C12:C32)</f>
        <v>5.5278186430664789E-2</v>
      </c>
      <c r="H12">
        <f t="shared" si="0"/>
        <v>5.9316252405253678E-2</v>
      </c>
    </row>
    <row r="13" spans="1:8" x14ac:dyDescent="0.25">
      <c r="A13" t="s">
        <v>17</v>
      </c>
      <c r="B13">
        <v>510</v>
      </c>
      <c r="C13" s="2">
        <v>5.9077692958170672E-3</v>
      </c>
      <c r="D13" s="1">
        <v>6.3746158474623626E-3</v>
      </c>
    </row>
    <row r="14" spans="1:8" x14ac:dyDescent="0.25">
      <c r="A14" t="s">
        <v>100</v>
      </c>
      <c r="B14">
        <v>412</v>
      </c>
      <c r="C14" s="2">
        <v>4.7725508821110426E-3</v>
      </c>
      <c r="D14" s="1">
        <v>5.132186128388715E-3</v>
      </c>
    </row>
    <row r="15" spans="1:8" x14ac:dyDescent="0.25">
      <c r="A15" t="s">
        <v>18</v>
      </c>
      <c r="B15">
        <v>339</v>
      </c>
      <c r="C15" s="2">
        <v>3.9269290025136976E-3</v>
      </c>
      <c r="D15" s="1">
        <v>4.2142108720394393E-3</v>
      </c>
    </row>
    <row r="16" spans="1:8" x14ac:dyDescent="0.25">
      <c r="A16" t="s">
        <v>188</v>
      </c>
      <c r="B16">
        <v>318</v>
      </c>
      <c r="C16" s="2">
        <v>3.683667913862407E-3</v>
      </c>
      <c r="D16" s="1">
        <v>3.9512861875072632E-3</v>
      </c>
    </row>
    <row r="17" spans="1:4" x14ac:dyDescent="0.25">
      <c r="A17" t="s">
        <v>168</v>
      </c>
      <c r="B17">
        <v>311</v>
      </c>
      <c r="C17" s="2">
        <v>3.6025808843119767E-3</v>
      </c>
      <c r="D17" s="1">
        <v>3.8636714094258534E-3</v>
      </c>
    </row>
    <row r="18" spans="1:4" x14ac:dyDescent="0.25">
      <c r="A18" t="s">
        <v>15</v>
      </c>
      <c r="B18">
        <v>250</v>
      </c>
      <c r="C18" s="2">
        <v>2.895965341086798E-3</v>
      </c>
      <c r="D18" s="1">
        <v>3.1022762013808432E-3</v>
      </c>
    </row>
    <row r="19" spans="1:4" x14ac:dyDescent="0.25">
      <c r="A19" t="s">
        <v>19</v>
      </c>
      <c r="B19">
        <v>231</v>
      </c>
      <c r="C19" s="2">
        <v>2.6758719751642014E-3</v>
      </c>
      <c r="D19" s="1">
        <v>2.8658897747724462E-3</v>
      </c>
    </row>
    <row r="20" spans="1:4" x14ac:dyDescent="0.25">
      <c r="A20" t="s">
        <v>104</v>
      </c>
      <c r="B20">
        <v>200</v>
      </c>
      <c r="C20" s="2">
        <v>2.3167722728694383E-3</v>
      </c>
      <c r="D20" s="1">
        <v>2.4795861929678897E-3</v>
      </c>
    </row>
    <row r="21" spans="1:4" x14ac:dyDescent="0.25">
      <c r="A21" t="s">
        <v>118</v>
      </c>
      <c r="B21">
        <v>200</v>
      </c>
      <c r="C21" s="2">
        <v>2.3167722728694383E-3</v>
      </c>
      <c r="D21" s="1">
        <v>2.4795861929678897E-3</v>
      </c>
    </row>
    <row r="22" spans="1:4" x14ac:dyDescent="0.25">
      <c r="A22" t="s">
        <v>189</v>
      </c>
      <c r="B22">
        <v>160</v>
      </c>
      <c r="C22" s="2">
        <v>1.8534178182955507E-3</v>
      </c>
      <c r="D22" s="1">
        <v>1.9822302721673266E-3</v>
      </c>
    </row>
    <row r="23" spans="1:4" x14ac:dyDescent="0.25">
      <c r="A23" t="s">
        <v>20</v>
      </c>
      <c r="B23">
        <v>156</v>
      </c>
      <c r="C23" s="2">
        <v>1.8070823728381618E-3</v>
      </c>
      <c r="D23" s="1">
        <v>1.9334082010532981E-3</v>
      </c>
    </row>
    <row r="24" spans="1:4" x14ac:dyDescent="0.25">
      <c r="A24" t="s">
        <v>106</v>
      </c>
      <c r="B24">
        <v>151</v>
      </c>
      <c r="C24" s="2">
        <v>1.7491630660164258E-3</v>
      </c>
      <c r="D24" s="1">
        <v>1.8709986902212877E-3</v>
      </c>
    </row>
    <row r="25" spans="1:4" x14ac:dyDescent="0.25">
      <c r="A25" t="s">
        <v>107</v>
      </c>
      <c r="B25">
        <v>150</v>
      </c>
      <c r="C25" s="2">
        <v>1.7375792046520787E-3</v>
      </c>
      <c r="D25" s="1">
        <v>1.8588493146311528E-3</v>
      </c>
    </row>
    <row r="26" spans="1:4" x14ac:dyDescent="0.25">
      <c r="A26" t="s">
        <v>190</v>
      </c>
      <c r="B26">
        <v>150</v>
      </c>
      <c r="C26" s="2">
        <v>1.7375792046520787E-3</v>
      </c>
      <c r="D26" s="1">
        <v>1.8588493146311528E-3</v>
      </c>
    </row>
    <row r="27" spans="1:4" x14ac:dyDescent="0.25">
      <c r="A27" t="s">
        <v>108</v>
      </c>
      <c r="B27">
        <v>143</v>
      </c>
      <c r="C27" s="2">
        <v>1.6564921751016483E-3</v>
      </c>
      <c r="D27" s="1">
        <v>1.7718567362153728E-3</v>
      </c>
    </row>
    <row r="28" spans="1:4" x14ac:dyDescent="0.25">
      <c r="A28" t="s">
        <v>109</v>
      </c>
      <c r="B28">
        <v>138</v>
      </c>
      <c r="C28" s="2">
        <v>1.5985728682799125E-3</v>
      </c>
      <c r="D28" s="1">
        <v>1.7097129994127207E-3</v>
      </c>
    </row>
    <row r="29" spans="1:4" x14ac:dyDescent="0.25">
      <c r="A29" t="s">
        <v>110</v>
      </c>
      <c r="B29">
        <v>135</v>
      </c>
      <c r="C29" s="2">
        <v>1.5638212841868708E-3</v>
      </c>
      <c r="D29" s="1">
        <v>1.6729352304353598E-3</v>
      </c>
    </row>
    <row r="30" spans="1:4" x14ac:dyDescent="0.25">
      <c r="A30" t="s">
        <v>114</v>
      </c>
      <c r="B30">
        <v>100</v>
      </c>
      <c r="C30" s="2">
        <v>1.1583861364347192E-3</v>
      </c>
      <c r="D30" s="1">
        <v>1.2384606208755136E-3</v>
      </c>
    </row>
    <row r="31" spans="1:4" x14ac:dyDescent="0.25">
      <c r="A31" t="s">
        <v>21</v>
      </c>
      <c r="B31">
        <v>96</v>
      </c>
      <c r="C31" s="2">
        <v>1.1120506909773303E-3</v>
      </c>
      <c r="D31" s="1">
        <v>1.1887114310544203E-3</v>
      </c>
    </row>
    <row r="32" spans="1:4" x14ac:dyDescent="0.25">
      <c r="A32" t="s">
        <v>191</v>
      </c>
      <c r="B32">
        <v>95</v>
      </c>
      <c r="C32" s="2">
        <v>1.1004668296129832E-3</v>
      </c>
      <c r="D32" s="1">
        <v>1.176634164697057E-3</v>
      </c>
    </row>
    <row r="33" spans="2:2" x14ac:dyDescent="0.25">
      <c r="B33">
        <f>SUBTOTAL(109,_20240108_polkadot_90_days_big_spender_voting_power[weight])</f>
        <v>86327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B0554-41F1-45C5-B03B-CA4E65C0F534}">
  <dimension ref="A1:G73"/>
  <sheetViews>
    <sheetView zoomScaleNormal="100" workbookViewId="0">
      <selection activeCell="G12" sqref="G12"/>
    </sheetView>
  </sheetViews>
  <sheetFormatPr defaultRowHeight="15" x14ac:dyDescent="0.25"/>
  <cols>
    <col min="1" max="1" width="59.42578125" bestFit="1" customWidth="1"/>
    <col min="2" max="2" width="9.42578125" bestFit="1" customWidth="1"/>
    <col min="3" max="3" width="17.42578125" bestFit="1" customWidth="1"/>
    <col min="4" max="4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t="s">
        <v>7</v>
      </c>
      <c r="B2">
        <v>33750</v>
      </c>
      <c r="C2" s="1">
        <v>0.19254576884238631</v>
      </c>
      <c r="D2" s="1">
        <v>0.20855383441900391</v>
      </c>
    </row>
    <row r="3" spans="1:7" x14ac:dyDescent="0.25">
      <c r="A3" t="s">
        <v>5</v>
      </c>
      <c r="B3">
        <v>30000</v>
      </c>
      <c r="C3" s="1">
        <v>0.17115179452656562</v>
      </c>
      <c r="D3" s="1">
        <v>0.17252916519287054</v>
      </c>
    </row>
    <row r="4" spans="1:7" x14ac:dyDescent="0.25">
      <c r="A4" t="s">
        <v>8</v>
      </c>
      <c r="B4">
        <v>18000</v>
      </c>
      <c r="C4" s="1">
        <v>0.10269107671593937</v>
      </c>
      <c r="D4" s="1">
        <v>0.1045634220849132</v>
      </c>
    </row>
    <row r="5" spans="1:7" x14ac:dyDescent="0.25">
      <c r="A5" t="s">
        <v>133</v>
      </c>
      <c r="B5">
        <v>15963</v>
      </c>
      <c r="C5" s="1">
        <v>9.1069869867585557E-2</v>
      </c>
      <c r="D5" s="1">
        <v>8.8996859374449414E-2</v>
      </c>
    </row>
    <row r="6" spans="1:7" x14ac:dyDescent="0.25">
      <c r="A6" t="s">
        <v>10</v>
      </c>
      <c r="B6">
        <v>12592</v>
      </c>
      <c r="C6" s="1">
        <v>7.1838113222617142E-2</v>
      </c>
      <c r="D6" s="1">
        <v>7.1018225311444874E-2</v>
      </c>
    </row>
    <row r="7" spans="1:7" x14ac:dyDescent="0.25">
      <c r="A7" t="s">
        <v>13</v>
      </c>
      <c r="B7">
        <v>8531</v>
      </c>
      <c r="C7" s="1">
        <v>4.8669865303537709E-2</v>
      </c>
      <c r="D7" s="1">
        <v>4.3738561766242259E-2</v>
      </c>
    </row>
    <row r="8" spans="1:7" x14ac:dyDescent="0.25">
      <c r="A8" t="s">
        <v>134</v>
      </c>
      <c r="B8">
        <v>4644</v>
      </c>
      <c r="C8" s="1">
        <v>2.6494297792712358E-2</v>
      </c>
      <c r="D8" s="1">
        <v>2.5672582832581652E-2</v>
      </c>
    </row>
    <row r="9" spans="1:7" x14ac:dyDescent="0.25">
      <c r="A9" t="s">
        <v>116</v>
      </c>
      <c r="B9">
        <v>4192</v>
      </c>
      <c r="C9" s="1">
        <v>2.3915610755178767E-2</v>
      </c>
      <c r="D9" s="1">
        <v>2.3140348341901238E-2</v>
      </c>
    </row>
    <row r="10" spans="1:7" x14ac:dyDescent="0.25">
      <c r="A10" t="s">
        <v>135</v>
      </c>
      <c r="B10">
        <v>4000</v>
      </c>
      <c r="C10" s="1">
        <v>2.2820239270208747E-2</v>
      </c>
      <c r="D10" s="1">
        <v>2.2068574098693113E-2</v>
      </c>
    </row>
    <row r="11" spans="1:7" x14ac:dyDescent="0.25">
      <c r="A11" t="s">
        <v>129</v>
      </c>
      <c r="B11">
        <v>3000</v>
      </c>
      <c r="C11" s="1">
        <v>1.7115179452656563E-2</v>
      </c>
      <c r="D11" s="1">
        <v>1.6517348079099749E-2</v>
      </c>
      <c r="E11">
        <f>SUM(B2:B11)</f>
        <v>134672</v>
      </c>
      <c r="G11">
        <f>1-G12</f>
        <v>0.77679892150119989</v>
      </c>
    </row>
    <row r="12" spans="1:7" x14ac:dyDescent="0.25">
      <c r="A12" t="s">
        <v>98</v>
      </c>
      <c r="B12">
        <v>2600</v>
      </c>
      <c r="C12" s="1">
        <v>1.4833155525635687E-2</v>
      </c>
      <c r="D12" s="1">
        <v>1.4306592670483634E-2</v>
      </c>
      <c r="E12">
        <f>SUM(B12:B72)</f>
        <v>40611</v>
      </c>
      <c r="F12">
        <f>SUM(C12:C72)</f>
        <v>0.23168818425061186</v>
      </c>
      <c r="G12">
        <f>SUM(D12:D72)</f>
        <v>0.22320107849880014</v>
      </c>
    </row>
    <row r="13" spans="1:7" x14ac:dyDescent="0.25">
      <c r="A13" t="s">
        <v>136</v>
      </c>
      <c r="B13">
        <v>2600</v>
      </c>
      <c r="C13" s="1">
        <v>1.4833155525635687E-2</v>
      </c>
      <c r="D13" s="1">
        <v>1.4306592670483634E-2</v>
      </c>
    </row>
    <row r="14" spans="1:7" x14ac:dyDescent="0.25">
      <c r="A14" t="s">
        <v>137</v>
      </c>
      <c r="B14">
        <v>2000</v>
      </c>
      <c r="C14" s="1">
        <v>1.1410119635104373E-2</v>
      </c>
      <c r="D14" s="1">
        <v>1.0997511150577028E-2</v>
      </c>
    </row>
    <row r="15" spans="1:7" x14ac:dyDescent="0.25">
      <c r="A15" t="s">
        <v>138</v>
      </c>
      <c r="B15">
        <v>1800</v>
      </c>
      <c r="C15" s="1">
        <v>1.0269107671593936E-2</v>
      </c>
      <c r="D15" s="1">
        <v>9.8959389534950433E-3</v>
      </c>
    </row>
    <row r="16" spans="1:7" x14ac:dyDescent="0.25">
      <c r="A16" t="s">
        <v>139</v>
      </c>
      <c r="B16">
        <v>1620</v>
      </c>
      <c r="C16" s="1">
        <v>9.2421969044345423E-3</v>
      </c>
      <c r="D16" s="1">
        <v>8.9050408801243392E-3</v>
      </c>
    </row>
    <row r="17" spans="1:4" x14ac:dyDescent="0.25">
      <c r="A17" t="s">
        <v>140</v>
      </c>
      <c r="B17">
        <v>1500</v>
      </c>
      <c r="C17" s="1">
        <v>8.5575897263282814E-3</v>
      </c>
      <c r="D17" s="1">
        <v>8.2446814506531782E-3</v>
      </c>
    </row>
    <row r="18" spans="1:4" x14ac:dyDescent="0.25">
      <c r="A18" t="s">
        <v>15</v>
      </c>
      <c r="B18">
        <v>1500</v>
      </c>
      <c r="C18" s="1">
        <v>8.5575897263282814E-3</v>
      </c>
      <c r="D18" s="1">
        <v>8.2446814506531782E-3</v>
      </c>
    </row>
    <row r="19" spans="1:4" x14ac:dyDescent="0.25">
      <c r="A19" t="s">
        <v>141</v>
      </c>
      <c r="B19">
        <v>1500</v>
      </c>
      <c r="C19" s="1">
        <v>8.5575897263282814E-3</v>
      </c>
      <c r="D19" s="1">
        <v>8.2446814506531782E-3</v>
      </c>
    </row>
    <row r="20" spans="1:4" x14ac:dyDescent="0.25">
      <c r="A20" t="s">
        <v>142</v>
      </c>
      <c r="B20">
        <v>1260</v>
      </c>
      <c r="C20" s="1">
        <v>7.1883753701157561E-3</v>
      </c>
      <c r="D20" s="1">
        <v>6.9244633474921692E-3</v>
      </c>
    </row>
    <row r="21" spans="1:4" x14ac:dyDescent="0.25">
      <c r="A21" t="s">
        <v>131</v>
      </c>
      <c r="B21">
        <v>1245</v>
      </c>
      <c r="C21" s="1">
        <v>7.1027994728524732E-3</v>
      </c>
      <c r="D21" s="1">
        <v>6.8419697328546344E-3</v>
      </c>
    </row>
    <row r="22" spans="1:4" x14ac:dyDescent="0.25">
      <c r="A22" t="s">
        <v>143</v>
      </c>
      <c r="B22">
        <v>1200</v>
      </c>
      <c r="C22" s="1">
        <v>6.8460717810626247E-3</v>
      </c>
      <c r="D22" s="1">
        <v>6.5945018794094897E-3</v>
      </c>
    </row>
    <row r="23" spans="1:4" x14ac:dyDescent="0.25">
      <c r="A23" t="s">
        <v>144</v>
      </c>
      <c r="B23">
        <v>1200</v>
      </c>
      <c r="C23" s="1">
        <v>6.8460717810626247E-3</v>
      </c>
      <c r="D23" s="1">
        <v>6.5945018794094897E-3</v>
      </c>
    </row>
    <row r="24" spans="1:4" x14ac:dyDescent="0.25">
      <c r="A24" t="s">
        <v>130</v>
      </c>
      <c r="B24">
        <v>1188</v>
      </c>
      <c r="C24" s="1">
        <v>6.7776110632519985E-3</v>
      </c>
      <c r="D24" s="1">
        <v>6.5285136750419127E-3</v>
      </c>
    </row>
    <row r="25" spans="1:4" x14ac:dyDescent="0.25">
      <c r="A25" t="s">
        <v>145</v>
      </c>
      <c r="B25">
        <v>880</v>
      </c>
      <c r="C25" s="1">
        <v>5.0204526394459249E-3</v>
      </c>
      <c r="D25" s="1">
        <v>4.8352292741274203E-3</v>
      </c>
    </row>
    <row r="26" spans="1:4" x14ac:dyDescent="0.25">
      <c r="A26" t="s">
        <v>146</v>
      </c>
      <c r="B26">
        <v>759</v>
      </c>
      <c r="C26" s="1">
        <v>4.3301404015221104E-3</v>
      </c>
      <c r="D26" s="1">
        <v>4.1701969092365005E-3</v>
      </c>
    </row>
    <row r="27" spans="1:4" x14ac:dyDescent="0.25">
      <c r="A27" t="s">
        <v>147</v>
      </c>
      <c r="B27">
        <v>704</v>
      </c>
      <c r="C27" s="1">
        <v>4.0163621115567394E-3</v>
      </c>
      <c r="D27" s="1">
        <v>3.8679380283993077E-3</v>
      </c>
    </row>
    <row r="28" spans="1:4" x14ac:dyDescent="0.25">
      <c r="A28" t="s">
        <v>117</v>
      </c>
      <c r="B28">
        <v>700</v>
      </c>
      <c r="C28" s="1">
        <v>3.993541872286531E-3</v>
      </c>
      <c r="D28" s="1">
        <v>3.8459562031144942E-3</v>
      </c>
    </row>
    <row r="29" spans="1:4" x14ac:dyDescent="0.25">
      <c r="A29" t="s">
        <v>148</v>
      </c>
      <c r="B29">
        <v>690</v>
      </c>
      <c r="C29" s="1">
        <v>3.9364912741110094E-3</v>
      </c>
      <c r="D29" s="1">
        <v>3.7910020135542505E-3</v>
      </c>
    </row>
    <row r="30" spans="1:4" x14ac:dyDescent="0.25">
      <c r="A30" t="s">
        <v>149</v>
      </c>
      <c r="B30">
        <v>690</v>
      </c>
      <c r="C30" s="1">
        <v>3.9364912741110094E-3</v>
      </c>
      <c r="D30" s="1">
        <v>3.7910020135542505E-3</v>
      </c>
    </row>
    <row r="31" spans="1:4" x14ac:dyDescent="0.25">
      <c r="A31" t="s">
        <v>14</v>
      </c>
      <c r="B31">
        <v>670</v>
      </c>
      <c r="C31" s="1">
        <v>3.8223900777599653E-3</v>
      </c>
      <c r="D31" s="1">
        <v>3.6810951846748515E-3</v>
      </c>
    </row>
    <row r="32" spans="1:4" x14ac:dyDescent="0.25">
      <c r="A32" t="s">
        <v>150</v>
      </c>
      <c r="B32">
        <v>621</v>
      </c>
      <c r="C32" s="1">
        <v>3.5428421466999083E-3</v>
      </c>
      <c r="D32" s="1">
        <v>3.4118318348961767E-3</v>
      </c>
    </row>
    <row r="33" spans="1:4" x14ac:dyDescent="0.25">
      <c r="A33" t="s">
        <v>16</v>
      </c>
      <c r="B33">
        <v>528</v>
      </c>
      <c r="C33" s="1">
        <v>3.0122715836675548E-3</v>
      </c>
      <c r="D33" s="1">
        <v>2.9008110290709233E-3</v>
      </c>
    </row>
    <row r="34" spans="1:4" x14ac:dyDescent="0.25">
      <c r="A34" t="s">
        <v>17</v>
      </c>
      <c r="B34">
        <v>520</v>
      </c>
      <c r="C34" s="1">
        <v>2.9666311051271374E-3</v>
      </c>
      <c r="D34" s="1">
        <v>2.8568539200169553E-3</v>
      </c>
    </row>
    <row r="35" spans="1:4" x14ac:dyDescent="0.25">
      <c r="A35" t="s">
        <v>151</v>
      </c>
      <c r="B35">
        <v>510</v>
      </c>
      <c r="C35" s="1">
        <v>2.9095805069516154E-3</v>
      </c>
      <c r="D35" s="1">
        <v>2.8019078981421763E-3</v>
      </c>
    </row>
    <row r="36" spans="1:4" x14ac:dyDescent="0.25">
      <c r="A36" t="s">
        <v>152</v>
      </c>
      <c r="B36">
        <v>470</v>
      </c>
      <c r="C36" s="1">
        <v>2.6813781142495277E-3</v>
      </c>
      <c r="D36" s="1">
        <v>2.5821275469924787E-3</v>
      </c>
    </row>
    <row r="37" spans="1:4" x14ac:dyDescent="0.25">
      <c r="A37" t="s">
        <v>153</v>
      </c>
      <c r="B37">
        <v>466</v>
      </c>
      <c r="C37" s="1">
        <v>2.6585578749793192E-3</v>
      </c>
      <c r="D37" s="1">
        <v>2.5601498265376177E-3</v>
      </c>
    </row>
    <row r="38" spans="1:4" x14ac:dyDescent="0.25">
      <c r="A38" t="s">
        <v>99</v>
      </c>
      <c r="B38">
        <v>461</v>
      </c>
      <c r="C38" s="1">
        <v>2.6300325758915584E-3</v>
      </c>
      <c r="D38" s="1">
        <v>2.5326777525118377E-3</v>
      </c>
    </row>
    <row r="39" spans="1:4" x14ac:dyDescent="0.25">
      <c r="A39" t="s">
        <v>108</v>
      </c>
      <c r="B39">
        <v>452</v>
      </c>
      <c r="C39" s="1">
        <v>2.5786870375335887E-3</v>
      </c>
      <c r="D39" s="1">
        <v>2.4832282417314982E-3</v>
      </c>
    </row>
    <row r="40" spans="1:4" x14ac:dyDescent="0.25">
      <c r="A40" t="s">
        <v>154</v>
      </c>
      <c r="B40">
        <v>441</v>
      </c>
      <c r="C40" s="1">
        <v>2.5159313795405144E-3</v>
      </c>
      <c r="D40" s="1">
        <v>2.4227903248167904E-3</v>
      </c>
    </row>
    <row r="41" spans="1:4" x14ac:dyDescent="0.25">
      <c r="A41" t="s">
        <v>100</v>
      </c>
      <c r="B41">
        <v>434</v>
      </c>
      <c r="C41" s="1">
        <v>2.4759959608176493E-3</v>
      </c>
      <c r="D41" s="1">
        <v>2.3843300411184993E-3</v>
      </c>
    </row>
    <row r="42" spans="1:4" x14ac:dyDescent="0.25">
      <c r="A42" t="s">
        <v>155</v>
      </c>
      <c r="B42">
        <v>431</v>
      </c>
      <c r="C42" s="1">
        <v>2.4588807813649928E-3</v>
      </c>
      <c r="D42" s="1">
        <v>2.3678471077285797E-3</v>
      </c>
    </row>
    <row r="43" spans="1:4" x14ac:dyDescent="0.25">
      <c r="A43" t="s">
        <v>156</v>
      </c>
      <c r="B43">
        <v>420</v>
      </c>
      <c r="C43" s="1">
        <v>2.3961251233719184E-3</v>
      </c>
      <c r="D43" s="1">
        <v>2.3074099400760112E-3</v>
      </c>
    </row>
    <row r="44" spans="1:4" x14ac:dyDescent="0.25">
      <c r="A44" t="s">
        <v>157</v>
      </c>
      <c r="B44">
        <v>404</v>
      </c>
      <c r="C44" s="1">
        <v>2.3048441662910837E-3</v>
      </c>
      <c r="D44" s="1">
        <v>2.219502008344009E-3</v>
      </c>
    </row>
    <row r="45" spans="1:4" x14ac:dyDescent="0.25">
      <c r="A45" t="s">
        <v>158</v>
      </c>
      <c r="B45">
        <v>400</v>
      </c>
      <c r="C45" s="1">
        <v>2.2820239270208748E-3</v>
      </c>
      <c r="D45" s="1">
        <v>2.1975251442788841E-3</v>
      </c>
    </row>
    <row r="46" spans="1:4" x14ac:dyDescent="0.25">
      <c r="A46" t="s">
        <v>159</v>
      </c>
      <c r="B46">
        <v>400</v>
      </c>
      <c r="C46" s="1">
        <v>2.2820239270208748E-3</v>
      </c>
      <c r="D46" s="1">
        <v>2.1975251442788841E-3</v>
      </c>
    </row>
    <row r="47" spans="1:4" x14ac:dyDescent="0.25">
      <c r="A47" t="s">
        <v>160</v>
      </c>
      <c r="B47">
        <v>400</v>
      </c>
      <c r="C47" s="1">
        <v>2.2820239270208748E-3</v>
      </c>
      <c r="D47" s="1">
        <v>2.1975251442788841E-3</v>
      </c>
    </row>
    <row r="48" spans="1:4" x14ac:dyDescent="0.25">
      <c r="A48" t="s">
        <v>161</v>
      </c>
      <c r="B48">
        <v>400</v>
      </c>
      <c r="C48" s="1">
        <v>2.2820239270208748E-3</v>
      </c>
      <c r="D48" s="1">
        <v>2.1975251442788841E-3</v>
      </c>
    </row>
    <row r="49" spans="1:4" x14ac:dyDescent="0.25">
      <c r="A49" t="s">
        <v>162</v>
      </c>
      <c r="B49">
        <v>379</v>
      </c>
      <c r="C49" s="1">
        <v>2.1622176708522788E-3</v>
      </c>
      <c r="D49" s="1">
        <v>2.0821473911818277E-3</v>
      </c>
    </row>
    <row r="50" spans="1:4" x14ac:dyDescent="0.25">
      <c r="A50" t="s">
        <v>118</v>
      </c>
      <c r="B50">
        <v>375</v>
      </c>
      <c r="C50" s="1">
        <v>2.1393974315820703E-3</v>
      </c>
      <c r="D50" s="1">
        <v>2.0601708135186861E-3</v>
      </c>
    </row>
    <row r="51" spans="1:4" x14ac:dyDescent="0.25">
      <c r="A51" t="s">
        <v>163</v>
      </c>
      <c r="B51">
        <v>372</v>
      </c>
      <c r="C51" s="1">
        <v>2.1222822521294138E-3</v>
      </c>
      <c r="D51" s="1">
        <v>2.0436884124564745E-3</v>
      </c>
    </row>
    <row r="52" spans="1:4" x14ac:dyDescent="0.25">
      <c r="A52" t="s">
        <v>164</v>
      </c>
      <c r="B52">
        <v>370</v>
      </c>
      <c r="C52" s="1">
        <v>2.1108721324943091E-3</v>
      </c>
      <c r="D52" s="1">
        <v>2.0327001678564893E-3</v>
      </c>
    </row>
    <row r="53" spans="1:4" x14ac:dyDescent="0.25">
      <c r="A53" t="s">
        <v>165</v>
      </c>
      <c r="B53">
        <v>360</v>
      </c>
      <c r="C53" s="1">
        <v>2.0538215343187875E-3</v>
      </c>
      <c r="D53" s="1">
        <v>1.9777590721494522E-3</v>
      </c>
    </row>
    <row r="54" spans="1:4" x14ac:dyDescent="0.25">
      <c r="A54" t="s">
        <v>166</v>
      </c>
      <c r="B54">
        <v>340</v>
      </c>
      <c r="C54" s="1">
        <v>1.9397203379677437E-3</v>
      </c>
      <c r="D54" s="1">
        <v>1.8678776628791248E-3</v>
      </c>
    </row>
    <row r="55" spans="1:4" x14ac:dyDescent="0.25">
      <c r="A55" t="s">
        <v>167</v>
      </c>
      <c r="B55">
        <v>324</v>
      </c>
      <c r="C55" s="1">
        <v>1.8484393808869085E-3</v>
      </c>
      <c r="D55" s="1">
        <v>1.7799732795195976E-3</v>
      </c>
    </row>
    <row r="56" spans="1:4" x14ac:dyDescent="0.25">
      <c r="A56" t="s">
        <v>18</v>
      </c>
      <c r="B56">
        <v>314</v>
      </c>
      <c r="C56" s="1">
        <v>1.7913887827113867E-3</v>
      </c>
      <c r="D56" s="1">
        <v>1.7250333523632384E-3</v>
      </c>
    </row>
    <row r="57" spans="1:4" x14ac:dyDescent="0.25">
      <c r="A57" t="s">
        <v>168</v>
      </c>
      <c r="B57">
        <v>311</v>
      </c>
      <c r="C57" s="1">
        <v>1.7742736032587301E-3</v>
      </c>
      <c r="D57" s="1">
        <v>1.7085514178700762E-3</v>
      </c>
    </row>
    <row r="58" spans="1:4" x14ac:dyDescent="0.25">
      <c r="A58" t="s">
        <v>169</v>
      </c>
      <c r="B58">
        <v>300</v>
      </c>
      <c r="C58" s="1">
        <v>1.7115179452656562E-3</v>
      </c>
      <c r="D58" s="1">
        <v>1.6481178430178772E-3</v>
      </c>
    </row>
    <row r="59" spans="1:4" x14ac:dyDescent="0.25">
      <c r="A59" t="s">
        <v>170</v>
      </c>
      <c r="B59">
        <v>300</v>
      </c>
      <c r="C59" s="1">
        <v>1.7115179452656562E-3</v>
      </c>
      <c r="D59" s="1">
        <v>1.6481178430178772E-3</v>
      </c>
    </row>
    <row r="60" spans="1:4" x14ac:dyDescent="0.25">
      <c r="A60" t="s">
        <v>171</v>
      </c>
      <c r="B60">
        <v>292</v>
      </c>
      <c r="C60" s="1">
        <v>1.6658774667252386E-3</v>
      </c>
      <c r="D60" s="1">
        <v>1.6041663138630176E-3</v>
      </c>
    </row>
    <row r="61" spans="1:4" x14ac:dyDescent="0.25">
      <c r="A61" t="s">
        <v>121</v>
      </c>
      <c r="B61">
        <v>280</v>
      </c>
      <c r="C61" s="1">
        <v>1.5974167489146123E-3</v>
      </c>
      <c r="D61" s="1">
        <v>1.5382393004545881E-3</v>
      </c>
    </row>
    <row r="62" spans="1:4" x14ac:dyDescent="0.25">
      <c r="A62" t="s">
        <v>172</v>
      </c>
      <c r="B62">
        <v>232</v>
      </c>
      <c r="C62" s="1">
        <v>1.3235738776721075E-3</v>
      </c>
      <c r="D62" s="1">
        <v>1.2745340737525992E-3</v>
      </c>
    </row>
    <row r="63" spans="1:4" x14ac:dyDescent="0.25">
      <c r="A63" t="s">
        <v>19</v>
      </c>
      <c r="B63">
        <v>231</v>
      </c>
      <c r="C63" s="1">
        <v>1.3178688178545552E-3</v>
      </c>
      <c r="D63" s="1">
        <v>1.2690402625526076E-3</v>
      </c>
    </row>
    <row r="64" spans="1:4" x14ac:dyDescent="0.25">
      <c r="A64" t="s">
        <v>173</v>
      </c>
      <c r="B64">
        <v>214</v>
      </c>
      <c r="C64" s="1">
        <v>1.2208828009561681E-3</v>
      </c>
      <c r="D64" s="1">
        <v>1.1756456892434179E-3</v>
      </c>
    </row>
    <row r="65" spans="1:4" x14ac:dyDescent="0.25">
      <c r="A65" t="s">
        <v>174</v>
      </c>
      <c r="B65">
        <v>206</v>
      </c>
      <c r="C65" s="1">
        <v>1.1752423224157505E-3</v>
      </c>
      <c r="D65" s="1">
        <v>1.1316954578397325E-3</v>
      </c>
    </row>
    <row r="66" spans="1:4" x14ac:dyDescent="0.25">
      <c r="A66" t="s">
        <v>104</v>
      </c>
      <c r="B66">
        <v>201</v>
      </c>
      <c r="C66" s="1">
        <v>1.1467170233279895E-3</v>
      </c>
      <c r="D66" s="1">
        <v>1.104226617972469E-3</v>
      </c>
    </row>
    <row r="67" spans="1:4" x14ac:dyDescent="0.25">
      <c r="A67" t="s">
        <v>175</v>
      </c>
      <c r="B67">
        <v>200</v>
      </c>
      <c r="C67" s="1">
        <v>1.1410119635104374E-3</v>
      </c>
      <c r="D67" s="1">
        <v>1.0987328538053457E-3</v>
      </c>
    </row>
    <row r="68" spans="1:4" x14ac:dyDescent="0.25">
      <c r="A68" t="s">
        <v>176</v>
      </c>
      <c r="B68">
        <v>200</v>
      </c>
      <c r="C68" s="1">
        <v>1.1410119635104374E-3</v>
      </c>
      <c r="D68" s="1">
        <v>1.0987328538053457E-3</v>
      </c>
    </row>
    <row r="69" spans="1:4" x14ac:dyDescent="0.25">
      <c r="A69" t="s">
        <v>132</v>
      </c>
      <c r="B69">
        <v>200</v>
      </c>
      <c r="C69" s="1">
        <v>1.1410119635104374E-3</v>
      </c>
      <c r="D69" s="1">
        <v>1.0987328538053457E-3</v>
      </c>
    </row>
    <row r="70" spans="1:4" x14ac:dyDescent="0.25">
      <c r="A70" t="s">
        <v>106</v>
      </c>
      <c r="B70">
        <v>189</v>
      </c>
      <c r="C70" s="1">
        <v>1.0782563055173635E-3</v>
      </c>
      <c r="D70" s="1">
        <v>1.0383015473735217E-3</v>
      </c>
    </row>
    <row r="71" spans="1:4" x14ac:dyDescent="0.25">
      <c r="A71" t="s">
        <v>177</v>
      </c>
      <c r="B71">
        <v>180</v>
      </c>
      <c r="C71" s="1">
        <v>1.0269107671593938E-3</v>
      </c>
      <c r="D71" s="1">
        <v>9.8885787745246517E-4</v>
      </c>
    </row>
    <row r="72" spans="1:4" x14ac:dyDescent="0.25">
      <c r="A72" t="s">
        <v>105</v>
      </c>
      <c r="B72">
        <v>177</v>
      </c>
      <c r="C72" s="1">
        <v>1.0097955877067372E-3</v>
      </c>
      <c r="D72" s="1">
        <v>9.7237667395795981E-4</v>
      </c>
    </row>
    <row r="73" spans="1:4" x14ac:dyDescent="0.25">
      <c r="B73">
        <f>SUBTOTAL(109,_20240108_polkadot_90_days_medium_spender_voting_power[weight])</f>
        <v>175283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A4ECE-5DC5-4A89-984C-7800B38F7499}">
  <dimension ref="A1:H37"/>
  <sheetViews>
    <sheetView tabSelected="1" workbookViewId="0">
      <selection activeCell="B38" sqref="B38"/>
    </sheetView>
  </sheetViews>
  <sheetFormatPr defaultRowHeight="15" x14ac:dyDescent="0.25"/>
  <cols>
    <col min="1" max="1" width="57.7109375" bestFit="1" customWidth="1"/>
    <col min="2" max="2" width="9.42578125" bestFit="1" customWidth="1"/>
    <col min="3" max="3" width="17.42578125" bestFit="1" customWidth="1"/>
    <col min="4" max="4" width="1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 t="s">
        <v>5</v>
      </c>
      <c r="B2">
        <v>30000</v>
      </c>
      <c r="C2" s="2">
        <v>0.30139848898890853</v>
      </c>
      <c r="D2" s="1">
        <v>0.40169895163102831</v>
      </c>
    </row>
    <row r="3" spans="1:8" x14ac:dyDescent="0.25">
      <c r="A3" t="s">
        <v>7</v>
      </c>
      <c r="B3">
        <v>18750</v>
      </c>
      <c r="C3" s="2">
        <v>0.18837405561806783</v>
      </c>
      <c r="D3" s="1">
        <v>0.18056827864378516</v>
      </c>
    </row>
    <row r="4" spans="1:8" x14ac:dyDescent="0.25">
      <c r="A4" t="s">
        <v>8</v>
      </c>
      <c r="B4">
        <v>18000</v>
      </c>
      <c r="C4" s="2">
        <v>0.18083909339334511</v>
      </c>
      <c r="D4" s="1">
        <v>0.17942077478130872</v>
      </c>
    </row>
    <row r="5" spans="1:8" x14ac:dyDescent="0.25">
      <c r="A5" t="s">
        <v>10</v>
      </c>
      <c r="B5">
        <v>12592</v>
      </c>
      <c r="C5" s="2">
        <v>0.12650699244494454</v>
      </c>
      <c r="D5" s="1">
        <v>0.1118232536952755</v>
      </c>
    </row>
    <row r="6" spans="1:8" x14ac:dyDescent="0.25">
      <c r="A6" t="s">
        <v>97</v>
      </c>
      <c r="B6">
        <v>5000</v>
      </c>
      <c r="C6" s="2">
        <v>5.0233081498151422E-2</v>
      </c>
      <c r="D6" s="1">
        <v>3.2097078082230418E-2</v>
      </c>
    </row>
    <row r="7" spans="1:8" x14ac:dyDescent="0.25">
      <c r="A7" t="s">
        <v>13</v>
      </c>
      <c r="B7">
        <v>3903</v>
      </c>
      <c r="C7" s="2">
        <v>3.9211943417456999E-2</v>
      </c>
      <c r="D7" s="1">
        <v>2.5570147650311573E-2</v>
      </c>
    </row>
    <row r="8" spans="1:8" x14ac:dyDescent="0.25">
      <c r="A8" t="s">
        <v>14</v>
      </c>
      <c r="B8">
        <v>2459</v>
      </c>
      <c r="C8" s="2">
        <v>2.4704629480790871E-2</v>
      </c>
      <c r="D8" s="1">
        <v>1.4163930794881869E-2</v>
      </c>
    </row>
    <row r="9" spans="1:8" x14ac:dyDescent="0.25">
      <c r="A9" t="s">
        <v>98</v>
      </c>
      <c r="B9">
        <v>2400</v>
      </c>
      <c r="C9" s="2">
        <v>2.4111879119112684E-2</v>
      </c>
      <c r="D9" s="1">
        <v>1.3991236401113742E-2</v>
      </c>
    </row>
    <row r="10" spans="1:8" x14ac:dyDescent="0.25">
      <c r="A10" t="s">
        <v>15</v>
      </c>
      <c r="B10">
        <v>1500</v>
      </c>
      <c r="C10" s="2">
        <v>1.5069924449445427E-2</v>
      </c>
      <c r="D10" s="1">
        <v>8.4475413536798175E-3</v>
      </c>
    </row>
    <row r="11" spans="1:8" x14ac:dyDescent="0.25">
      <c r="A11" t="s">
        <v>16</v>
      </c>
      <c r="B11">
        <v>527</v>
      </c>
      <c r="C11" s="2">
        <v>5.2945667899051601E-3</v>
      </c>
      <c r="D11" s="1">
        <v>3.427923515688974E-3</v>
      </c>
    </row>
    <row r="12" spans="1:8" x14ac:dyDescent="0.25">
      <c r="A12" t="s">
        <v>17</v>
      </c>
      <c r="B12">
        <v>510</v>
      </c>
      <c r="C12" s="2">
        <v>5.1237743128114454E-3</v>
      </c>
      <c r="D12" s="1">
        <v>3.3198986763235587E-3</v>
      </c>
      <c r="F12">
        <f>SUM(B12:B31)</f>
        <v>4405</v>
      </c>
      <c r="G12">
        <f t="shared" ref="G12:H12" si="0">SUM(C12:C31)</f>
        <v>4.4255344799871407E-2</v>
      </c>
      <c r="H12">
        <f t="shared" si="0"/>
        <v>2.8790883450695918E-2</v>
      </c>
    </row>
    <row r="13" spans="1:8" x14ac:dyDescent="0.25">
      <c r="A13" t="s">
        <v>99</v>
      </c>
      <c r="B13">
        <v>461</v>
      </c>
      <c r="C13" s="2">
        <v>4.6314901141295611E-3</v>
      </c>
      <c r="D13" s="1">
        <v>3.0051742346941259E-3</v>
      </c>
    </row>
    <row r="14" spans="1:8" x14ac:dyDescent="0.25">
      <c r="A14" t="s">
        <v>100</v>
      </c>
      <c r="B14">
        <v>412</v>
      </c>
      <c r="C14" s="2">
        <v>4.1392059154476768E-3</v>
      </c>
      <c r="D14" s="1">
        <v>2.6894844139399294E-3</v>
      </c>
    </row>
    <row r="15" spans="1:8" x14ac:dyDescent="0.25">
      <c r="A15" t="s">
        <v>101</v>
      </c>
      <c r="B15">
        <v>360</v>
      </c>
      <c r="C15" s="2">
        <v>3.6167818678669024E-3</v>
      </c>
      <c r="D15" s="1">
        <v>2.3520724781829036E-3</v>
      </c>
    </row>
    <row r="16" spans="1:8" x14ac:dyDescent="0.25">
      <c r="A16" t="s">
        <v>18</v>
      </c>
      <c r="B16">
        <v>307</v>
      </c>
      <c r="C16" s="2">
        <v>3.0843112039864971E-3</v>
      </c>
      <c r="D16" s="1">
        <v>2.007675102466913E-3</v>
      </c>
    </row>
    <row r="17" spans="1:4" x14ac:dyDescent="0.25">
      <c r="A17" t="s">
        <v>19</v>
      </c>
      <c r="B17">
        <v>231</v>
      </c>
      <c r="C17" s="2">
        <v>2.3207683652145955E-3</v>
      </c>
      <c r="D17" s="1">
        <v>1.51197353111801E-3</v>
      </c>
    </row>
    <row r="18" spans="1:4" x14ac:dyDescent="0.25">
      <c r="A18" t="s">
        <v>102</v>
      </c>
      <c r="B18">
        <v>220</v>
      </c>
      <c r="C18" s="2">
        <v>2.2102555859186625E-3</v>
      </c>
      <c r="D18" s="1">
        <v>1.4395657579781476E-3</v>
      </c>
    </row>
    <row r="19" spans="1:4" x14ac:dyDescent="0.25">
      <c r="A19" t="s">
        <v>103</v>
      </c>
      <c r="B19">
        <v>210</v>
      </c>
      <c r="C19" s="2">
        <v>2.1097894229223598E-3</v>
      </c>
      <c r="D19" s="1">
        <v>1.3744102599261166E-3</v>
      </c>
    </row>
    <row r="20" spans="1:4" x14ac:dyDescent="0.25">
      <c r="A20" t="s">
        <v>104</v>
      </c>
      <c r="B20">
        <v>201</v>
      </c>
      <c r="C20" s="2">
        <v>2.0193698762256871E-3</v>
      </c>
      <c r="D20" s="1">
        <v>1.3152748227082864E-3</v>
      </c>
    </row>
    <row r="21" spans="1:4" x14ac:dyDescent="0.25">
      <c r="A21" t="s">
        <v>105</v>
      </c>
      <c r="B21">
        <v>177</v>
      </c>
      <c r="C21" s="2">
        <v>1.7782510850345603E-3</v>
      </c>
      <c r="D21" s="1">
        <v>1.1591003436257233E-3</v>
      </c>
    </row>
    <row r="22" spans="1:4" x14ac:dyDescent="0.25">
      <c r="A22" t="s">
        <v>20</v>
      </c>
      <c r="B22">
        <v>157</v>
      </c>
      <c r="C22" s="2">
        <v>1.5773187590419546E-3</v>
      </c>
      <c r="D22" s="1">
        <v>1.0276439089196947E-3</v>
      </c>
    </row>
    <row r="23" spans="1:4" x14ac:dyDescent="0.25">
      <c r="A23" t="s">
        <v>106</v>
      </c>
      <c r="B23">
        <v>151</v>
      </c>
      <c r="C23" s="2">
        <v>1.5170390612441729E-3</v>
      </c>
      <c r="D23" s="1">
        <v>9.8858184932307529E-4</v>
      </c>
    </row>
    <row r="24" spans="1:4" x14ac:dyDescent="0.25">
      <c r="A24" t="s">
        <v>107</v>
      </c>
      <c r="B24">
        <v>150</v>
      </c>
      <c r="C24" s="2">
        <v>1.5069924449445428E-3</v>
      </c>
      <c r="D24" s="1">
        <v>9.8195652831851695E-4</v>
      </c>
    </row>
    <row r="25" spans="1:4" x14ac:dyDescent="0.25">
      <c r="A25" t="s">
        <v>108</v>
      </c>
      <c r="B25">
        <v>143</v>
      </c>
      <c r="C25" s="2">
        <v>1.4366661308471307E-3</v>
      </c>
      <c r="D25" s="1">
        <v>9.3606739432722014E-4</v>
      </c>
    </row>
    <row r="26" spans="1:4" x14ac:dyDescent="0.25">
      <c r="A26" t="s">
        <v>109</v>
      </c>
      <c r="B26">
        <v>138</v>
      </c>
      <c r="C26" s="2">
        <v>1.3864330493489792E-3</v>
      </c>
      <c r="D26" s="1">
        <v>9.0346578199699699E-4</v>
      </c>
    </row>
    <row r="27" spans="1:4" x14ac:dyDescent="0.25">
      <c r="A27" t="s">
        <v>110</v>
      </c>
      <c r="B27">
        <v>135</v>
      </c>
      <c r="C27" s="2">
        <v>1.3562932004500883E-3</v>
      </c>
      <c r="D27" s="1">
        <v>8.8362235985269628E-4</v>
      </c>
    </row>
    <row r="28" spans="1:4" x14ac:dyDescent="0.25">
      <c r="A28" t="s">
        <v>22</v>
      </c>
      <c r="B28">
        <v>122</v>
      </c>
      <c r="C28" s="2">
        <v>1.2256871885548946E-3</v>
      </c>
      <c r="D28" s="1">
        <v>7.9900742191497866E-4</v>
      </c>
    </row>
    <row r="29" spans="1:4" x14ac:dyDescent="0.25">
      <c r="A29" t="s">
        <v>111</v>
      </c>
      <c r="B29">
        <v>112</v>
      </c>
      <c r="C29" s="2">
        <v>1.125221025558592E-3</v>
      </c>
      <c r="D29" s="1">
        <v>7.3362196838603776E-4</v>
      </c>
    </row>
    <row r="30" spans="1:4" x14ac:dyDescent="0.25">
      <c r="A30" t="s">
        <v>112</v>
      </c>
      <c r="B30">
        <v>105</v>
      </c>
      <c r="C30" s="2">
        <v>1.0548947114611799E-3</v>
      </c>
      <c r="D30" s="1">
        <v>6.8770029352536685E-4</v>
      </c>
    </row>
    <row r="31" spans="1:4" x14ac:dyDescent="0.25">
      <c r="A31" t="s">
        <v>113</v>
      </c>
      <c r="B31">
        <v>103</v>
      </c>
      <c r="C31" s="2">
        <v>1.0348014788619192E-3</v>
      </c>
      <c r="D31" s="1">
        <v>6.7458632316762137E-4</v>
      </c>
    </row>
    <row r="32" spans="1:4" x14ac:dyDescent="0.25">
      <c r="B32">
        <f>SUBTOTAL(109,_20240108_polkadot_90_days_small_spender_voting_power[weight])</f>
        <v>99536</v>
      </c>
    </row>
    <row r="35" spans="2:2" x14ac:dyDescent="0.25">
      <c r="B35">
        <f>B32/2</f>
        <v>49768</v>
      </c>
    </row>
    <row r="36" spans="2:2" x14ac:dyDescent="0.25">
      <c r="B36">
        <f>B2+B3</f>
        <v>48750</v>
      </c>
    </row>
    <row r="37" spans="2:2" x14ac:dyDescent="0.25">
      <c r="B37">
        <f>B2+B4</f>
        <v>48000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041FB-4FE5-40CF-85F5-E2861E3F7DF8}">
  <dimension ref="A1:D31"/>
  <sheetViews>
    <sheetView workbookViewId="0">
      <selection activeCell="B31" sqref="B31"/>
    </sheetView>
  </sheetViews>
  <sheetFormatPr defaultRowHeight="15" x14ac:dyDescent="0.25"/>
  <cols>
    <col min="1" max="1" width="57.7109375" bestFit="1" customWidth="1"/>
    <col min="2" max="2" width="9.42578125" bestFit="1" customWidth="1"/>
    <col min="3" max="3" width="17.425781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5</v>
      </c>
      <c r="B2">
        <v>30000</v>
      </c>
      <c r="C2">
        <v>0.38467456531774119</v>
      </c>
      <c r="D2">
        <v>0.5012175469652862</v>
      </c>
    </row>
    <row r="3" spans="1:4" x14ac:dyDescent="0.25">
      <c r="A3" t="s">
        <v>8</v>
      </c>
      <c r="B3">
        <v>18000</v>
      </c>
      <c r="C3">
        <v>0.2308047391906447</v>
      </c>
      <c r="D3">
        <v>9.3275710774851806E-2</v>
      </c>
    </row>
    <row r="4" spans="1:4" x14ac:dyDescent="0.25">
      <c r="A4" t="s">
        <v>10</v>
      </c>
      <c r="B4">
        <v>8106</v>
      </c>
      <c r="C4">
        <v>0.10393906754885367</v>
      </c>
      <c r="D4">
        <v>9.3185986041007099E-2</v>
      </c>
    </row>
    <row r="5" spans="1:4" x14ac:dyDescent="0.25">
      <c r="A5" t="s">
        <v>116</v>
      </c>
      <c r="B5">
        <v>4240</v>
      </c>
      <c r="C5">
        <v>5.4367338564907421E-2</v>
      </c>
      <c r="D5">
        <v>6.2263543800634577E-2</v>
      </c>
    </row>
    <row r="6" spans="1:4" x14ac:dyDescent="0.25">
      <c r="A6" t="s">
        <v>135</v>
      </c>
      <c r="B6">
        <v>4000</v>
      </c>
      <c r="C6">
        <v>5.1289942042365491E-2</v>
      </c>
      <c r="D6">
        <v>5.752145630121764E-2</v>
      </c>
    </row>
    <row r="7" spans="1:4" x14ac:dyDescent="0.25">
      <c r="A7" t="s">
        <v>98</v>
      </c>
      <c r="B7">
        <v>2600</v>
      </c>
      <c r="C7">
        <v>3.3338462327537573E-2</v>
      </c>
      <c r="D7">
        <v>3.5582923949378488E-2</v>
      </c>
    </row>
    <row r="8" spans="1:4" x14ac:dyDescent="0.25">
      <c r="A8" t="s">
        <v>14</v>
      </c>
      <c r="B8">
        <v>2502</v>
      </c>
      <c r="C8">
        <v>3.2081858747499616E-2</v>
      </c>
      <c r="D8">
        <v>3.3857624108448212E-2</v>
      </c>
    </row>
    <row r="9" spans="1:4" x14ac:dyDescent="0.25">
      <c r="A9" t="s">
        <v>13</v>
      </c>
      <c r="B9">
        <v>2429</v>
      </c>
      <c r="C9">
        <v>3.1145817305226444E-2</v>
      </c>
      <c r="D9">
        <v>3.2544410476629683E-2</v>
      </c>
    </row>
    <row r="10" spans="1:4" x14ac:dyDescent="0.25">
      <c r="A10" t="s">
        <v>15</v>
      </c>
      <c r="B10">
        <v>1500</v>
      </c>
      <c r="C10">
        <v>1.9233728265887061E-2</v>
      </c>
      <c r="D10">
        <v>2.1068419027290071E-2</v>
      </c>
    </row>
    <row r="11" spans="1:4" x14ac:dyDescent="0.25">
      <c r="A11" t="s">
        <v>150</v>
      </c>
      <c r="B11">
        <v>589</v>
      </c>
      <c r="C11">
        <v>7.552443965738319E-3</v>
      </c>
      <c r="D11">
        <v>9.062990966583603E-3</v>
      </c>
    </row>
    <row r="12" spans="1:4" x14ac:dyDescent="0.25">
      <c r="A12" t="s">
        <v>17</v>
      </c>
      <c r="B12">
        <v>530</v>
      </c>
      <c r="C12">
        <v>6.7959173206134276E-3</v>
      </c>
      <c r="D12">
        <v>8.0734188834922001E-3</v>
      </c>
    </row>
    <row r="13" spans="1:4" x14ac:dyDescent="0.25">
      <c r="A13" t="s">
        <v>16</v>
      </c>
      <c r="B13">
        <v>527</v>
      </c>
      <c r="C13">
        <v>6.7574498640816539E-3</v>
      </c>
      <c r="D13">
        <v>8.0242179976973121E-3</v>
      </c>
    </row>
    <row r="14" spans="1:4" x14ac:dyDescent="0.25">
      <c r="A14" t="s">
        <v>100</v>
      </c>
      <c r="B14">
        <v>412</v>
      </c>
      <c r="C14">
        <v>5.2828640303636456E-3</v>
      </c>
      <c r="D14">
        <v>6.2062124906086787E-3</v>
      </c>
    </row>
    <row r="15" spans="1:4" x14ac:dyDescent="0.25">
      <c r="A15" t="s">
        <v>18</v>
      </c>
      <c r="B15">
        <v>315</v>
      </c>
      <c r="C15">
        <v>4.0390829358362829E-3</v>
      </c>
      <c r="D15">
        <v>4.7191569101335236E-3</v>
      </c>
    </row>
    <row r="16" spans="1:4" x14ac:dyDescent="0.25">
      <c r="A16" t="s">
        <v>168</v>
      </c>
      <c r="B16">
        <v>311</v>
      </c>
      <c r="C16">
        <v>3.9877929937939174E-3</v>
      </c>
      <c r="D16">
        <v>4.658089876243162E-3</v>
      </c>
    </row>
    <row r="17" spans="1:4" x14ac:dyDescent="0.25">
      <c r="A17" t="s">
        <v>19</v>
      </c>
      <c r="B17">
        <v>229</v>
      </c>
      <c r="C17">
        <v>2.9363491819254244E-3</v>
      </c>
      <c r="D17">
        <v>3.4165913634294077E-3</v>
      </c>
    </row>
    <row r="18" spans="1:4" x14ac:dyDescent="0.25">
      <c r="A18" t="s">
        <v>178</v>
      </c>
      <c r="B18">
        <v>218</v>
      </c>
      <c r="C18">
        <v>2.7953018413089193E-3</v>
      </c>
      <c r="D18">
        <v>3.2501065151783735E-3</v>
      </c>
    </row>
    <row r="19" spans="1:4" x14ac:dyDescent="0.25">
      <c r="A19" t="s">
        <v>104</v>
      </c>
      <c r="B19">
        <v>161</v>
      </c>
      <c r="C19">
        <v>2.064420167205211E-3</v>
      </c>
      <c r="D19">
        <v>2.4010014550626024E-3</v>
      </c>
    </row>
    <row r="20" spans="1:4" x14ac:dyDescent="0.25">
      <c r="A20" t="s">
        <v>20</v>
      </c>
      <c r="B20">
        <v>156</v>
      </c>
      <c r="C20">
        <v>2.0003077396522542E-3</v>
      </c>
      <c r="D20">
        <v>2.3258934769905888E-3</v>
      </c>
    </row>
    <row r="21" spans="1:4" x14ac:dyDescent="0.25">
      <c r="A21" t="s">
        <v>113</v>
      </c>
      <c r="B21">
        <v>154</v>
      </c>
      <c r="C21">
        <v>1.9746627686310714E-3</v>
      </c>
      <c r="D21">
        <v>2.295738666899519E-3</v>
      </c>
    </row>
    <row r="22" spans="1:4" x14ac:dyDescent="0.25">
      <c r="A22" t="s">
        <v>106</v>
      </c>
      <c r="B22">
        <v>151</v>
      </c>
      <c r="C22">
        <v>1.9361953120992973E-3</v>
      </c>
      <c r="D22">
        <v>2.2507722109587815E-3</v>
      </c>
    </row>
    <row r="23" spans="1:4" x14ac:dyDescent="0.25">
      <c r="A23" t="s">
        <v>107</v>
      </c>
      <c r="B23">
        <v>150</v>
      </c>
      <c r="C23">
        <v>1.9233728265887059E-3</v>
      </c>
      <c r="D23">
        <v>2.2355707849551752E-3</v>
      </c>
    </row>
    <row r="24" spans="1:4" x14ac:dyDescent="0.25">
      <c r="A24" t="s">
        <v>108</v>
      </c>
      <c r="B24">
        <v>143</v>
      </c>
      <c r="C24">
        <v>1.8336154280145663E-3</v>
      </c>
      <c r="D24">
        <v>2.1273182058385853E-3</v>
      </c>
    </row>
    <row r="25" spans="1:4" x14ac:dyDescent="0.25">
      <c r="A25" t="s">
        <v>110</v>
      </c>
      <c r="B25">
        <v>101</v>
      </c>
      <c r="C25">
        <v>1.2950710365697287E-3</v>
      </c>
      <c r="D25">
        <v>1.5083296041043283E-3</v>
      </c>
    </row>
    <row r="26" spans="1:4" x14ac:dyDescent="0.25">
      <c r="A26" t="s">
        <v>22</v>
      </c>
      <c r="B26">
        <v>98</v>
      </c>
      <c r="C26">
        <v>1.2566035800379545E-3</v>
      </c>
      <c r="D26">
        <v>1.463075242368068E-3</v>
      </c>
    </row>
    <row r="27" spans="1:4" x14ac:dyDescent="0.25">
      <c r="A27" t="s">
        <v>21</v>
      </c>
      <c r="B27">
        <v>96</v>
      </c>
      <c r="C27">
        <v>1.2309586090167718E-3</v>
      </c>
      <c r="D27">
        <v>1.4329957307158273E-3</v>
      </c>
    </row>
    <row r="28" spans="1:4" x14ac:dyDescent="0.25">
      <c r="A28" t="s">
        <v>122</v>
      </c>
      <c r="B28">
        <v>94</v>
      </c>
      <c r="C28">
        <v>1.205313637995589E-3</v>
      </c>
      <c r="D28">
        <v>1.4030180934220024E-3</v>
      </c>
    </row>
    <row r="29" spans="1:4" x14ac:dyDescent="0.25">
      <c r="A29" t="s">
        <v>179</v>
      </c>
      <c r="B29">
        <v>90</v>
      </c>
      <c r="C29">
        <v>1.1540236959532236E-3</v>
      </c>
      <c r="D29">
        <v>1.3436430597453292E-3</v>
      </c>
    </row>
    <row r="30" spans="1:4" x14ac:dyDescent="0.25">
      <c r="A30" t="s">
        <v>23</v>
      </c>
      <c r="B30">
        <v>86</v>
      </c>
      <c r="C30">
        <v>1.1027337539108581E-3</v>
      </c>
      <c r="D30">
        <v>1.2842370208291382E-3</v>
      </c>
    </row>
    <row r="31" spans="1:4" x14ac:dyDescent="0.25">
      <c r="B31">
        <f>SUBTOTAL(109,_20240108_polkadot_90_days_big_tipper_voting_power[weight])</f>
        <v>77988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2EEA1-E27B-4289-B41E-5868EB1F13F5}">
  <dimension ref="A1:D23"/>
  <sheetViews>
    <sheetView workbookViewId="0">
      <selection activeCell="B23" sqref="B23"/>
    </sheetView>
  </sheetViews>
  <sheetFormatPr defaultRowHeight="15" x14ac:dyDescent="0.25"/>
  <cols>
    <col min="1" max="1" width="57.5703125" bestFit="1" customWidth="1"/>
    <col min="2" max="2" width="9.42578125" bestFit="1" customWidth="1"/>
    <col min="3" max="3" width="17.42578125" bestFit="1" customWidth="1"/>
    <col min="4" max="4" width="9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5</v>
      </c>
      <c r="B2">
        <v>30000</v>
      </c>
      <c r="C2">
        <v>0.67512827437213074</v>
      </c>
      <c r="D2">
        <v>1</v>
      </c>
    </row>
    <row r="3" spans="1:4" x14ac:dyDescent="0.25">
      <c r="A3" t="s">
        <v>10</v>
      </c>
      <c r="B3">
        <v>8106</v>
      </c>
      <c r="C3">
        <v>0.18241965973534971</v>
      </c>
      <c r="D3">
        <v>0</v>
      </c>
    </row>
    <row r="4" spans="1:4" x14ac:dyDescent="0.25">
      <c r="A4" t="s">
        <v>14</v>
      </c>
      <c r="B4">
        <v>2345</v>
      </c>
      <c r="C4">
        <v>5.2772526780088216E-2</v>
      </c>
      <c r="D4">
        <v>0</v>
      </c>
    </row>
    <row r="5" spans="1:4" x14ac:dyDescent="0.25">
      <c r="A5" t="s">
        <v>13</v>
      </c>
      <c r="B5">
        <v>1295</v>
      </c>
      <c r="C5">
        <v>2.9143037177063642E-2</v>
      </c>
      <c r="D5">
        <v>0</v>
      </c>
    </row>
    <row r="6" spans="1:4" x14ac:dyDescent="0.25">
      <c r="A6" t="s">
        <v>16</v>
      </c>
      <c r="B6">
        <v>527</v>
      </c>
      <c r="C6">
        <v>1.1859753353137097E-2</v>
      </c>
      <c r="D6">
        <v>0</v>
      </c>
    </row>
    <row r="7" spans="1:4" x14ac:dyDescent="0.25">
      <c r="A7" t="s">
        <v>17</v>
      </c>
      <c r="B7">
        <v>510</v>
      </c>
      <c r="C7">
        <v>1.1477180664326223E-2</v>
      </c>
      <c r="D7">
        <v>0</v>
      </c>
    </row>
    <row r="8" spans="1:4" x14ac:dyDescent="0.25">
      <c r="A8" t="s">
        <v>18</v>
      </c>
      <c r="B8">
        <v>309</v>
      </c>
      <c r="C8">
        <v>6.9538212260329465E-3</v>
      </c>
      <c r="D8">
        <v>0</v>
      </c>
    </row>
    <row r="9" spans="1:4" x14ac:dyDescent="0.25">
      <c r="A9" t="s">
        <v>19</v>
      </c>
      <c r="B9">
        <v>228</v>
      </c>
      <c r="C9">
        <v>5.1309748852281937E-3</v>
      </c>
      <c r="D9">
        <v>0</v>
      </c>
    </row>
    <row r="10" spans="1:4" x14ac:dyDescent="0.25">
      <c r="A10" t="s">
        <v>20</v>
      </c>
      <c r="B10">
        <v>156</v>
      </c>
      <c r="C10">
        <v>3.5106670267350797E-3</v>
      </c>
      <c r="D10">
        <v>0</v>
      </c>
    </row>
    <row r="11" spans="1:4" x14ac:dyDescent="0.25">
      <c r="A11" t="s">
        <v>107</v>
      </c>
      <c r="B11">
        <v>150</v>
      </c>
      <c r="C11">
        <v>3.3756413718606534E-3</v>
      </c>
      <c r="D11">
        <v>0</v>
      </c>
    </row>
    <row r="12" spans="1:4" x14ac:dyDescent="0.25">
      <c r="A12" t="s">
        <v>108</v>
      </c>
      <c r="B12">
        <v>143</v>
      </c>
      <c r="C12">
        <v>3.2181114411738232E-3</v>
      </c>
      <c r="D12">
        <v>0</v>
      </c>
    </row>
    <row r="13" spans="1:4" x14ac:dyDescent="0.25">
      <c r="A13" t="s">
        <v>21</v>
      </c>
      <c r="B13">
        <v>96</v>
      </c>
      <c r="C13">
        <v>2.1604104779908181E-3</v>
      </c>
      <c r="D13">
        <v>0</v>
      </c>
    </row>
    <row r="14" spans="1:4" x14ac:dyDescent="0.25">
      <c r="A14" t="s">
        <v>23</v>
      </c>
      <c r="B14">
        <v>86</v>
      </c>
      <c r="C14">
        <v>1.9353677198667746E-3</v>
      </c>
      <c r="D14">
        <v>0</v>
      </c>
    </row>
    <row r="15" spans="1:4" x14ac:dyDescent="0.25">
      <c r="A15" t="s">
        <v>25</v>
      </c>
      <c r="B15">
        <v>75</v>
      </c>
      <c r="C15">
        <v>1.6878206859303267E-3</v>
      </c>
      <c r="D15">
        <v>0</v>
      </c>
    </row>
    <row r="16" spans="1:4" x14ac:dyDescent="0.25">
      <c r="A16" t="s">
        <v>22</v>
      </c>
      <c r="B16">
        <v>71</v>
      </c>
      <c r="C16">
        <v>1.5978035826807093E-3</v>
      </c>
      <c r="D16">
        <v>0</v>
      </c>
    </row>
    <row r="17" spans="1:4" x14ac:dyDescent="0.25">
      <c r="A17" t="s">
        <v>114</v>
      </c>
      <c r="B17">
        <v>67</v>
      </c>
      <c r="C17">
        <v>1.5077864794310919E-3</v>
      </c>
      <c r="D17">
        <v>0</v>
      </c>
    </row>
    <row r="18" spans="1:4" x14ac:dyDescent="0.25">
      <c r="A18" t="s">
        <v>24</v>
      </c>
      <c r="B18">
        <v>60</v>
      </c>
      <c r="C18">
        <v>1.3502565487442614E-3</v>
      </c>
      <c r="D18">
        <v>0</v>
      </c>
    </row>
    <row r="19" spans="1:4" x14ac:dyDescent="0.25">
      <c r="A19" t="s">
        <v>31</v>
      </c>
      <c r="B19">
        <v>55</v>
      </c>
      <c r="C19">
        <v>1.2377351696822396E-3</v>
      </c>
      <c r="D19">
        <v>0</v>
      </c>
    </row>
    <row r="20" spans="1:4" x14ac:dyDescent="0.25">
      <c r="A20" t="s">
        <v>42</v>
      </c>
      <c r="B20">
        <v>53</v>
      </c>
      <c r="C20">
        <v>1.1927266180574308E-3</v>
      </c>
      <c r="D20">
        <v>0</v>
      </c>
    </row>
    <row r="21" spans="1:4" x14ac:dyDescent="0.25">
      <c r="A21" t="s">
        <v>115</v>
      </c>
      <c r="B21">
        <v>52</v>
      </c>
      <c r="C21">
        <v>1.1702223422450266E-3</v>
      </c>
      <c r="D21">
        <v>0</v>
      </c>
    </row>
    <row r="22" spans="1:4" x14ac:dyDescent="0.25">
      <c r="A22" t="s">
        <v>39</v>
      </c>
      <c r="B22">
        <v>52</v>
      </c>
      <c r="C22">
        <v>1.1702223422450266E-3</v>
      </c>
      <c r="D22">
        <v>0</v>
      </c>
    </row>
    <row r="23" spans="1:4" x14ac:dyDescent="0.25">
      <c r="B23">
        <f>SUBTOTAL(109,_20240108_polkadot_90_days_small_tipper_voting_power[weight])</f>
        <v>44436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44E4D-993B-42CE-BF6A-994B6E094622}">
  <dimension ref="A1:D25"/>
  <sheetViews>
    <sheetView workbookViewId="0">
      <selection activeCell="B25" sqref="B25"/>
    </sheetView>
  </sheetViews>
  <sheetFormatPr defaultRowHeight="15" x14ac:dyDescent="0.25"/>
  <cols>
    <col min="1" max="1" width="59.42578125" bestFit="1" customWidth="1"/>
    <col min="2" max="2" width="9.42578125" bestFit="1" customWidth="1"/>
    <col min="3" max="3" width="17.425781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7</v>
      </c>
      <c r="B2">
        <v>18750</v>
      </c>
      <c r="C2">
        <v>0.28885705042288673</v>
      </c>
      <c r="D2">
        <v>0.28181859058346093</v>
      </c>
    </row>
    <row r="3" spans="1:4" x14ac:dyDescent="0.25">
      <c r="A3" t="s">
        <v>8</v>
      </c>
      <c r="B3">
        <v>18000</v>
      </c>
      <c r="C3">
        <v>0.27730276840597123</v>
      </c>
      <c r="D3">
        <v>0.2632491636792344</v>
      </c>
    </row>
    <row r="4" spans="1:4" x14ac:dyDescent="0.25">
      <c r="A4" t="s">
        <v>10</v>
      </c>
      <c r="B4">
        <v>9358</v>
      </c>
      <c r="C4">
        <v>0.14416662815239328</v>
      </c>
      <c r="D4">
        <v>0.2349123731288858</v>
      </c>
    </row>
    <row r="5" spans="1:4" x14ac:dyDescent="0.25">
      <c r="A5" t="s">
        <v>116</v>
      </c>
      <c r="B5">
        <v>3174</v>
      </c>
      <c r="C5">
        <v>4.8897721495586265E-2</v>
      </c>
      <c r="D5">
        <v>3.3892335998349059E-2</v>
      </c>
    </row>
    <row r="6" spans="1:4" x14ac:dyDescent="0.25">
      <c r="A6" t="s">
        <v>98</v>
      </c>
      <c r="B6">
        <v>2600</v>
      </c>
      <c r="C6">
        <v>4.0054844325306961E-2</v>
      </c>
      <c r="D6">
        <v>2.9585131359085248E-2</v>
      </c>
    </row>
    <row r="7" spans="1:4" x14ac:dyDescent="0.25">
      <c r="A7" t="s">
        <v>117</v>
      </c>
      <c r="B7">
        <v>2500</v>
      </c>
      <c r="C7">
        <v>3.8514273389718232E-2</v>
      </c>
      <c r="D7">
        <v>2.8670773048626034E-2</v>
      </c>
    </row>
    <row r="8" spans="1:4" x14ac:dyDescent="0.25">
      <c r="A8" t="s">
        <v>14</v>
      </c>
      <c r="B8">
        <v>2450</v>
      </c>
      <c r="C8">
        <v>3.7743987921923863E-2</v>
      </c>
      <c r="D8">
        <v>2.8183704409114784E-2</v>
      </c>
    </row>
    <row r="9" spans="1:4" x14ac:dyDescent="0.25">
      <c r="A9" t="s">
        <v>6</v>
      </c>
      <c r="B9">
        <v>2013</v>
      </c>
      <c r="C9">
        <v>3.1011692933401117E-2</v>
      </c>
      <c r="D9">
        <v>2.3777214700324133E-2</v>
      </c>
    </row>
    <row r="10" spans="1:4" x14ac:dyDescent="0.25">
      <c r="A10" t="s">
        <v>13</v>
      </c>
      <c r="B10">
        <v>1613</v>
      </c>
      <c r="C10">
        <v>2.4849409191046203E-2</v>
      </c>
      <c r="D10">
        <v>2.0478455269866955E-2</v>
      </c>
    </row>
    <row r="11" spans="1:4" x14ac:dyDescent="0.25">
      <c r="A11" t="s">
        <v>15</v>
      </c>
      <c r="B11">
        <v>1000</v>
      </c>
      <c r="C11">
        <v>1.5405709355887292E-2</v>
      </c>
      <c r="D11">
        <v>1.2747735091839988E-2</v>
      </c>
    </row>
    <row r="12" spans="1:4" x14ac:dyDescent="0.25">
      <c r="A12" t="s">
        <v>17</v>
      </c>
      <c r="B12">
        <v>530</v>
      </c>
      <c r="C12">
        <v>8.1650259586202641E-3</v>
      </c>
      <c r="D12">
        <v>6.5561934000379985E-3</v>
      </c>
    </row>
    <row r="13" spans="1:4" x14ac:dyDescent="0.25">
      <c r="A13" t="s">
        <v>16</v>
      </c>
      <c r="B13">
        <v>527</v>
      </c>
      <c r="C13">
        <v>8.1188088305526023E-3</v>
      </c>
      <c r="D13">
        <v>6.5218854702538557E-3</v>
      </c>
    </row>
    <row r="14" spans="1:4" x14ac:dyDescent="0.25">
      <c r="A14" t="s">
        <v>100</v>
      </c>
      <c r="B14">
        <v>412</v>
      </c>
      <c r="C14">
        <v>6.3471522546255646E-3</v>
      </c>
      <c r="D14">
        <v>5.0934280301504322E-3</v>
      </c>
    </row>
    <row r="15" spans="1:4" x14ac:dyDescent="0.25">
      <c r="A15" t="s">
        <v>118</v>
      </c>
      <c r="B15">
        <v>375</v>
      </c>
      <c r="C15">
        <v>5.777141008457734E-3</v>
      </c>
      <c r="D15">
        <v>4.6287115267106722E-3</v>
      </c>
    </row>
    <row r="16" spans="1:4" x14ac:dyDescent="0.25">
      <c r="A16" t="s">
        <v>18</v>
      </c>
      <c r="B16">
        <v>353</v>
      </c>
      <c r="C16">
        <v>5.4382154026282143E-3</v>
      </c>
      <c r="D16">
        <v>4.3641246136784159E-3</v>
      </c>
    </row>
    <row r="17" spans="1:4" x14ac:dyDescent="0.25">
      <c r="A17" t="s">
        <v>119</v>
      </c>
      <c r="B17">
        <v>240</v>
      </c>
      <c r="C17">
        <v>3.6973702454129501E-3</v>
      </c>
      <c r="D17">
        <v>2.9668562006514867E-3</v>
      </c>
    </row>
    <row r="18" spans="1:4" x14ac:dyDescent="0.25">
      <c r="A18" t="s">
        <v>19</v>
      </c>
      <c r="B18">
        <v>173</v>
      </c>
      <c r="C18">
        <v>2.6651877185685014E-3</v>
      </c>
      <c r="D18">
        <v>2.140346983124397E-3</v>
      </c>
    </row>
    <row r="19" spans="1:4" x14ac:dyDescent="0.25">
      <c r="A19" t="s">
        <v>120</v>
      </c>
      <c r="B19">
        <v>170</v>
      </c>
      <c r="C19">
        <v>2.6189705905008396E-3</v>
      </c>
      <c r="D19">
        <v>2.1086381389299616E-3</v>
      </c>
    </row>
    <row r="20" spans="1:4" x14ac:dyDescent="0.25">
      <c r="A20" t="s">
        <v>20</v>
      </c>
      <c r="B20">
        <v>157</v>
      </c>
      <c r="C20">
        <v>2.4186963688743049E-3</v>
      </c>
      <c r="D20">
        <v>1.9438561125424852E-3</v>
      </c>
    </row>
    <row r="21" spans="1:4" x14ac:dyDescent="0.25">
      <c r="A21" t="s">
        <v>107</v>
      </c>
      <c r="B21">
        <v>150</v>
      </c>
      <c r="C21">
        <v>2.3108564033830939E-3</v>
      </c>
      <c r="D21">
        <v>1.8575664709641854E-3</v>
      </c>
    </row>
    <row r="22" spans="1:4" x14ac:dyDescent="0.25">
      <c r="A22" t="s">
        <v>121</v>
      </c>
      <c r="B22">
        <v>140</v>
      </c>
      <c r="C22">
        <v>2.156799309824221E-3</v>
      </c>
      <c r="D22">
        <v>1.7328103626582097E-3</v>
      </c>
    </row>
    <row r="23" spans="1:4" x14ac:dyDescent="0.25">
      <c r="A23" t="s">
        <v>108</v>
      </c>
      <c r="B23">
        <v>132</v>
      </c>
      <c r="C23">
        <v>2.0335536349771225E-3</v>
      </c>
      <c r="D23">
        <v>1.6356045616031367E-3</v>
      </c>
    </row>
    <row r="24" spans="1:4" x14ac:dyDescent="0.25">
      <c r="A24" t="s">
        <v>122</v>
      </c>
      <c r="B24">
        <v>94</v>
      </c>
      <c r="C24">
        <v>1.4481366794534055E-3</v>
      </c>
      <c r="D24">
        <v>1.1345008599074674E-3</v>
      </c>
    </row>
    <row r="25" spans="1:4" x14ac:dyDescent="0.25">
      <c r="B25">
        <f>SUBTOTAL(109,_20240108_polkadot_90_days_root_voting_power[weight])</f>
        <v>64911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9FFDD-6D4D-473E-A612-5CFFF4416ED7}">
  <dimension ref="A1:D18"/>
  <sheetViews>
    <sheetView workbookViewId="0">
      <selection activeCell="B18" sqref="B18"/>
    </sheetView>
  </sheetViews>
  <sheetFormatPr defaultRowHeight="15" x14ac:dyDescent="0.25"/>
  <cols>
    <col min="1" max="1" width="57.42578125" bestFit="1" customWidth="1"/>
    <col min="2" max="2" width="9.42578125" bestFit="1" customWidth="1"/>
    <col min="3" max="3" width="17.425781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32116</v>
      </c>
      <c r="C2">
        <v>0.19542293158737017</v>
      </c>
      <c r="D2">
        <v>0.21242060691601977</v>
      </c>
    </row>
    <row r="3" spans="1:4" x14ac:dyDescent="0.25">
      <c r="A3" t="s">
        <v>5</v>
      </c>
      <c r="B3">
        <v>30000</v>
      </c>
      <c r="C3">
        <v>0.18254726452924103</v>
      </c>
      <c r="D3">
        <v>0.18761196460561316</v>
      </c>
    </row>
    <row r="4" spans="1:4" x14ac:dyDescent="0.25">
      <c r="A4" t="s">
        <v>6</v>
      </c>
      <c r="B4">
        <v>20127</v>
      </c>
      <c r="C4">
        <v>0.12247095977266781</v>
      </c>
      <c r="D4">
        <v>0.12219749199283426</v>
      </c>
    </row>
    <row r="5" spans="1:4" x14ac:dyDescent="0.25">
      <c r="A5" t="s">
        <v>7</v>
      </c>
      <c r="B5">
        <v>18750</v>
      </c>
      <c r="C5">
        <v>0.11409204033077565</v>
      </c>
      <c r="D5">
        <v>0.11063460181314803</v>
      </c>
    </row>
    <row r="6" spans="1:4" x14ac:dyDescent="0.25">
      <c r="A6" t="s">
        <v>8</v>
      </c>
      <c r="B6">
        <v>18000</v>
      </c>
      <c r="C6">
        <v>0.10952835871754461</v>
      </c>
      <c r="D6">
        <v>0.10412029748656425</v>
      </c>
    </row>
    <row r="7" spans="1:4" x14ac:dyDescent="0.25">
      <c r="A7" t="s">
        <v>9</v>
      </c>
      <c r="B7">
        <v>10876</v>
      </c>
      <c r="C7">
        <v>6.617946830066751E-2</v>
      </c>
      <c r="D7">
        <v>6.2808750882145381E-2</v>
      </c>
    </row>
    <row r="8" spans="1:4" x14ac:dyDescent="0.25">
      <c r="A8" t="s">
        <v>10</v>
      </c>
      <c r="B8">
        <v>10682</v>
      </c>
      <c r="C8">
        <v>6.4998995990045091E-2</v>
      </c>
      <c r="D8">
        <v>6.1343032408664025E-2</v>
      </c>
    </row>
    <row r="9" spans="1:4" x14ac:dyDescent="0.25">
      <c r="A9" t="s">
        <v>11</v>
      </c>
      <c r="B9">
        <v>10000</v>
      </c>
      <c r="C9">
        <v>6.0849088176413678E-2</v>
      </c>
      <c r="D9">
        <v>5.5371586775962219E-2</v>
      </c>
    </row>
    <row r="10" spans="1:4" x14ac:dyDescent="0.25">
      <c r="A10" t="s">
        <v>12</v>
      </c>
      <c r="B10">
        <v>6529</v>
      </c>
      <c r="C10">
        <v>3.9728369670380487E-2</v>
      </c>
      <c r="D10">
        <v>3.1051517290049402E-2</v>
      </c>
    </row>
    <row r="11" spans="1:4" x14ac:dyDescent="0.25">
      <c r="A11" t="s">
        <v>13</v>
      </c>
      <c r="B11">
        <v>2433</v>
      </c>
      <c r="C11">
        <v>1.4804583153321447E-2</v>
      </c>
      <c r="D11">
        <v>1.8565767330763802E-2</v>
      </c>
    </row>
    <row r="12" spans="1:4" x14ac:dyDescent="0.25">
      <c r="A12" t="s">
        <v>14</v>
      </c>
      <c r="B12">
        <v>2252</v>
      </c>
      <c r="C12">
        <v>1.370321465732836E-2</v>
      </c>
      <c r="D12">
        <v>1.682861951034146E-2</v>
      </c>
    </row>
    <row r="13" spans="1:4" x14ac:dyDescent="0.25">
      <c r="A13" t="s">
        <v>15</v>
      </c>
      <c r="B13">
        <v>1000</v>
      </c>
      <c r="C13">
        <v>6.0849088176413678E-3</v>
      </c>
      <c r="D13">
        <v>6.4600184571955918E-3</v>
      </c>
    </row>
    <row r="14" spans="1:4" x14ac:dyDescent="0.25">
      <c r="A14" t="s">
        <v>16</v>
      </c>
      <c r="B14">
        <v>527</v>
      </c>
      <c r="C14">
        <v>3.2067469468970008E-3</v>
      </c>
      <c r="D14">
        <v>3.5285815102328866E-3</v>
      </c>
    </row>
    <row r="15" spans="1:4" x14ac:dyDescent="0.25">
      <c r="A15" t="s">
        <v>17</v>
      </c>
      <c r="B15">
        <v>510</v>
      </c>
      <c r="C15">
        <v>3.1033034969970975E-3</v>
      </c>
      <c r="D15">
        <v>3.3657239020682917E-3</v>
      </c>
    </row>
    <row r="16" spans="1:4" x14ac:dyDescent="0.25">
      <c r="A16" t="s">
        <v>18</v>
      </c>
      <c r="B16">
        <v>308</v>
      </c>
      <c r="C16">
        <v>1.8741519158335413E-3</v>
      </c>
      <c r="D16">
        <v>2.1171489061397319E-3</v>
      </c>
    </row>
    <row r="17" spans="1:4" x14ac:dyDescent="0.25">
      <c r="A17" t="s">
        <v>19</v>
      </c>
      <c r="B17">
        <v>231</v>
      </c>
      <c r="C17">
        <v>1.405613936875156E-3</v>
      </c>
      <c r="D17">
        <v>1.5742902122577492E-3</v>
      </c>
    </row>
    <row r="18" spans="1:4" x14ac:dyDescent="0.25">
      <c r="B18">
        <f>SUBTOTAL(109,_20240108_polkadot_90_days_whitelisted_caller_voting_power[weight])</f>
        <v>164341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F A A B Q S w M E F A A C A A g A G n 8 z W N T 4 m Z e l A A A A 9 g A A A B I A H A B D b 2 5 m a W c v U G F j a 2 F n Z S 5 4 b W w g o h g A K K A U A A A A A A A A A A A A A A A A A A A A A A A A A A A A h Y 8 x D o I w G I W v Q r r T l m o M I T 9 l Y H G Q x M T E u D a l Q i M U Q 4 v l b g 4 e y S u I U d T N 8 X 3 v G 9 6 7 X 2 + Q j W 0 T X F R v d W d S F G G K A m V k V 2 p T p W h w x z B G G Y e t k C d R q W C S j U 1 G W 6 a o d u 6 c E O K 9 x 3 6 B u 7 4 i j N K I H I r N T t a q F e g j 6 / 9 y q I 1 1 w k i F O O x f Y z j D E V v i F Y s x B T J D K L T 5 C m z a + 2 x / I O R D 4 4 Z e 8 V K F + R r I H I G 8 P / A H U E s D B B Q A A g A I A B p / M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f z N Y f T h j Z E 0 C A A B p I A A A E w A c A E Z v c m 1 1 b G F z L 1 N l Y 3 R p b 2 4 x L m 0 g o h g A K K A U A A A A A A A A A A A A A A A A A A A A A A A A A A A A 7 Z j f b 9 o w E M f f k f g f r P Q F p B Q B Y t N + K A + I b t p e p q 6 w v T S T Z e I L s e r Y k c + B U d T / f Y Z Q l W m A p q m a 0 s h 5 S X w + + + 7 r f H S O g 5 B Y o R W Z V v f B + 3 a r 3 c K M G e D k I h j 2 h 6 P + o P + G F l r e M a 4 t f d u n n K 2 R r j J h Q Q q 0 w G n C p A R D l 9 o K t X C u K z A B i Y g E 2 2 4 R d 0 1 1 a R J w l g k u e 1 c 6 K X N Q t v N R S O h N t L K u g Z 1 g 8 i 7 + h m A w v m F p y k D G j 4 4 Y j / N U m y S + A Q R m k i z + v g t E r r e B y F g x u U a B M S Z G F P a y y u J y l 0 U 8 Z + o + Y y n V p S 1 K S x N c Y v z P m n p u e N A N b 6 + c T + 4 8 T R S E Q U g m W p a 5 w m g U k g 8 q 0 d z 5 R 4 P h q 2 F I v p b a w t S u J U R P j 7 0 v W s G P b l g t z U V w b X T u + j j 5 B I w 7 / d u V m 7 G 5 c 9 z 3 7 O 2 d a h V D c r u 3 j 6 W c u i y Z w c i a 8 n D K S c b U w s 0 4 W x f w N N 3 M M I V u I f M q 4 W 0 n d o 7 E D z e b g H F u A N 0 z s c 6 N W P h p H 0 K y C V Y g F p l 1 5 s / K v h 7 1 t n M c 2 G l q 2 I 6 i x 3 G q z O d g d h 4 V F b / b H 7 r t l l B H s / 5 b D K 0 B h q V p A n 3 H p X j o 6 g c d 5 q 4 4 U C x A 8 S a A d 1 q O h 6 + u 8 F l R F M 1 h 7 4 g a j 9 4 z o H c w 8 B n I M 9 o 1 X j x x f 6 j w p N W v y B l I w b j 9 q M z p n W j G 4 e K 8 J A 9 h r S F M m E q g c R w e V + V R r B + K O X D h X l h j j h x n 9 H j 8 6 o f f X C w a c + I 4 o c V j V z / s U r c 5 6 R V m o q C M 5 0 K 9 f P j O K v I I 1 g / B B S g w T D a F v 9 N y P H y 1 + 9 + y 3 a k a 8 8 V 3 S o z n r n 5 F j 5 W 7 g E 0 p e q f l e P j + X 9 H 7 B V B L A Q I t A B Q A A g A I A B p / M 1 j U + J m X p Q A A A P Y A A A A S A A A A A A A A A A A A A A A A A A A A A A B D b 2 5 m a W c v U G F j a 2 F n Z S 5 4 b W x Q S w E C L Q A U A A I A C A A a f z N Y D 8 r p q 6 Q A A A D p A A A A E w A A A A A A A A A A A A A A A A D x A A A A W 0 N v b n R l b n R f V H l w Z X N d L n h t b F B L A Q I t A B Q A A g A I A B p / M 1 h 9 O G N k T Q I A A G k g A A A T A A A A A A A A A A A A A A A A A O I B A A B G b 3 J t d W x h c y 9 T Z W N 0 a W 9 u M S 5 t U E s F B g A A A A A D A A M A w g A A A H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6 T A A A A A A A A H J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E w O F 9 w b 2 x r Y W R v d F 8 5 M F 9 k Y X l z X 3 d o a X R l b G l z d G V k X 2 N h b G x l c l 9 2 b 3 R p b m d f c G 9 3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Y T Y 5 Z T c 1 M y 0 5 Z m J h L T Q 4 O T I t Y j E 2 M y 0 5 Y j Q 4 N z E w Y z Y x N 2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Q w M T A 4 X 3 B v b G t h Z G 9 0 X z k w X 2 R h e X N f d 2 h p d G V s a X N 0 Z W R f Y 2 F s b G V y X 3 Z v d G l u Z 1 9 w b 3 d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O V Q x N D o 1 M D o z N i 4 w M z U z O D k 0 W i I g L z 4 8 R W 5 0 c n k g V H l w Z T 0 i R m l s b E N v b H V t b l R 5 c G V z I i B W Y W x 1 Z T 0 i c 0 J n T U Z C U T 0 9 I i A v P j x F b n R y e S B U e X B l P S J G a W x s Q 2 9 s d W 1 u T m F t Z X M i I F Z h b H V l P S J z W y Z x d W 9 0 O 2 F k Z H J l c 3 M m c X V v d D s s J n F 1 b 3 Q 7 d 2 V p Z 2 h 0 J n F 1 b 3 Q 7 L C Z x d W 9 0 O 3 d l a W d o d F 9 m c m F j d G l v b i Z x d W 9 0 O y w m c X V v d D t w b 3 d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Q w M T A 4 X 3 B v b G t h Z G 9 0 X z k w X 2 R h e X N f d 2 h p d G V s a X N 0 Z W R f Y 2 F s b G V y X 3 Z v d G l u Z 1 9 w b 3 d l c i 9 B d X R v U m V t b 3 Z l Z E N v b H V t b n M x L n t h Z G R y Z X N z L D B 9 J n F 1 b 3 Q 7 L C Z x d W 9 0 O 1 N l Y 3 R p b 2 4 x L z I w M j Q w M T A 4 X 3 B v b G t h Z G 9 0 X z k w X 2 R h e X N f d 2 h p d G V s a X N 0 Z W R f Y 2 F s b G V y X 3 Z v d G l u Z 1 9 w b 3 d l c i 9 B d X R v U m V t b 3 Z l Z E N v b H V t b n M x L n t 3 Z W l n a H Q s M X 0 m c X V v d D s s J n F 1 b 3 Q 7 U 2 V j d G l v b j E v M j A y N D A x M D h f c G 9 s a 2 F k b 3 R f O T B f Z G F 5 c 1 9 3 a G l 0 Z W x p c 3 R l Z F 9 j Y W x s Z X J f d m 9 0 a W 5 n X 3 B v d 2 V y L 0 F 1 d G 9 S Z W 1 v d m V k Q 2 9 s d W 1 u c z E u e 3 d l a W d o d F 9 m c m F j d G l v b i w y f S Z x d W 9 0 O y w m c X V v d D t T Z W N 0 a W 9 u M S 8 y M D I 0 M D E w O F 9 w b 2 x r Y W R v d F 8 5 M F 9 k Y X l z X 3 d o a X R l b G l z d G V k X 2 N h b G x l c l 9 2 b 3 R p b m d f c G 9 3 Z X I v Q X V 0 b 1 J l b W 9 2 Z W R D b 2 x 1 b W 5 z M S 5 7 c G 9 3 Z X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y N D A x M D h f c G 9 s a 2 F k b 3 R f O T B f Z G F 5 c 1 9 3 a G l 0 Z W x p c 3 R l Z F 9 j Y W x s Z X J f d m 9 0 a W 5 n X 3 B v d 2 V y L 0 F 1 d G 9 S Z W 1 v d m V k Q 2 9 s d W 1 u c z E u e 2 F k Z H J l c 3 M s M H 0 m c X V v d D s s J n F 1 b 3 Q 7 U 2 V j d G l v b j E v M j A y N D A x M D h f c G 9 s a 2 F k b 3 R f O T B f Z G F 5 c 1 9 3 a G l 0 Z W x p c 3 R l Z F 9 j Y W x s Z X J f d m 9 0 a W 5 n X 3 B v d 2 V y L 0 F 1 d G 9 S Z W 1 v d m V k Q 2 9 s d W 1 u c z E u e 3 d l a W d o d C w x f S Z x d W 9 0 O y w m c X V v d D t T Z W N 0 a W 9 u M S 8 y M D I 0 M D E w O F 9 w b 2 x r Y W R v d F 8 5 M F 9 k Y X l z X 3 d o a X R l b G l z d G V k X 2 N h b G x l c l 9 2 b 3 R p b m d f c G 9 3 Z X I v Q X V 0 b 1 J l b W 9 2 Z W R D b 2 x 1 b W 5 z M S 5 7 d 2 V p Z 2 h 0 X 2 Z y Y W N 0 a W 9 u L D J 9 J n F 1 b 3 Q 7 L C Z x d W 9 0 O 1 N l Y 3 R p b 2 4 x L z I w M j Q w M T A 4 X 3 B v b G t h Z G 9 0 X z k w X 2 R h e X N f d 2 h p d G V s a X N 0 Z W R f Y 2 F s b G V y X 3 Z v d G l u Z 1 9 w b 3 d l c i 9 B d X R v U m V t b 3 Z l Z E N v b H V t b n M x L n t w b 3 d l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N D A x M D h f c G 9 s a 2 F k b 3 R f O T B f Z G F 5 c 1 9 3 a G l 0 Z W x p c 3 R l Z F 9 j Y W x s Z X J f d m 9 0 a W 5 n X 3 B v d 2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M T A 4 X 3 B v b G t h Z G 9 0 X z k w X 2 R h e X N f d 2 h p d G V s a X N 0 Z W R f Y 2 F s b G V y X 3 Z v d G l u Z 1 9 w b 3 d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E w O F 9 w b 2 x r Y W R v d F 8 5 M F 9 k Y X l z X 3 d o a X R l b G l z d G V k X 2 N h b G x l c l 9 2 b 3 R p b m d f c G 9 3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E w O F 9 w b 2 x r Y W R v d F 8 5 M F 9 k Y X l z X 3 R y Z W F z d X J l c l 9 2 b 3 R p b m d f c G 9 3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O D Y 2 Y 2 Z m Z C 0 1 Z j V k L T R k N T Q t O W J i N y 1 j Z T F i N G Q 3 M T I 5 O T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Q w M T A 4 X 3 B v b G t h Z G 9 0 X z k w X 2 R h e X N f d H J l Y X N 1 c m V y X 3 Z v d G l u Z 1 9 w b 3 d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O V Q x N D o 1 M T o w M y 4 2 N z Q x M z Q 1 W i I g L z 4 8 R W 5 0 c n k g V H l w Z T 0 i R m l s b E N v b H V t b l R 5 c G V z I i B W Y W x 1 Z T 0 i c 0 J n T U Z C U T 0 9 I i A v P j x F b n R y e S B U e X B l P S J G a W x s Q 2 9 s d W 1 u T m F t Z X M i I F Z h b H V l P S J z W y Z x d W 9 0 O 2 F k Z H J l c 3 M m c X V v d D s s J n F 1 b 3 Q 7 d 2 V p Z 2 h 0 J n F 1 b 3 Q 7 L C Z x d W 9 0 O 3 d l a W d o d F 9 m c m F j d G l v b i Z x d W 9 0 O y w m c X V v d D t w b 3 d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Q w M T A 4 X 3 B v b G t h Z G 9 0 X z k w X 2 R h e X N f d H J l Y X N 1 c m V y X 3 Z v d G l u Z 1 9 w b 3 d l c i 9 B d X R v U m V t b 3 Z l Z E N v b H V t b n M x L n t h Z G R y Z X N z L D B 9 J n F 1 b 3 Q 7 L C Z x d W 9 0 O 1 N l Y 3 R p b 2 4 x L z I w M j Q w M T A 4 X 3 B v b G t h Z G 9 0 X z k w X 2 R h e X N f d H J l Y X N 1 c m V y X 3 Z v d G l u Z 1 9 w b 3 d l c i 9 B d X R v U m V t b 3 Z l Z E N v b H V t b n M x L n t 3 Z W l n a H Q s M X 0 m c X V v d D s s J n F 1 b 3 Q 7 U 2 V j d G l v b j E v M j A y N D A x M D h f c G 9 s a 2 F k b 3 R f O T B f Z G F 5 c 1 9 0 c m V h c 3 V y Z X J f d m 9 0 a W 5 n X 3 B v d 2 V y L 0 F 1 d G 9 S Z W 1 v d m V k Q 2 9 s d W 1 u c z E u e 3 d l a W d o d F 9 m c m F j d G l v b i w y f S Z x d W 9 0 O y w m c X V v d D t T Z W N 0 a W 9 u M S 8 y M D I 0 M D E w O F 9 w b 2 x r Y W R v d F 8 5 M F 9 k Y X l z X 3 R y Z W F z d X J l c l 9 2 b 3 R p b m d f c G 9 3 Z X I v Q X V 0 b 1 J l b W 9 2 Z W R D b 2 x 1 b W 5 z M S 5 7 c G 9 3 Z X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y N D A x M D h f c G 9 s a 2 F k b 3 R f O T B f Z G F 5 c 1 9 0 c m V h c 3 V y Z X J f d m 9 0 a W 5 n X 3 B v d 2 V y L 0 F 1 d G 9 S Z W 1 v d m V k Q 2 9 s d W 1 u c z E u e 2 F k Z H J l c 3 M s M H 0 m c X V v d D s s J n F 1 b 3 Q 7 U 2 V j d G l v b j E v M j A y N D A x M D h f c G 9 s a 2 F k b 3 R f O T B f Z G F 5 c 1 9 0 c m V h c 3 V y Z X J f d m 9 0 a W 5 n X 3 B v d 2 V y L 0 F 1 d G 9 S Z W 1 v d m V k Q 2 9 s d W 1 u c z E u e 3 d l a W d o d C w x f S Z x d W 9 0 O y w m c X V v d D t T Z W N 0 a W 9 u M S 8 y M D I 0 M D E w O F 9 w b 2 x r Y W R v d F 8 5 M F 9 k Y X l z X 3 R y Z W F z d X J l c l 9 2 b 3 R p b m d f c G 9 3 Z X I v Q X V 0 b 1 J l b W 9 2 Z W R D b 2 x 1 b W 5 z M S 5 7 d 2 V p Z 2 h 0 X 2 Z y Y W N 0 a W 9 u L D J 9 J n F 1 b 3 Q 7 L C Z x d W 9 0 O 1 N l Y 3 R p b 2 4 x L z I w M j Q w M T A 4 X 3 B v b G t h Z G 9 0 X z k w X 2 R h e X N f d H J l Y X N 1 c m V y X 3 Z v d G l u Z 1 9 w b 3 d l c i 9 B d X R v U m V t b 3 Z l Z E N v b H V t b n M x L n t w b 3 d l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N D A x M D h f c G 9 s a 2 F k b 3 R f O T B f Z G F 5 c 1 9 0 c m V h c 3 V y Z X J f d m 9 0 a W 5 n X 3 B v d 2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M T A 4 X 3 B v b G t h Z G 9 0 X z k w X 2 R h e X N f d H J l Y X N 1 c m V y X 3 Z v d G l u Z 1 9 w b 3 d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E w O F 9 w b 2 x r Y W R v d F 8 5 M F 9 k Y X l z X 3 R y Z W F z d X J l c l 9 2 b 3 R p b m d f c G 9 3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E w O F 9 w b 2 x r Y W R v d F 8 5 M F 9 k Y X l z X 3 N t Y W x s X 3 N w Z W 5 k Z X J f d m 9 0 a W 5 n X 3 B v d 2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m Q 3 M j U 0 O W I t Z W J k N S 0 0 Z T A w L W E x M z A t O W M x Y T g x Y T d k Z T F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0 M D E w O F 9 w b 2 x r Y W R v d F 8 5 M F 9 k Y X l z X 3 N t Y W x s X 3 N w Z W 5 k Z X J f d m 9 0 a W 5 n X 3 B v d 2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5 V D E 0 O j U z O j M 2 L j Q z M z c 0 M z d a I i A v P j x F b n R y e S B U e X B l P S J G a W x s Q 2 9 s d W 1 u V H l w Z X M i I F Z h b H V l P S J z Q m d N R k J R P T 0 i I C 8 + P E V u d H J 5 I F R 5 c G U 9 I k Z p b G x D b 2 x 1 b W 5 O Y W 1 l c y I g V m F s d W U 9 I n N b J n F 1 b 3 Q 7 Y W R k c m V z c y Z x d W 9 0 O y w m c X V v d D t 3 Z W l n a H Q m c X V v d D s s J n F 1 b 3 Q 7 d 2 V p Z 2 h 0 X 2 Z y Y W N 0 a W 9 u J n F 1 b 3 Q 7 L C Z x d W 9 0 O 3 B v d 2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N D A x M D h f c G 9 s a 2 F k b 3 R f O T B f Z G F 5 c 1 9 z b W F s b F 9 z c G V u Z G V y X 3 Z v d G l u Z 1 9 w b 3 d l c i 9 B d X R v U m V t b 3 Z l Z E N v b H V t b n M x L n t h Z G R y Z X N z L D B 9 J n F 1 b 3 Q 7 L C Z x d W 9 0 O 1 N l Y 3 R p b 2 4 x L z I w M j Q w M T A 4 X 3 B v b G t h Z G 9 0 X z k w X 2 R h e X N f c 2 1 h b G x f c 3 B l b m R l c l 9 2 b 3 R p b m d f c G 9 3 Z X I v Q X V 0 b 1 J l b W 9 2 Z W R D b 2 x 1 b W 5 z M S 5 7 d 2 V p Z 2 h 0 L D F 9 J n F 1 b 3 Q 7 L C Z x d W 9 0 O 1 N l Y 3 R p b 2 4 x L z I w M j Q w M T A 4 X 3 B v b G t h Z G 9 0 X z k w X 2 R h e X N f c 2 1 h b G x f c 3 B l b m R l c l 9 2 b 3 R p b m d f c G 9 3 Z X I v Q X V 0 b 1 J l b W 9 2 Z W R D b 2 x 1 b W 5 z M S 5 7 d 2 V p Z 2 h 0 X 2 Z y Y W N 0 a W 9 u L D J 9 J n F 1 b 3 Q 7 L C Z x d W 9 0 O 1 N l Y 3 R p b 2 4 x L z I w M j Q w M T A 4 X 3 B v b G t h Z G 9 0 X z k w X 2 R h e X N f c 2 1 h b G x f c 3 B l b m R l c l 9 2 b 3 R p b m d f c G 9 3 Z X I v Q X V 0 b 1 J l b W 9 2 Z W R D b 2 x 1 b W 5 z M S 5 7 c G 9 3 Z X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y N D A x M D h f c G 9 s a 2 F k b 3 R f O T B f Z G F 5 c 1 9 z b W F s b F 9 z c G V u Z G V y X 3 Z v d G l u Z 1 9 w b 3 d l c i 9 B d X R v U m V t b 3 Z l Z E N v b H V t b n M x L n t h Z G R y Z X N z L D B 9 J n F 1 b 3 Q 7 L C Z x d W 9 0 O 1 N l Y 3 R p b 2 4 x L z I w M j Q w M T A 4 X 3 B v b G t h Z G 9 0 X z k w X 2 R h e X N f c 2 1 h b G x f c 3 B l b m R l c l 9 2 b 3 R p b m d f c G 9 3 Z X I v Q X V 0 b 1 J l b W 9 2 Z W R D b 2 x 1 b W 5 z M S 5 7 d 2 V p Z 2 h 0 L D F 9 J n F 1 b 3 Q 7 L C Z x d W 9 0 O 1 N l Y 3 R p b 2 4 x L z I w M j Q w M T A 4 X 3 B v b G t h Z G 9 0 X z k w X 2 R h e X N f c 2 1 h b G x f c 3 B l b m R l c l 9 2 b 3 R p b m d f c G 9 3 Z X I v Q X V 0 b 1 J l b W 9 2 Z W R D b 2 x 1 b W 5 z M S 5 7 d 2 V p Z 2 h 0 X 2 Z y Y W N 0 a W 9 u L D J 9 J n F 1 b 3 Q 7 L C Z x d W 9 0 O 1 N l Y 3 R p b 2 4 x L z I w M j Q w M T A 4 X 3 B v b G t h Z G 9 0 X z k w X 2 R h e X N f c 2 1 h b G x f c 3 B l b m R l c l 9 2 b 3 R p b m d f c G 9 3 Z X I v Q X V 0 b 1 J l b W 9 2 Z W R D b 2 x 1 b W 5 z M S 5 7 c G 9 3 Z X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Q w M T A 4 X 3 B v b G t h Z G 9 0 X z k w X 2 R h e X N f c 2 1 h b G x f c 3 B l b m R l c l 9 2 b 3 R p b m d f c G 9 3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x M D h f c G 9 s a 2 F k b 3 R f O T B f Z G F 5 c 1 9 z b W F s b F 9 z c G V u Z G V y X 3 Z v d G l u Z 1 9 w b 3 d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E w O F 9 w b 2 x r Y W R v d F 8 5 M F 9 k Y X l z X 3 N t Y W x s X 3 N w Z W 5 k Z X J f d m 9 0 a W 5 n X 3 B v d 2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x M D h f c G 9 s a 2 F k b 3 R f O T B f Z G F 5 c 1 9 z b W F s b F 9 0 a X B w Z X J f d m 9 0 a W 5 n X 3 B v d 2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l i N z Q 2 M G E t N W J l Y y 0 0 N z k 0 L W E z M j A t Y 2 I w N T g y M 2 F j O T F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0 M D E w O F 9 w b 2 x r Y W R v d F 8 5 M F 9 k Y X l z X 3 N t Y W x s X 3 R p c H B l c l 9 2 b 3 R p b m d f c G 9 3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l U M T Q 6 N T M 6 N T Q u N z I x M j I 5 M l o i I C 8 + P E V u d H J 5 I F R 5 c G U 9 I k Z p b G x D b 2 x 1 b W 5 U e X B l c y I g V m F s d W U 9 I n N C Z 0 1 G Q X c 9 P S I g L z 4 8 R W 5 0 c n k g V H l w Z T 0 i R m l s b E N v b H V t b k 5 h b W V z I i B W Y W x 1 Z T 0 i c 1 s m c X V v d D t h Z G R y Z X N z J n F 1 b 3 Q 7 L C Z x d W 9 0 O 3 d l a W d o d C Z x d W 9 0 O y w m c X V v d D t 3 Z W l n a H R f Z n J h Y 3 R p b 2 4 m c X V v d D s s J n F 1 b 3 Q 7 c G 9 3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M D E w O F 9 w b 2 x r Y W R v d F 8 5 M F 9 k Y X l z X 3 N t Y W x s X 3 R p c H B l c l 9 2 b 3 R p b m d f c G 9 3 Z X I v Q X V 0 b 1 J l b W 9 2 Z W R D b 2 x 1 b W 5 z M S 5 7 Y W R k c m V z c y w w f S Z x d W 9 0 O y w m c X V v d D t T Z W N 0 a W 9 u M S 8 y M D I 0 M D E w O F 9 w b 2 x r Y W R v d F 8 5 M F 9 k Y X l z X 3 N t Y W x s X 3 R p c H B l c l 9 2 b 3 R p b m d f c G 9 3 Z X I v Q X V 0 b 1 J l b W 9 2 Z W R D b 2 x 1 b W 5 z M S 5 7 d 2 V p Z 2 h 0 L D F 9 J n F 1 b 3 Q 7 L C Z x d W 9 0 O 1 N l Y 3 R p b 2 4 x L z I w M j Q w M T A 4 X 3 B v b G t h Z G 9 0 X z k w X 2 R h e X N f c 2 1 h b G x f d G l w c G V y X 3 Z v d G l u Z 1 9 w b 3 d l c i 9 B d X R v U m V t b 3 Z l Z E N v b H V t b n M x L n t 3 Z W l n a H R f Z n J h Y 3 R p b 2 4 s M n 0 m c X V v d D s s J n F 1 b 3 Q 7 U 2 V j d G l v b j E v M j A y N D A x M D h f c G 9 s a 2 F k b 3 R f O T B f Z G F 5 c 1 9 z b W F s b F 9 0 a X B w Z X J f d m 9 0 a W 5 n X 3 B v d 2 V y L 0 F 1 d G 9 S Z W 1 v d m V k Q 2 9 s d W 1 u c z E u e 3 B v d 2 V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w M j Q w M T A 4 X 3 B v b G t h Z G 9 0 X z k w X 2 R h e X N f c 2 1 h b G x f d G l w c G V y X 3 Z v d G l u Z 1 9 w b 3 d l c i 9 B d X R v U m V t b 3 Z l Z E N v b H V t b n M x L n t h Z G R y Z X N z L D B 9 J n F 1 b 3 Q 7 L C Z x d W 9 0 O 1 N l Y 3 R p b 2 4 x L z I w M j Q w M T A 4 X 3 B v b G t h Z G 9 0 X z k w X 2 R h e X N f c 2 1 h b G x f d G l w c G V y X 3 Z v d G l u Z 1 9 w b 3 d l c i 9 B d X R v U m V t b 3 Z l Z E N v b H V t b n M x L n t 3 Z W l n a H Q s M X 0 m c X V v d D s s J n F 1 b 3 Q 7 U 2 V j d G l v b j E v M j A y N D A x M D h f c G 9 s a 2 F k b 3 R f O T B f Z G F 5 c 1 9 z b W F s b F 9 0 a X B w Z X J f d m 9 0 a W 5 n X 3 B v d 2 V y L 0 F 1 d G 9 S Z W 1 v d m V k Q 2 9 s d W 1 u c z E u e 3 d l a W d o d F 9 m c m F j d G l v b i w y f S Z x d W 9 0 O y w m c X V v d D t T Z W N 0 a W 9 u M S 8 y M D I 0 M D E w O F 9 w b 2 x r Y W R v d F 8 5 M F 9 k Y X l z X 3 N t Y W x s X 3 R p c H B l c l 9 2 b 3 R p b m d f c G 9 3 Z X I v Q X V 0 b 1 J l b W 9 2 Z W R D b 2 x 1 b W 5 z M S 5 7 c G 9 3 Z X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Q w M T A 4 X 3 B v b G t h Z G 9 0 X z k w X 2 R h e X N f c 2 1 h b G x f d G l w c G V y X 3 Z v d G l u Z 1 9 w b 3 d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E w O F 9 w b 2 x r Y W R v d F 8 5 M F 9 k Y X l z X 3 N t Y W x s X 3 R p c H B l c l 9 2 b 3 R p b m d f c G 9 3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x M D h f c G 9 s a 2 F k b 3 R f O T B f Z G F 5 c 1 9 z b W F s b F 9 0 a X B w Z X J f d m 9 0 a W 5 n X 3 B v d 2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x M D h f c G 9 s a 2 F k b 3 R f O T B f Z G F 5 c 1 9 y b 2 9 0 X 3 Z v d G l u Z 1 9 w b 3 d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m Z D B j M G Y 4 L T Q 0 N z A t N D J h Z i 1 i Y z Z i L T I 2 O D U 3 O G E x O G N l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N D A x M D h f c G 9 s a 2 F k b 3 R f O T B f Z G F 5 c 1 9 y b 2 9 0 X 3 Z v d G l u Z 1 9 w b 3 d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O V Q x N D o 1 N D o w N y 4 x M T E y N z M x W i I g L z 4 8 R W 5 0 c n k g V H l w Z T 0 i R m l s b E N v b H V t b l R 5 c G V z I i B W Y W x 1 Z T 0 i c 0 J n T U Z C U T 0 9 I i A v P j x F b n R y e S B U e X B l P S J G a W x s Q 2 9 s d W 1 u T m F t Z X M i I F Z h b H V l P S J z W y Z x d W 9 0 O 2 F k Z H J l c 3 M m c X V v d D s s J n F 1 b 3 Q 7 d 2 V p Z 2 h 0 J n F 1 b 3 Q 7 L C Z x d W 9 0 O 3 d l a W d o d F 9 m c m F j d G l v b i Z x d W 9 0 O y w m c X V v d D t w b 3 d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Q w M T A 4 X 3 B v b G t h Z G 9 0 X z k w X 2 R h e X N f c m 9 v d F 9 2 b 3 R p b m d f c G 9 3 Z X I v Q X V 0 b 1 J l b W 9 2 Z W R D b 2 x 1 b W 5 z M S 5 7 Y W R k c m V z c y w w f S Z x d W 9 0 O y w m c X V v d D t T Z W N 0 a W 9 u M S 8 y M D I 0 M D E w O F 9 w b 2 x r Y W R v d F 8 5 M F 9 k Y X l z X 3 J v b 3 R f d m 9 0 a W 5 n X 3 B v d 2 V y L 0 F 1 d G 9 S Z W 1 v d m V k Q 2 9 s d W 1 u c z E u e 3 d l a W d o d C w x f S Z x d W 9 0 O y w m c X V v d D t T Z W N 0 a W 9 u M S 8 y M D I 0 M D E w O F 9 w b 2 x r Y W R v d F 8 5 M F 9 k Y X l z X 3 J v b 3 R f d m 9 0 a W 5 n X 3 B v d 2 V y L 0 F 1 d G 9 S Z W 1 v d m V k Q 2 9 s d W 1 u c z E u e 3 d l a W d o d F 9 m c m F j d G l v b i w y f S Z x d W 9 0 O y w m c X V v d D t T Z W N 0 a W 9 u M S 8 y M D I 0 M D E w O F 9 w b 2 x r Y W R v d F 8 5 M F 9 k Y X l z X 3 J v b 3 R f d m 9 0 a W 5 n X 3 B v d 2 V y L 0 F 1 d G 9 S Z W 1 v d m V k Q 2 9 s d W 1 u c z E u e 3 B v d 2 V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w M j Q w M T A 4 X 3 B v b G t h Z G 9 0 X z k w X 2 R h e X N f c m 9 v d F 9 2 b 3 R p b m d f c G 9 3 Z X I v Q X V 0 b 1 J l b W 9 2 Z W R D b 2 x 1 b W 5 z M S 5 7 Y W R k c m V z c y w w f S Z x d W 9 0 O y w m c X V v d D t T Z W N 0 a W 9 u M S 8 y M D I 0 M D E w O F 9 w b 2 x r Y W R v d F 8 5 M F 9 k Y X l z X 3 J v b 3 R f d m 9 0 a W 5 n X 3 B v d 2 V y L 0 F 1 d G 9 S Z W 1 v d m V k Q 2 9 s d W 1 u c z E u e 3 d l a W d o d C w x f S Z x d W 9 0 O y w m c X V v d D t T Z W N 0 a W 9 u M S 8 y M D I 0 M D E w O F 9 w b 2 x r Y W R v d F 8 5 M F 9 k Y X l z X 3 J v b 3 R f d m 9 0 a W 5 n X 3 B v d 2 V y L 0 F 1 d G 9 S Z W 1 v d m V k Q 2 9 s d W 1 u c z E u e 3 d l a W d o d F 9 m c m F j d G l v b i w y f S Z x d W 9 0 O y w m c X V v d D t T Z W N 0 a W 9 u M S 8 y M D I 0 M D E w O F 9 w b 2 x r Y W R v d F 8 5 M F 9 k Y X l z X 3 J v b 3 R f d m 9 0 a W 5 n X 3 B v d 2 V y L 0 F 1 d G 9 S Z W 1 v d m V k Q 2 9 s d W 1 u c z E u e 3 B v d 2 V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0 M D E w O F 9 w b 2 x r Y W R v d F 8 5 M F 9 k Y X l z X 3 J v b 3 R f d m 9 0 a W 5 n X 3 B v d 2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M T A 4 X 3 B v b G t h Z G 9 0 X z k w X 2 R h e X N f c m 9 v d F 9 2 b 3 R p b m d f c G 9 3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x M D h f c G 9 s a 2 F k b 3 R f O T B f Z G F 5 c 1 9 y b 2 9 0 X 3 Z v d G l u Z 1 9 w b 3 d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M T A 4 X 3 B v b G t h Z G 9 0 X z k w X 2 R h e X N f c m V m Z X J l b m R 1 b V 9 r a W x s Z X J f d m 9 0 a W 5 n X 3 B v d 2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Q 4 N T I 4 Z m E t M D F h Y S 0 0 O D I w L T l m Y 2 U t Y T Z m Z T N i M W Q x M D h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0 M D E w O F 9 w b 2 x r Y W R v d F 8 5 M F 9 k Y X l z X 3 J l Z m V y Z W 5 k d W 1 f a 2 l s b G V y X 3 Z v d G l u Z 1 9 w b 3 d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O V Q x N D o 1 N D o y N S 4 y O D M z M j E y W i I g L z 4 8 R W 5 0 c n k g V H l w Z T 0 i R m l s b E N v b H V t b l R 5 c G V z I i B W Y W x 1 Z T 0 i c 0 J n T U Z C U T 0 9 I i A v P j x F b n R y e S B U e X B l P S J G a W x s Q 2 9 s d W 1 u T m F t Z X M i I F Z h b H V l P S J z W y Z x d W 9 0 O 2 F k Z H J l c 3 M m c X V v d D s s J n F 1 b 3 Q 7 d 2 V p Z 2 h 0 J n F 1 b 3 Q 7 L C Z x d W 9 0 O 3 d l a W d o d F 9 m c m F j d G l v b i Z x d W 9 0 O y w m c X V v d D t w b 3 d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Q w M T A 4 X 3 B v b G t h Z G 9 0 X z k w X 2 R h e X N f c m V m Z X J l b m R 1 b V 9 r a W x s Z X J f d m 9 0 a W 5 n X 3 B v d 2 V y L 0 F 1 d G 9 S Z W 1 v d m V k Q 2 9 s d W 1 u c z E u e 2 F k Z H J l c 3 M s M H 0 m c X V v d D s s J n F 1 b 3 Q 7 U 2 V j d G l v b j E v M j A y N D A x M D h f c G 9 s a 2 F k b 3 R f O T B f Z G F 5 c 1 9 y Z W Z l c m V u Z H V t X 2 t p b G x l c l 9 2 b 3 R p b m d f c G 9 3 Z X I v Q X V 0 b 1 J l b W 9 2 Z W R D b 2 x 1 b W 5 z M S 5 7 d 2 V p Z 2 h 0 L D F 9 J n F 1 b 3 Q 7 L C Z x d W 9 0 O 1 N l Y 3 R p b 2 4 x L z I w M j Q w M T A 4 X 3 B v b G t h Z G 9 0 X z k w X 2 R h e X N f c m V m Z X J l b m R 1 b V 9 r a W x s Z X J f d m 9 0 a W 5 n X 3 B v d 2 V y L 0 F 1 d G 9 S Z W 1 v d m V k Q 2 9 s d W 1 u c z E u e 3 d l a W d o d F 9 m c m F j d G l v b i w y f S Z x d W 9 0 O y w m c X V v d D t T Z W N 0 a W 9 u M S 8 y M D I 0 M D E w O F 9 w b 2 x r Y W R v d F 8 5 M F 9 k Y X l z X 3 J l Z m V y Z W 5 k d W 1 f a 2 l s b G V y X 3 Z v d G l u Z 1 9 w b 3 d l c i 9 B d X R v U m V t b 3 Z l Z E N v b H V t b n M x L n t w b 3 d l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y M D I 0 M D E w O F 9 w b 2 x r Y W R v d F 8 5 M F 9 k Y X l z X 3 J l Z m V y Z W 5 k d W 1 f a 2 l s b G V y X 3 Z v d G l u Z 1 9 w b 3 d l c i 9 B d X R v U m V t b 3 Z l Z E N v b H V t b n M x L n t h Z G R y Z X N z L D B 9 J n F 1 b 3 Q 7 L C Z x d W 9 0 O 1 N l Y 3 R p b 2 4 x L z I w M j Q w M T A 4 X 3 B v b G t h Z G 9 0 X z k w X 2 R h e X N f c m V m Z X J l b m R 1 b V 9 r a W x s Z X J f d m 9 0 a W 5 n X 3 B v d 2 V y L 0 F 1 d G 9 S Z W 1 v d m V k Q 2 9 s d W 1 u c z E u e 3 d l a W d o d C w x f S Z x d W 9 0 O y w m c X V v d D t T Z W N 0 a W 9 u M S 8 y M D I 0 M D E w O F 9 w b 2 x r Y W R v d F 8 5 M F 9 k Y X l z X 3 J l Z m V y Z W 5 k d W 1 f a 2 l s b G V y X 3 Z v d G l u Z 1 9 w b 3 d l c i 9 B d X R v U m V t b 3 Z l Z E N v b H V t b n M x L n t 3 Z W l n a H R f Z n J h Y 3 R p b 2 4 s M n 0 m c X V v d D s s J n F 1 b 3 Q 7 U 2 V j d G l v b j E v M j A y N D A x M D h f c G 9 s a 2 F k b 3 R f O T B f Z G F 5 c 1 9 y Z W Z l c m V u Z H V t X 2 t p b G x l c l 9 2 b 3 R p b m d f c G 9 3 Z X I v Q X V 0 b 1 J l b W 9 2 Z W R D b 2 x 1 b W 5 z M S 5 7 c G 9 3 Z X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Q w M T A 4 X 3 B v b G t h Z G 9 0 X z k w X 2 R h e X N f c m V m Z X J l b m R 1 b V 9 r a W x s Z X J f d m 9 0 a W 5 n X 3 B v d 2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M T A 4 X 3 B v b G t h Z G 9 0 X z k w X 2 R h e X N f c m V m Z X J l b m R 1 b V 9 r a W x s Z X J f d m 9 0 a W 5 n X 3 B v d 2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M T A 4 X 3 B v b G t h Z G 9 0 X z k w X 2 R h e X N f c m V m Z X J l b m R 1 b V 9 r a W x s Z X J f d m 9 0 a W 5 n X 3 B v d 2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x M D h f c G 9 s a 2 F k b 3 R f O T B f Z G F 5 c 1 9 y Z W Z l c m V u Z H V t X 2 N h b m N l b G x l c l 9 2 b 3 R p b m d f c G 9 3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N 2 E w O T R m O C 1 k N G M 1 L T R i Y 2 Y t O T I 1 Y S 0 3 O D Y 0 M 2 N k N W U 1 M z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Q w M T A 4 X 3 B v b G t h Z G 9 0 X z k w X 2 R h e X N f c m V m Z X J l b m R 1 b V 9 j Y W 5 j Z W x s Z X J f d m 9 0 a W 5 n X 3 B v d 2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5 V D E 0 O j U 0 O j Q x L j g w M j Q w M z h a I i A v P j x F b n R y e S B U e X B l P S J G a W x s Q 2 9 s d W 1 u V H l w Z X M i I F Z h b H V l P S J z Q m d N R k J R P T 0 i I C 8 + P E V u d H J 5 I F R 5 c G U 9 I k Z p b G x D b 2 x 1 b W 5 O Y W 1 l c y I g V m F s d W U 9 I n N b J n F 1 b 3 Q 7 Y W R k c m V z c y Z x d W 9 0 O y w m c X V v d D t 3 Z W l n a H Q m c X V v d D s s J n F 1 b 3 Q 7 d 2 V p Z 2 h 0 X 2 Z y Y W N 0 a W 9 u J n F 1 b 3 Q 7 L C Z x d W 9 0 O 3 B v d 2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N D A x M D h f c G 9 s a 2 F k b 3 R f O T B f Z G F 5 c 1 9 y Z W Z l c m V u Z H V t X 2 N h b m N l b G x l c l 9 2 b 3 R p b m d f c G 9 3 Z X I v Q X V 0 b 1 J l b W 9 2 Z W R D b 2 x 1 b W 5 z M S 5 7 Y W R k c m V z c y w w f S Z x d W 9 0 O y w m c X V v d D t T Z W N 0 a W 9 u M S 8 y M D I 0 M D E w O F 9 w b 2 x r Y W R v d F 8 5 M F 9 k Y X l z X 3 J l Z m V y Z W 5 k d W 1 f Y 2 F u Y 2 V s b G V y X 3 Z v d G l u Z 1 9 w b 3 d l c i 9 B d X R v U m V t b 3 Z l Z E N v b H V t b n M x L n t 3 Z W l n a H Q s M X 0 m c X V v d D s s J n F 1 b 3 Q 7 U 2 V j d G l v b j E v M j A y N D A x M D h f c G 9 s a 2 F k b 3 R f O T B f Z G F 5 c 1 9 y Z W Z l c m V u Z H V t X 2 N h b m N l b G x l c l 9 2 b 3 R p b m d f c G 9 3 Z X I v Q X V 0 b 1 J l b W 9 2 Z W R D b 2 x 1 b W 5 z M S 5 7 d 2 V p Z 2 h 0 X 2 Z y Y W N 0 a W 9 u L D J 9 J n F 1 b 3 Q 7 L C Z x d W 9 0 O 1 N l Y 3 R p b 2 4 x L z I w M j Q w M T A 4 X 3 B v b G t h Z G 9 0 X z k w X 2 R h e X N f c m V m Z X J l b m R 1 b V 9 j Y W 5 j Z W x s Z X J f d m 9 0 a W 5 n X 3 B v d 2 V y L 0 F 1 d G 9 S Z W 1 v d m V k Q 2 9 s d W 1 u c z E u e 3 B v d 2 V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w M j Q w M T A 4 X 3 B v b G t h Z G 9 0 X z k w X 2 R h e X N f c m V m Z X J l b m R 1 b V 9 j Y W 5 j Z W x s Z X J f d m 9 0 a W 5 n X 3 B v d 2 V y L 0 F 1 d G 9 S Z W 1 v d m V k Q 2 9 s d W 1 u c z E u e 2 F k Z H J l c 3 M s M H 0 m c X V v d D s s J n F 1 b 3 Q 7 U 2 V j d G l v b j E v M j A y N D A x M D h f c G 9 s a 2 F k b 3 R f O T B f Z G F 5 c 1 9 y Z W Z l c m V u Z H V t X 2 N h b m N l b G x l c l 9 2 b 3 R p b m d f c G 9 3 Z X I v Q X V 0 b 1 J l b W 9 2 Z W R D b 2 x 1 b W 5 z M S 5 7 d 2 V p Z 2 h 0 L D F 9 J n F 1 b 3 Q 7 L C Z x d W 9 0 O 1 N l Y 3 R p b 2 4 x L z I w M j Q w M T A 4 X 3 B v b G t h Z G 9 0 X z k w X 2 R h e X N f c m V m Z X J l b m R 1 b V 9 j Y W 5 j Z W x s Z X J f d m 9 0 a W 5 n X 3 B v d 2 V y L 0 F 1 d G 9 S Z W 1 v d m V k Q 2 9 s d W 1 u c z E u e 3 d l a W d o d F 9 m c m F j d G l v b i w y f S Z x d W 9 0 O y w m c X V v d D t T Z W N 0 a W 9 u M S 8 y M D I 0 M D E w O F 9 w b 2 x r Y W R v d F 8 5 M F 9 k Y X l z X 3 J l Z m V y Z W 5 k d W 1 f Y 2 F u Y 2 V s b G V y X 3 Z v d G l u Z 1 9 w b 3 d l c i 9 B d X R v U m V t b 3 Z l Z E N v b H V t b n M x L n t w b 3 d l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N D A x M D h f c G 9 s a 2 F k b 3 R f O T B f Z G F 5 c 1 9 y Z W Z l c m V u Z H V t X 2 N h b m N l b G x l c l 9 2 b 3 R p b m d f c G 9 3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x M D h f c G 9 s a 2 F k b 3 R f O T B f Z G F 5 c 1 9 y Z W Z l c m V u Z H V t X 2 N h b m N l b G x l c l 9 2 b 3 R p b m d f c G 9 3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x M D h f c G 9 s a 2 F k b 3 R f O T B f Z G F 5 c 1 9 y Z W Z l c m V u Z H V t X 2 N h b m N l b G x l c l 9 2 b 3 R p b m d f c G 9 3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E w O F 9 w b 2 x r Y W R v d F 8 5 M F 9 k Y X l z X 2 1 l Z G l 1 b V 9 z c G V u Z G V y X 3 Z v d G l u Z 1 9 w b 3 d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1 Z G F j Y 2 Z k L T g x M 2 U t N G Z m N i 1 h Y j d m L W M 1 Z D Y 2 O T N j N T l k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N D A x M D h f c G 9 s a 2 F k b 3 R f O T B f Z G F 5 c 1 9 t Z W R p d W 1 f c 3 B l b m R l c l 9 2 b 3 R p b m d f c G 9 3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l U M T Q 6 N T Q 6 N T c u M j U x N D I 3 M 1 o i I C 8 + P E V u d H J 5 I F R 5 c G U 9 I k Z p b G x D b 2 x 1 b W 5 U e X B l c y I g V m F s d W U 9 I n N C Z 0 1 G Q l E 9 P S I g L z 4 8 R W 5 0 c n k g V H l w Z T 0 i R m l s b E N v b H V t b k 5 h b W V z I i B W Y W x 1 Z T 0 i c 1 s m c X V v d D t h Z G R y Z X N z J n F 1 b 3 Q 7 L C Z x d W 9 0 O 3 d l a W d o d C Z x d W 9 0 O y w m c X V v d D t 3 Z W l n a H R f Z n J h Y 3 R p b 2 4 m c X V v d D s s J n F 1 b 3 Q 7 c G 9 3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M D E w O F 9 w b 2 x r Y W R v d F 8 5 M F 9 k Y X l z X 2 1 l Z G l 1 b V 9 z c G V u Z G V y X 3 Z v d G l u Z 1 9 w b 3 d l c i 9 B d X R v U m V t b 3 Z l Z E N v b H V t b n M x L n t h Z G R y Z X N z L D B 9 J n F 1 b 3 Q 7 L C Z x d W 9 0 O 1 N l Y 3 R p b 2 4 x L z I w M j Q w M T A 4 X 3 B v b G t h Z G 9 0 X z k w X 2 R h e X N f b W V k a X V t X 3 N w Z W 5 k Z X J f d m 9 0 a W 5 n X 3 B v d 2 V y L 0 F 1 d G 9 S Z W 1 v d m V k Q 2 9 s d W 1 u c z E u e 3 d l a W d o d C w x f S Z x d W 9 0 O y w m c X V v d D t T Z W N 0 a W 9 u M S 8 y M D I 0 M D E w O F 9 w b 2 x r Y W R v d F 8 5 M F 9 k Y X l z X 2 1 l Z G l 1 b V 9 z c G V u Z G V y X 3 Z v d G l u Z 1 9 w b 3 d l c i 9 B d X R v U m V t b 3 Z l Z E N v b H V t b n M x L n t 3 Z W l n a H R f Z n J h Y 3 R p b 2 4 s M n 0 m c X V v d D s s J n F 1 b 3 Q 7 U 2 V j d G l v b j E v M j A y N D A x M D h f c G 9 s a 2 F k b 3 R f O T B f Z G F 5 c 1 9 t Z W R p d W 1 f c 3 B l b m R l c l 9 2 b 3 R p b m d f c G 9 3 Z X I v Q X V 0 b 1 J l b W 9 2 Z W R D b 2 x 1 b W 5 z M S 5 7 c G 9 3 Z X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y N D A x M D h f c G 9 s a 2 F k b 3 R f O T B f Z G F 5 c 1 9 t Z W R p d W 1 f c 3 B l b m R l c l 9 2 b 3 R p b m d f c G 9 3 Z X I v Q X V 0 b 1 J l b W 9 2 Z W R D b 2 x 1 b W 5 z M S 5 7 Y W R k c m V z c y w w f S Z x d W 9 0 O y w m c X V v d D t T Z W N 0 a W 9 u M S 8 y M D I 0 M D E w O F 9 w b 2 x r Y W R v d F 8 5 M F 9 k Y X l z X 2 1 l Z G l 1 b V 9 z c G V u Z G V y X 3 Z v d G l u Z 1 9 w b 3 d l c i 9 B d X R v U m V t b 3 Z l Z E N v b H V t b n M x L n t 3 Z W l n a H Q s M X 0 m c X V v d D s s J n F 1 b 3 Q 7 U 2 V j d G l v b j E v M j A y N D A x M D h f c G 9 s a 2 F k b 3 R f O T B f Z G F 5 c 1 9 t Z W R p d W 1 f c 3 B l b m R l c l 9 2 b 3 R p b m d f c G 9 3 Z X I v Q X V 0 b 1 J l b W 9 2 Z W R D b 2 x 1 b W 5 z M S 5 7 d 2 V p Z 2 h 0 X 2 Z y Y W N 0 a W 9 u L D J 9 J n F 1 b 3 Q 7 L C Z x d W 9 0 O 1 N l Y 3 R p b 2 4 x L z I w M j Q w M T A 4 X 3 B v b G t h Z G 9 0 X z k w X 2 R h e X N f b W V k a X V t X 3 N w Z W 5 k Z X J f d m 9 0 a W 5 n X 3 B v d 2 V y L 0 F 1 d G 9 S Z W 1 v d m V k Q 2 9 s d W 1 u c z E u e 3 B v d 2 V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0 M D E w O F 9 w b 2 x r Y W R v d F 8 5 M F 9 k Y X l z X 2 1 l Z G l 1 b V 9 z c G V u Z G V y X 3 Z v d G l u Z 1 9 w b 3 d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E w O F 9 w b 2 x r Y W R v d F 8 5 M F 9 k Y X l z X 2 1 l Z G l 1 b V 9 z c G V u Z G V y X 3 Z v d G l u Z 1 9 w b 3 d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E w O F 9 w b 2 x r Y W R v d F 8 5 M F 9 k Y X l z X 2 1 l Z G l 1 b V 9 z c G V u Z G V y X 3 Z v d G l u Z 1 9 w b 3 d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M T A 4 X 3 B v b G t h Z G 9 0 X z k w X 2 R h e X N f Y m l n X 3 R p c H B l c l 9 2 b 3 R p b m d f c G 9 3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N W N i Z m J l Y i 0 4 N j g 4 L T R h O T E t Y j F k M C 0 z M D k 4 N G I w M 2 E 5 M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Q w M T A 4 X 3 B v b G t h Z G 9 0 X z k w X 2 R h e X N f Y m l n X 3 R p c H B l c l 9 2 b 3 R p b m d f c G 9 3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l U M T Q 6 N T U 6 M T A u M D U x M D g 5 M 1 o i I C 8 + P E V u d H J 5 I F R 5 c G U 9 I k Z p b G x D b 2 x 1 b W 5 U e X B l c y I g V m F s d W U 9 I n N C Z 0 1 G Q l E 9 P S I g L z 4 8 R W 5 0 c n k g V H l w Z T 0 i R m l s b E N v b H V t b k 5 h b W V z I i B W Y W x 1 Z T 0 i c 1 s m c X V v d D t h Z G R y Z X N z J n F 1 b 3 Q 7 L C Z x d W 9 0 O 3 d l a W d o d C Z x d W 9 0 O y w m c X V v d D t 3 Z W l n a H R f Z n J h Y 3 R p b 2 4 m c X V v d D s s J n F 1 b 3 Q 7 c G 9 3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M D E w O F 9 w b 2 x r Y W R v d F 8 5 M F 9 k Y X l z X 2 J p Z 1 9 0 a X B w Z X J f d m 9 0 a W 5 n X 3 B v d 2 V y L 0 F 1 d G 9 S Z W 1 v d m V k Q 2 9 s d W 1 u c z E u e 2 F k Z H J l c 3 M s M H 0 m c X V v d D s s J n F 1 b 3 Q 7 U 2 V j d G l v b j E v M j A y N D A x M D h f c G 9 s a 2 F k b 3 R f O T B f Z G F 5 c 1 9 i a W d f d G l w c G V y X 3 Z v d G l u Z 1 9 w b 3 d l c i 9 B d X R v U m V t b 3 Z l Z E N v b H V t b n M x L n t 3 Z W l n a H Q s M X 0 m c X V v d D s s J n F 1 b 3 Q 7 U 2 V j d G l v b j E v M j A y N D A x M D h f c G 9 s a 2 F k b 3 R f O T B f Z G F 5 c 1 9 i a W d f d G l w c G V y X 3 Z v d G l u Z 1 9 w b 3 d l c i 9 B d X R v U m V t b 3 Z l Z E N v b H V t b n M x L n t 3 Z W l n a H R f Z n J h Y 3 R p b 2 4 s M n 0 m c X V v d D s s J n F 1 b 3 Q 7 U 2 V j d G l v b j E v M j A y N D A x M D h f c G 9 s a 2 F k b 3 R f O T B f Z G F 5 c 1 9 i a W d f d G l w c G V y X 3 Z v d G l u Z 1 9 w b 3 d l c i 9 B d X R v U m V t b 3 Z l Z E N v b H V t b n M x L n t w b 3 d l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y M D I 0 M D E w O F 9 w b 2 x r Y W R v d F 8 5 M F 9 k Y X l z X 2 J p Z 1 9 0 a X B w Z X J f d m 9 0 a W 5 n X 3 B v d 2 V y L 0 F 1 d G 9 S Z W 1 v d m V k Q 2 9 s d W 1 u c z E u e 2 F k Z H J l c 3 M s M H 0 m c X V v d D s s J n F 1 b 3 Q 7 U 2 V j d G l v b j E v M j A y N D A x M D h f c G 9 s a 2 F k b 3 R f O T B f Z G F 5 c 1 9 i a W d f d G l w c G V y X 3 Z v d G l u Z 1 9 w b 3 d l c i 9 B d X R v U m V t b 3 Z l Z E N v b H V t b n M x L n t 3 Z W l n a H Q s M X 0 m c X V v d D s s J n F 1 b 3 Q 7 U 2 V j d G l v b j E v M j A y N D A x M D h f c G 9 s a 2 F k b 3 R f O T B f Z G F 5 c 1 9 i a W d f d G l w c G V y X 3 Z v d G l u Z 1 9 w b 3 d l c i 9 B d X R v U m V t b 3 Z l Z E N v b H V t b n M x L n t 3 Z W l n a H R f Z n J h Y 3 R p b 2 4 s M n 0 m c X V v d D s s J n F 1 b 3 Q 7 U 2 V j d G l v b j E v M j A y N D A x M D h f c G 9 s a 2 F k b 3 R f O T B f Z G F 5 c 1 9 i a W d f d G l w c G V y X 3 Z v d G l u Z 1 9 w b 3 d l c i 9 B d X R v U m V t b 3 Z l Z E N v b H V t b n M x L n t w b 3 d l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N D A x M D h f c G 9 s a 2 F k b 3 R f O T B f Z G F 5 c 1 9 i a W d f d G l w c G V y X 3 Z v d G l u Z 1 9 w b 3 d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E w O F 9 w b 2 x r Y W R v d F 8 5 M F 9 k Y X l z X 2 J p Z 1 9 0 a X B w Z X J f d m 9 0 a W 5 n X 3 B v d 2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M T A 4 X 3 B v b G t h Z G 9 0 X z k w X 2 R h e X N f Y m l n X 3 R p c H B l c l 9 2 b 3 R p b m d f c G 9 3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E w O F 9 w b 2 x r Y W R v d F 8 5 M F 9 k Y X l z X 2 Z l b G x v d 3 N o a X B f Y W R t a W 5 f d m 9 0 a W 5 n X 3 B v d 2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G E 2 N z l h O G Y t Y 2 V k M y 0 0 M D I 0 L T g 5 Y W E t Y z k x Y W I 2 M D F h N m Z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0 M D E w O F 9 w b 2 x r Y W R v d F 8 5 M F 9 k Y X l z X 2 Z l b G x v d 3 N o a X B f Y W R t a W 5 f d m 9 0 a W 5 n X 3 B v d 2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5 V D E 0 O j U 1 O j M y L j c 5 O D E 2 M z d a I i A v P j x F b n R y e S B U e X B l P S J G a W x s Q 2 9 s d W 1 u V H l w Z X M i I F Z h b H V l P S J z Q m d N R k J R P T 0 i I C 8 + P E V u d H J 5 I F R 5 c G U 9 I k Z p b G x D b 2 x 1 b W 5 O Y W 1 l c y I g V m F s d W U 9 I n N b J n F 1 b 3 Q 7 Y W R k c m V z c y Z x d W 9 0 O y w m c X V v d D t 3 Z W l n a H Q m c X V v d D s s J n F 1 b 3 Q 7 d 2 V p Z 2 h 0 X 2 Z y Y W N 0 a W 9 u J n F 1 b 3 Q 7 L C Z x d W 9 0 O 3 B v d 2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N D A x M D h f c G 9 s a 2 F k b 3 R f O T B f Z G F 5 c 1 9 m Z W x s b 3 d z a G l w X 2 F k b W l u X 3 Z v d G l u Z 1 9 w b 3 d l c i 9 B d X R v U m V t b 3 Z l Z E N v b H V t b n M x L n t h Z G R y Z X N z L D B 9 J n F 1 b 3 Q 7 L C Z x d W 9 0 O 1 N l Y 3 R p b 2 4 x L z I w M j Q w M T A 4 X 3 B v b G t h Z G 9 0 X z k w X 2 R h e X N f Z m V s b G 9 3 c 2 h p c F 9 h Z G 1 p b l 9 2 b 3 R p b m d f c G 9 3 Z X I v Q X V 0 b 1 J l b W 9 2 Z W R D b 2 x 1 b W 5 z M S 5 7 d 2 V p Z 2 h 0 L D F 9 J n F 1 b 3 Q 7 L C Z x d W 9 0 O 1 N l Y 3 R p b 2 4 x L z I w M j Q w M T A 4 X 3 B v b G t h Z G 9 0 X z k w X 2 R h e X N f Z m V s b G 9 3 c 2 h p c F 9 h Z G 1 p b l 9 2 b 3 R p b m d f c G 9 3 Z X I v Q X V 0 b 1 J l b W 9 2 Z W R D b 2 x 1 b W 5 z M S 5 7 d 2 V p Z 2 h 0 X 2 Z y Y W N 0 a W 9 u L D J 9 J n F 1 b 3 Q 7 L C Z x d W 9 0 O 1 N l Y 3 R p b 2 4 x L z I w M j Q w M T A 4 X 3 B v b G t h Z G 9 0 X z k w X 2 R h e X N f Z m V s b G 9 3 c 2 h p c F 9 h Z G 1 p b l 9 2 b 3 R p b m d f c G 9 3 Z X I v Q X V 0 b 1 J l b W 9 2 Z W R D b 2 x 1 b W 5 z M S 5 7 c G 9 3 Z X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y N D A x M D h f c G 9 s a 2 F k b 3 R f O T B f Z G F 5 c 1 9 m Z W x s b 3 d z a G l w X 2 F k b W l u X 3 Z v d G l u Z 1 9 w b 3 d l c i 9 B d X R v U m V t b 3 Z l Z E N v b H V t b n M x L n t h Z G R y Z X N z L D B 9 J n F 1 b 3 Q 7 L C Z x d W 9 0 O 1 N l Y 3 R p b 2 4 x L z I w M j Q w M T A 4 X 3 B v b G t h Z G 9 0 X z k w X 2 R h e X N f Z m V s b G 9 3 c 2 h p c F 9 h Z G 1 p b l 9 2 b 3 R p b m d f c G 9 3 Z X I v Q X V 0 b 1 J l b W 9 2 Z W R D b 2 x 1 b W 5 z M S 5 7 d 2 V p Z 2 h 0 L D F 9 J n F 1 b 3 Q 7 L C Z x d W 9 0 O 1 N l Y 3 R p b 2 4 x L z I w M j Q w M T A 4 X 3 B v b G t h Z G 9 0 X z k w X 2 R h e X N f Z m V s b G 9 3 c 2 h p c F 9 h Z G 1 p b l 9 2 b 3 R p b m d f c G 9 3 Z X I v Q X V 0 b 1 J l b W 9 2 Z W R D b 2 x 1 b W 5 z M S 5 7 d 2 V p Z 2 h 0 X 2 Z y Y W N 0 a W 9 u L D J 9 J n F 1 b 3 Q 7 L C Z x d W 9 0 O 1 N l Y 3 R p b 2 4 x L z I w M j Q w M T A 4 X 3 B v b G t h Z G 9 0 X z k w X 2 R h e X N f Z m V s b G 9 3 c 2 h p c F 9 h Z G 1 p b l 9 2 b 3 R p b m d f c G 9 3 Z X I v Q X V 0 b 1 J l b W 9 2 Z W R D b 2 x 1 b W 5 z M S 5 7 c G 9 3 Z X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Q w M T A 4 X 3 B v b G t h Z G 9 0 X z k w X 2 R h e X N f Z m V s b G 9 3 c 2 h p c F 9 h Z G 1 p b l 9 2 b 3 R p b m d f c G 9 3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x M D h f c G 9 s a 2 F k b 3 R f O T B f Z G F 5 c 1 9 m Z W x s b 3 d z a G l w X 2 F k b W l u X 3 Z v d G l u Z 1 9 w b 3 d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E w O F 9 w b 2 x r Y W R v d F 8 5 M F 9 k Y X l z X 2 Z l b G x v d 3 N o a X B f Y W R t a W 5 f d m 9 0 a W 5 n X 3 B v d 2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x M D h f c G 9 s a 2 F k b 3 R f O T B f Z G F 5 c 1 9 n Z W 5 l c m F s X 2 F k b W l u X 3 Z v d G l u Z 1 9 w b 3 d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j N W I 1 M W J m L T h l M m Y t N G Y 3 O C 0 4 Z m M 1 L W U x Y T Z h Z T c 3 Y 2 Z k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N D A x M D h f c G 9 s a 2 F k b 3 R f O T B f Z G F 5 c 1 9 n Z W 5 l c m F s X 2 F k b W l u X 3 Z v d G l u Z 1 9 w b 3 d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O V Q x N D o 1 N T o 0 N y 4 1 N T g 2 M T I w W i I g L z 4 8 R W 5 0 c n k g V H l w Z T 0 i R m l s b E N v b H V t b l R 5 c G V z I i B W Y W x 1 Z T 0 i c 0 J n T U Z B d z 0 9 I i A v P j x F b n R y e S B U e X B l P S J G a W x s Q 2 9 s d W 1 u T m F t Z X M i I F Z h b H V l P S J z W y Z x d W 9 0 O 2 F k Z H J l c 3 M m c X V v d D s s J n F 1 b 3 Q 7 d 2 V p Z 2 h 0 J n F 1 b 3 Q 7 L C Z x d W 9 0 O 3 d l a W d o d F 9 m c m F j d G l v b i Z x d W 9 0 O y w m c X V v d D t w b 3 d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Q w M T A 4 X 3 B v b G t h Z G 9 0 X z k w X 2 R h e X N f Z 2 V u Z X J h b F 9 h Z G 1 p b l 9 2 b 3 R p b m d f c G 9 3 Z X I v Q X V 0 b 1 J l b W 9 2 Z W R D b 2 x 1 b W 5 z M S 5 7 Y W R k c m V z c y w w f S Z x d W 9 0 O y w m c X V v d D t T Z W N 0 a W 9 u M S 8 y M D I 0 M D E w O F 9 w b 2 x r Y W R v d F 8 5 M F 9 k Y X l z X 2 d l b m V y Y W x f Y W R t a W 5 f d m 9 0 a W 5 n X 3 B v d 2 V y L 0 F 1 d G 9 S Z W 1 v d m V k Q 2 9 s d W 1 u c z E u e 3 d l a W d o d C w x f S Z x d W 9 0 O y w m c X V v d D t T Z W N 0 a W 9 u M S 8 y M D I 0 M D E w O F 9 w b 2 x r Y W R v d F 8 5 M F 9 k Y X l z X 2 d l b m V y Y W x f Y W R t a W 5 f d m 9 0 a W 5 n X 3 B v d 2 V y L 0 F 1 d G 9 S Z W 1 v d m V k Q 2 9 s d W 1 u c z E u e 3 d l a W d o d F 9 m c m F j d G l v b i w y f S Z x d W 9 0 O y w m c X V v d D t T Z W N 0 a W 9 u M S 8 y M D I 0 M D E w O F 9 w b 2 x r Y W R v d F 8 5 M F 9 k Y X l z X 2 d l b m V y Y W x f Y W R t a W 5 f d m 9 0 a W 5 n X 3 B v d 2 V y L 0 F 1 d G 9 S Z W 1 v d m V k Q 2 9 s d W 1 u c z E u e 3 B v d 2 V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w M j Q w M T A 4 X 3 B v b G t h Z G 9 0 X z k w X 2 R h e X N f Z 2 V u Z X J h b F 9 h Z G 1 p b l 9 2 b 3 R p b m d f c G 9 3 Z X I v Q X V 0 b 1 J l b W 9 2 Z W R D b 2 x 1 b W 5 z M S 5 7 Y W R k c m V z c y w w f S Z x d W 9 0 O y w m c X V v d D t T Z W N 0 a W 9 u M S 8 y M D I 0 M D E w O F 9 w b 2 x r Y W R v d F 8 5 M F 9 k Y X l z X 2 d l b m V y Y W x f Y W R t a W 5 f d m 9 0 a W 5 n X 3 B v d 2 V y L 0 F 1 d G 9 S Z W 1 v d m V k Q 2 9 s d W 1 u c z E u e 3 d l a W d o d C w x f S Z x d W 9 0 O y w m c X V v d D t T Z W N 0 a W 9 u M S 8 y M D I 0 M D E w O F 9 w b 2 x r Y W R v d F 8 5 M F 9 k Y X l z X 2 d l b m V y Y W x f Y W R t a W 5 f d m 9 0 a W 5 n X 3 B v d 2 V y L 0 F 1 d G 9 S Z W 1 v d m V k Q 2 9 s d W 1 u c z E u e 3 d l a W d o d F 9 m c m F j d G l v b i w y f S Z x d W 9 0 O y w m c X V v d D t T Z W N 0 a W 9 u M S 8 y M D I 0 M D E w O F 9 w b 2 x r Y W R v d F 8 5 M F 9 k Y X l z X 2 d l b m V y Y W x f Y W R t a W 5 f d m 9 0 a W 5 n X 3 B v d 2 V y L 0 F 1 d G 9 S Z W 1 v d m V k Q 2 9 s d W 1 u c z E u e 3 B v d 2 V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0 M D E w O F 9 w b 2 x r Y W R v d F 8 5 M F 9 k Y X l z X 2 d l b m V y Y W x f Y W R t a W 5 f d m 9 0 a W 5 n X 3 B v d 2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M T A 4 X 3 B v b G t h Z G 9 0 X z k w X 2 R h e X N f Z 2 V u Z X J h b F 9 h Z G 1 p b l 9 2 b 3 R p b m d f c G 9 3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x M D h f c G 9 s a 2 F k b 3 R f O T B f Z G F 5 c 1 9 n Z W 5 l c m F s X 2 F k b W l u X 3 Z v d G l u Z 1 9 w b 3 d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M T A 4 X 3 B v b G t h Z G 9 0 X z k w X 2 R h e X N f Y m l n X 3 N w Z W 5 k Z X J f d m 9 0 a W 5 n X 3 B v d 2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E w M D B j O T g t O T c 2 N S 0 0 M G M w L T k w N T U t O D d m Y 2 V m M T M 3 Y 2 Q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0 M D E w O F 9 w b 2 x r Y W R v d F 8 5 M F 9 k Y X l z X 2 J p Z 1 9 z c G V u Z G V y X 3 Z v d G l u Z 1 9 w b 3 d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O V Q x N D o 1 N j o y M C 4 z N z Y 1 M z k 0 W i I g L z 4 8 R W 5 0 c n k g V H l w Z T 0 i R m l s b E N v b H V t b l R 5 c G V z I i B W Y W x 1 Z T 0 i c 0 J n T U Z C U T 0 9 I i A v P j x F b n R y e S B U e X B l P S J G a W x s Q 2 9 s d W 1 u T m F t Z X M i I F Z h b H V l P S J z W y Z x d W 9 0 O 2 F k Z H J l c 3 M m c X V v d D s s J n F 1 b 3 Q 7 d 2 V p Z 2 h 0 J n F 1 b 3 Q 7 L C Z x d W 9 0 O 3 d l a W d o d F 9 m c m F j d G l v b i Z x d W 9 0 O y w m c X V v d D t w b 3 d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Q w M T A 4 X 3 B v b G t h Z G 9 0 X z k w X 2 R h e X N f Y m l n X 3 N w Z W 5 k Z X J f d m 9 0 a W 5 n X 3 B v d 2 V y L 0 F 1 d G 9 S Z W 1 v d m V k Q 2 9 s d W 1 u c z E u e 2 F k Z H J l c 3 M s M H 0 m c X V v d D s s J n F 1 b 3 Q 7 U 2 V j d G l v b j E v M j A y N D A x M D h f c G 9 s a 2 F k b 3 R f O T B f Z G F 5 c 1 9 i a W d f c 3 B l b m R l c l 9 2 b 3 R p b m d f c G 9 3 Z X I v Q X V 0 b 1 J l b W 9 2 Z W R D b 2 x 1 b W 5 z M S 5 7 d 2 V p Z 2 h 0 L D F 9 J n F 1 b 3 Q 7 L C Z x d W 9 0 O 1 N l Y 3 R p b 2 4 x L z I w M j Q w M T A 4 X 3 B v b G t h Z G 9 0 X z k w X 2 R h e X N f Y m l n X 3 N w Z W 5 k Z X J f d m 9 0 a W 5 n X 3 B v d 2 V y L 0 F 1 d G 9 S Z W 1 v d m V k Q 2 9 s d W 1 u c z E u e 3 d l a W d o d F 9 m c m F j d G l v b i w y f S Z x d W 9 0 O y w m c X V v d D t T Z W N 0 a W 9 u M S 8 y M D I 0 M D E w O F 9 w b 2 x r Y W R v d F 8 5 M F 9 k Y X l z X 2 J p Z 1 9 z c G V u Z G V y X 3 Z v d G l u Z 1 9 w b 3 d l c i 9 B d X R v U m V t b 3 Z l Z E N v b H V t b n M x L n t w b 3 d l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y M D I 0 M D E w O F 9 w b 2 x r Y W R v d F 8 5 M F 9 k Y X l z X 2 J p Z 1 9 z c G V u Z G V y X 3 Z v d G l u Z 1 9 w b 3 d l c i 9 B d X R v U m V t b 3 Z l Z E N v b H V t b n M x L n t h Z G R y Z X N z L D B 9 J n F 1 b 3 Q 7 L C Z x d W 9 0 O 1 N l Y 3 R p b 2 4 x L z I w M j Q w M T A 4 X 3 B v b G t h Z G 9 0 X z k w X 2 R h e X N f Y m l n X 3 N w Z W 5 k Z X J f d m 9 0 a W 5 n X 3 B v d 2 V y L 0 F 1 d G 9 S Z W 1 v d m V k Q 2 9 s d W 1 u c z E u e 3 d l a W d o d C w x f S Z x d W 9 0 O y w m c X V v d D t T Z W N 0 a W 9 u M S 8 y M D I 0 M D E w O F 9 w b 2 x r Y W R v d F 8 5 M F 9 k Y X l z X 2 J p Z 1 9 z c G V u Z G V y X 3 Z v d G l u Z 1 9 w b 3 d l c i 9 B d X R v U m V t b 3 Z l Z E N v b H V t b n M x L n t 3 Z W l n a H R f Z n J h Y 3 R p b 2 4 s M n 0 m c X V v d D s s J n F 1 b 3 Q 7 U 2 V j d G l v b j E v M j A y N D A x M D h f c G 9 s a 2 F k b 3 R f O T B f Z G F 5 c 1 9 i a W d f c 3 B l b m R l c l 9 2 b 3 R p b m d f c G 9 3 Z X I v Q X V 0 b 1 J l b W 9 2 Z W R D b 2 x 1 b W 5 z M S 5 7 c G 9 3 Z X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Q w M T A 4 X 3 B v b G t h Z G 9 0 X z k w X 2 R h e X N f Y m l n X 3 N w Z W 5 k Z X J f d m 9 0 a W 5 n X 3 B v d 2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M T A 4 X 3 B v b G t h Z G 9 0 X z k w X 2 R h e X N f Y m l n X 3 N w Z W 5 k Z X J f d m 9 0 a W 5 n X 3 B v d 2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M T A 4 X 3 B v b G t h Z G 9 0 X z k w X 2 R h e X N f Y m l n X 3 N w Z W 5 k Z X J f d m 9 0 a W 5 n X 3 B v d 2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x M D h f c G 9 s a 2 F k b 3 R f O T B f Z G F 5 c 1 9 h d W N 0 a W 9 u X 2 F k b W l u X 3 Z v d G l u Z 1 9 w b 3 d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2 Y T Z i M T U x L T Y x N T E t N D I 4 M C 1 i M W J l L T Q 4 O G Q 3 Y W Q w Y 2 I 1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N D A x M D h f c G 9 s a 2 F k b 3 R f O T B f Z G F 5 c 1 9 h d W N 0 a W 9 u X 2 F k b W l u X 3 Z v d G l u Z 1 9 w b 3 d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O V Q x N D o 1 N j o 1 M i 4 1 N z k y O T E z W i I g L z 4 8 R W 5 0 c n k g V H l w Z T 0 i R m l s b E N v b H V t b l R 5 c G V z I i B W Y W x 1 Z T 0 i c 0 J n T U Z B d z 0 9 I i A v P j x F b n R y e S B U e X B l P S J G a W x s Q 2 9 s d W 1 u T m F t Z X M i I F Z h b H V l P S J z W y Z x d W 9 0 O 2 F k Z H J l c 3 M m c X V v d D s s J n F 1 b 3 Q 7 d 2 V p Z 2 h 0 J n F 1 b 3 Q 7 L C Z x d W 9 0 O 3 d l a W d o d F 9 m c m F j d G l v b i Z x d W 9 0 O y w m c X V v d D t w b 3 d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Q w M T A 4 X 3 B v b G t h Z G 9 0 X z k w X 2 R h e X N f Y X V j d G l v b l 9 h Z G 1 p b l 9 2 b 3 R p b m d f c G 9 3 Z X I v Q X V 0 b 1 J l b W 9 2 Z W R D b 2 x 1 b W 5 z M S 5 7 Y W R k c m V z c y w w f S Z x d W 9 0 O y w m c X V v d D t T Z W N 0 a W 9 u M S 8 y M D I 0 M D E w O F 9 w b 2 x r Y W R v d F 8 5 M F 9 k Y X l z X 2 F 1 Y 3 R p b 2 5 f Y W R t a W 5 f d m 9 0 a W 5 n X 3 B v d 2 V y L 0 F 1 d G 9 S Z W 1 v d m V k Q 2 9 s d W 1 u c z E u e 3 d l a W d o d C w x f S Z x d W 9 0 O y w m c X V v d D t T Z W N 0 a W 9 u M S 8 y M D I 0 M D E w O F 9 w b 2 x r Y W R v d F 8 5 M F 9 k Y X l z X 2 F 1 Y 3 R p b 2 5 f Y W R t a W 5 f d m 9 0 a W 5 n X 3 B v d 2 V y L 0 F 1 d G 9 S Z W 1 v d m V k Q 2 9 s d W 1 u c z E u e 3 d l a W d o d F 9 m c m F j d G l v b i w y f S Z x d W 9 0 O y w m c X V v d D t T Z W N 0 a W 9 u M S 8 y M D I 0 M D E w O F 9 w b 2 x r Y W R v d F 8 5 M F 9 k Y X l z X 2 F 1 Y 3 R p b 2 5 f Y W R t a W 5 f d m 9 0 a W 5 n X 3 B v d 2 V y L 0 F 1 d G 9 S Z W 1 v d m V k Q 2 9 s d W 1 u c z E u e 3 B v d 2 V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w M j Q w M T A 4 X 3 B v b G t h Z G 9 0 X z k w X 2 R h e X N f Y X V j d G l v b l 9 h Z G 1 p b l 9 2 b 3 R p b m d f c G 9 3 Z X I v Q X V 0 b 1 J l b W 9 2 Z W R D b 2 x 1 b W 5 z M S 5 7 Y W R k c m V z c y w w f S Z x d W 9 0 O y w m c X V v d D t T Z W N 0 a W 9 u M S 8 y M D I 0 M D E w O F 9 w b 2 x r Y W R v d F 8 5 M F 9 k Y X l z X 2 F 1 Y 3 R p b 2 5 f Y W R t a W 5 f d m 9 0 a W 5 n X 3 B v d 2 V y L 0 F 1 d G 9 S Z W 1 v d m V k Q 2 9 s d W 1 u c z E u e 3 d l a W d o d C w x f S Z x d W 9 0 O y w m c X V v d D t T Z W N 0 a W 9 u M S 8 y M D I 0 M D E w O F 9 w b 2 x r Y W R v d F 8 5 M F 9 k Y X l z X 2 F 1 Y 3 R p b 2 5 f Y W R t a W 5 f d m 9 0 a W 5 n X 3 B v d 2 V y L 0 F 1 d G 9 S Z W 1 v d m V k Q 2 9 s d W 1 u c z E u e 3 d l a W d o d F 9 m c m F j d G l v b i w y f S Z x d W 9 0 O y w m c X V v d D t T Z W N 0 a W 9 u M S 8 y M D I 0 M D E w O F 9 w b 2 x r Y W R v d F 8 5 M F 9 k Y X l z X 2 F 1 Y 3 R p b 2 5 f Y W R t a W 5 f d m 9 0 a W 5 n X 3 B v d 2 V y L 0 F 1 d G 9 S Z W 1 v d m V k Q 2 9 s d W 1 u c z E u e 3 B v d 2 V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0 M D E w O F 9 w b 2 x r Y W R v d F 8 5 M F 9 k Y X l z X 2 F 1 Y 3 R p b 2 5 f Y W R t a W 5 f d m 9 0 a W 5 n X 3 B v d 2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M T A 4 X 3 B v b G t h Z G 9 0 X z k w X 2 R h e X N f Y X V j d G l v b l 9 h Z G 1 p b l 9 2 b 3 R p b m d f c G 9 3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x M D h f c G 9 s a 2 F k b 3 R f O T B f Z G F 5 c 1 9 h d W N 0 a W 9 u X 2 F k b W l u X 3 Z v d G l u Z 1 9 w b 3 d l c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v j 5 E J d 4 L y Q 5 1 J B 7 R X 4 D 2 1 A A A A A A I A A A A A A B B m A A A A A Q A A I A A A A I P Z H c 3 k 2 h s H Y f l F 3 x u y A v C e 8 f H W p g Y Q k g I x e 0 7 m H T f C A A A A A A 6 A A A A A A g A A I A A A A J V J M m r 1 + w o 7 H L s 0 r / Y J N Z n I J 7 e m x 8 y 2 T s g o n 1 2 + N 5 P a U A A A A E X c l b l E M s j H 7 e 5 J V 1 g + 2 / 7 l T v o D 9 G r W r 5 U M A H s + 5 c n X n m y z Z K v y t F Y S Y I r o b T v B X d 5 O d e P k 4 4 G W 7 t + N l I q z N 2 F B E A A L I r U 7 d B p n M d + 3 1 U p U Q A A A A J J E s I b r T i y Q Z t M W h m f S c v q J B o a / 2 6 8 + i N J M V 3 M 2 s 1 c U f P / r d i J I j u S b j G q d l c P j f m L c K 0 H / 3 b K w M o F a I V u l v E 8 = < / D a t a M a s h u p > 
</file>

<file path=customXml/itemProps1.xml><?xml version="1.0" encoding="utf-8"?>
<ds:datastoreItem xmlns:ds="http://schemas.openxmlformats.org/officeDocument/2006/customXml" ds:itemID="{9D744B7E-8018-4A8D-B4A4-5874E32E04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Overview</vt:lpstr>
      <vt:lpstr>treasurer</vt:lpstr>
      <vt:lpstr>big_spender</vt:lpstr>
      <vt:lpstr>medium_spender</vt:lpstr>
      <vt:lpstr>small_spender</vt:lpstr>
      <vt:lpstr>big_tipper</vt:lpstr>
      <vt:lpstr>small_tipper</vt:lpstr>
      <vt:lpstr>root</vt:lpstr>
      <vt:lpstr>whitelisted_caller</vt:lpstr>
      <vt:lpstr>auction_admin</vt:lpstr>
      <vt:lpstr>general_admin</vt:lpstr>
      <vt:lpstr>fellowship_admin</vt:lpstr>
      <vt:lpstr>referendum_canceller</vt:lpstr>
      <vt:lpstr>referendum_killer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</dc:creator>
  <cp:lastModifiedBy>Raffael Huber</cp:lastModifiedBy>
  <dcterms:created xsi:type="dcterms:W3CDTF">2015-06-05T18:19:34Z</dcterms:created>
  <dcterms:modified xsi:type="dcterms:W3CDTF">2024-02-20T15:54:00Z</dcterms:modified>
</cp:coreProperties>
</file>