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700"/>
  </bookViews>
  <sheets>
    <sheet name="亡灵法速查" sheetId="1" r:id="rId1"/>
  </sheets>
  <calcPr calcId="144525"/>
</workbook>
</file>

<file path=xl/comments1.xml><?xml version="1.0" encoding="utf-8"?>
<comments xmlns="http://schemas.openxmlformats.org/spreadsheetml/2006/main">
  <authors>
    <author>24477</author>
  </authors>
  <commentList>
    <comment ref="B4" authorId="0">
      <text>
        <r>
          <rPr>
            <sz val="9"/>
            <rFont val="宋体"/>
            <charset val="134"/>
          </rPr>
          <t>建议视表格情况调成公式，简化手动修改</t>
        </r>
      </text>
    </comment>
    <comment ref="I4" authorId="0">
      <text>
        <r>
          <rPr>
            <sz val="9"/>
            <rFont val="宋体"/>
            <charset val="134"/>
          </rPr>
          <t>建议视表格情况调成公式，简化手动修改</t>
        </r>
      </text>
    </comment>
    <comment ref="B33" authorId="0">
      <text>
        <r>
          <rPr>
            <sz val="9"/>
            <rFont val="宋体"/>
            <charset val="134"/>
          </rPr>
          <t>建议视表格情况调成公式，简化手动修改</t>
        </r>
      </text>
    </comment>
  </commentList>
</comments>
</file>

<file path=xl/sharedStrings.xml><?xml version="1.0" encoding="utf-8"?>
<sst xmlns="http://schemas.openxmlformats.org/spreadsheetml/2006/main" count="90" uniqueCount="34">
  <si>
    <t>骷髅</t>
  </si>
  <si>
    <t>僵尸</t>
  </si>
  <si>
    <t>状态</t>
  </si>
  <si>
    <t>属性</t>
  </si>
  <si>
    <t>特殊能力</t>
  </si>
  <si>
    <t>召唤法术等级</t>
  </si>
  <si>
    <t>HP</t>
  </si>
  <si>
    <t>适应度等级</t>
  </si>
  <si>
    <t>SP</t>
  </si>
  <si>
    <t>亡灵系精通</t>
  </si>
  <si>
    <t>护甲值</t>
  </si>
  <si>
    <t>形体畸变</t>
  </si>
  <si>
    <t>正常</t>
  </si>
  <si>
    <t>护甲减伤</t>
  </si>
  <si>
    <t>已魂附</t>
  </si>
  <si>
    <t>×</t>
  </si>
  <si>
    <t>护甲额外生命</t>
  </si>
  <si>
    <t>操魂术等级</t>
  </si>
  <si>
    <t>武器威力</t>
  </si>
  <si>
    <t>魂伴</t>
  </si>
  <si>
    <t>攻击范围</t>
  </si>
  <si>
    <t>战术指挥</t>
  </si>
  <si>
    <t>魂附行动点</t>
  </si>
  <si>
    <t>领军天赋</t>
  </si>
  <si>
    <t>战术奖励</t>
  </si>
  <si>
    <t>加成合计</t>
  </si>
  <si>
    <t>职业等级</t>
  </si>
  <si>
    <t>★</t>
  </si>
  <si>
    <t>奖励骰数量</t>
  </si>
  <si>
    <t>额外消耗SP</t>
  </si>
  <si>
    <t>阈值加成</t>
  </si>
  <si>
    <t>额外消耗魂源</t>
  </si>
  <si>
    <t>检定值加成</t>
  </si>
  <si>
    <t>亡者之手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</si>
</sst>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8"/>
      <color theme="1"/>
      <name val="方正准圆_GBK"/>
      <charset val="134"/>
    </font>
    <font>
      <sz val="11"/>
      <color theme="1"/>
      <name val="方正准圆_GBK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4" borderId="13" applyNumberFormat="0" applyAlignment="0" applyProtection="0">
      <alignment vertical="center"/>
    </xf>
    <xf numFmtId="0" fontId="20" fillId="14" borderId="16" applyNumberFormat="0" applyAlignment="0" applyProtection="0">
      <alignment vertical="center"/>
    </xf>
    <xf numFmtId="0" fontId="5" fillId="4" borderId="10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9" fontId="0" fillId="0" borderId="7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workbookViewId="0">
      <selection activeCell="I36" sqref="I36"/>
    </sheetView>
  </sheetViews>
  <sheetFormatPr defaultColWidth="9" defaultRowHeight="13.5"/>
  <cols>
    <col min="1" max="6" width="13.625" customWidth="1"/>
    <col min="8" max="13" width="13.625" customWidth="1"/>
  </cols>
  <sheetData>
    <row r="1" ht="14.25" spans="1:13">
      <c r="A1" s="1" t="s">
        <v>0</v>
      </c>
      <c r="B1" s="2"/>
      <c r="C1" s="2"/>
      <c r="D1" s="2"/>
      <c r="E1" s="2"/>
      <c r="F1" s="3"/>
      <c r="H1" s="1" t="s">
        <v>1</v>
      </c>
      <c r="I1" s="2"/>
      <c r="J1" s="2"/>
      <c r="K1" s="2"/>
      <c r="L1" s="2"/>
      <c r="M1" s="3"/>
    </row>
    <row r="2" ht="14.25" spans="1:13">
      <c r="A2" s="4"/>
      <c r="B2" s="5"/>
      <c r="C2" s="5"/>
      <c r="D2" s="5"/>
      <c r="E2" s="5"/>
      <c r="F2" s="6"/>
      <c r="H2" s="4"/>
      <c r="I2" s="5"/>
      <c r="J2" s="5"/>
      <c r="K2" s="5"/>
      <c r="L2" s="5"/>
      <c r="M2" s="6"/>
    </row>
    <row r="3" ht="16.5" spans="1:13">
      <c r="A3" s="7" t="s">
        <v>2</v>
      </c>
      <c r="B3" s="8"/>
      <c r="C3" s="9" t="s">
        <v>3</v>
      </c>
      <c r="D3" s="10"/>
      <c r="E3" s="9" t="s">
        <v>4</v>
      </c>
      <c r="F3" s="10"/>
      <c r="H3" s="7" t="s">
        <v>2</v>
      </c>
      <c r="I3" s="8"/>
      <c r="J3" s="9" t="s">
        <v>3</v>
      </c>
      <c r="K3" s="10"/>
      <c r="L3" s="9" t="s">
        <v>4</v>
      </c>
      <c r="M3" s="10"/>
    </row>
    <row r="4" spans="1:13">
      <c r="A4" s="11" t="s">
        <v>5</v>
      </c>
      <c r="B4" s="11">
        <v>1</v>
      </c>
      <c r="C4" s="11" t="s">
        <v>6</v>
      </c>
      <c r="D4" s="11">
        <f ca="1">(IF($B$4&lt;10,15,ROUNDDOWN(15+INDIRECT("经历点数与履历"&amp;"!$E$3")/3,0))/IF(B10="集群",2,1)*IF(B10="巨兽",2,1))+IF(B12="√",IF(B14&gt;=10,5,0),0)</f>
        <v>15</v>
      </c>
      <c r="E4" s="12" t="str">
        <f>"亡灵族"&amp;CHAR(10)&amp;CHAR(10)&amp;"免疫带“活体”词条的异常状态,他人对你进行远程攻击时，失去所有奖励骰"&amp;IF($B$4&lt;20,"；","；对抗远程攻击获得一枚奖励骰")&amp;IF(B10="巨兽","；每次射击都可以对攻击范围一直线上的头两个目标同时造成伤害，分别过检定。","。")&amp;CHAR(10)&amp;CHAR(10)&amp;"远程进攻时消耗10点SP发动，当次进攻阈值+8，武器威力+1，若成功，目标陷入破绽"</f>
        <v>亡灵族
免疫带“活体”词条的异常状态,他人对你进行远程攻击时，失去所有奖励骰；。
远程进攻时消耗10点SP发动，当次进攻阈值+8，武器威力+1，若成功，目标陷入破绽</v>
      </c>
      <c r="F4" s="13"/>
      <c r="H4" s="11" t="s">
        <v>5</v>
      </c>
      <c r="I4" s="11">
        <v>1</v>
      </c>
      <c r="J4" s="11" t="s">
        <v>6</v>
      </c>
      <c r="K4" s="11">
        <f ca="1">(IF($I$4&lt;10,25,ROUNDDOWN(25+INDIRECT("经历点数与履历"&amp;"!$E$3")/2,0))/IF(I10="集群",2,1)*IF(I10="巨兽",2,1))+IF(I12="√",IF(I14&gt;=10,5,0),0)</f>
        <v>25</v>
      </c>
      <c r="L4" s="12" t="str">
        <f>"亡灵族"&amp;CHAR(10)&amp;IF($I$4&lt;20,"","近战攻击成功时目标抵抗层数为1的“中毒”")&amp;""&amp;IF($I$4&lt;30,"","；其他角色抵抗由僵尸附加的异常状态时阈值-8")&amp;""&amp;IF(I10="巨兽","；每次进攻对目标周围一圈造成一半伤害","")&amp;CHAR(10)&amp;CHAR(10)&amp;"近战进攻时消耗5点SP发动，当次进攻阈值+8，目标抵抗“中毒"&amp;CHAR(10)&amp;CHAR(10)&amp;"消耗10点SP与进攻次数，死死咬住目标距离1的角色，若成功则附加1层“中毒印记”，双方同时进入“束缚”，但无法执行束缚行动1，目标每次挣脱失败抵抗层数为1的“中毒”"</f>
        <v>亡灵族
近战进攻时消耗5点SP发动，当次进攻阈值+8，目标抵抗“中毒
消耗10点SP与进攻次数，死死咬住目标距离1的角色，若成功则附加1层“中毒印记”，双方同时进入“束缚”，但无法执行束缚行动1，目标每次挣脱失败抵抗层数为1的“中毒”</v>
      </c>
      <c r="M4" s="13"/>
    </row>
    <row r="5" ht="15" spans="1:13">
      <c r="A5" s="11"/>
      <c r="B5" s="11"/>
      <c r="C5" s="11"/>
      <c r="D5" s="11"/>
      <c r="E5" s="14"/>
      <c r="F5" s="15"/>
      <c r="H5" s="11"/>
      <c r="I5" s="11"/>
      <c r="J5" s="11"/>
      <c r="K5" s="11"/>
      <c r="L5" s="14"/>
      <c r="M5" s="15"/>
    </row>
    <row r="6" ht="15" spans="1:13">
      <c r="A6" s="11" t="s">
        <v>7</v>
      </c>
      <c r="B6" s="11">
        <v>0</v>
      </c>
      <c r="C6" s="11" t="s">
        <v>8</v>
      </c>
      <c r="D6" s="11">
        <f>(IF($B$4&lt;30,20,30)/IF(B10="集群",2,1))+IF(B10="巨兽",20,0)</f>
        <v>20</v>
      </c>
      <c r="E6" s="14"/>
      <c r="F6" s="15"/>
      <c r="H6" s="11" t="s">
        <v>7</v>
      </c>
      <c r="I6" s="11">
        <v>0</v>
      </c>
      <c r="J6" s="11" t="s">
        <v>8</v>
      </c>
      <c r="K6" s="11">
        <f>(IF($I$4&lt;30,25,35)/IF(I10="集群",2,1))+IF(I10="巨兽",20,0)</f>
        <v>25</v>
      </c>
      <c r="L6" s="14"/>
      <c r="M6" s="15"/>
    </row>
    <row r="7" ht="15" spans="1:13">
      <c r="A7" s="11"/>
      <c r="B7" s="11"/>
      <c r="C7" s="11"/>
      <c r="D7" s="11"/>
      <c r="E7" s="14"/>
      <c r="F7" s="15"/>
      <c r="H7" s="11"/>
      <c r="I7" s="11"/>
      <c r="J7" s="11"/>
      <c r="K7" s="11"/>
      <c r="L7" s="14"/>
      <c r="M7" s="15"/>
    </row>
    <row r="8" ht="15" spans="1:13">
      <c r="A8" s="11" t="s">
        <v>9</v>
      </c>
      <c r="B8" s="11">
        <v>1</v>
      </c>
      <c r="C8" s="11" t="s">
        <v>10</v>
      </c>
      <c r="D8" s="11">
        <f>(IF($B$4&lt;20,1,2)/IF(B10="集群",2,1)*IF(B10="巨兽",2,1))+IF(B12="√",IF(B14&gt;=30,4,IF(B14&gt;=20,3,2)),0)+IF(B20="√",2,0)</f>
        <v>1</v>
      </c>
      <c r="E8" s="14"/>
      <c r="F8" s="15"/>
      <c r="H8" s="11" t="s">
        <v>9</v>
      </c>
      <c r="I8" s="11">
        <v>1</v>
      </c>
      <c r="J8" s="11" t="s">
        <v>10</v>
      </c>
      <c r="K8" s="11">
        <f>(IF($I$4&lt;20,3,4)/IF(I10="集群",2,1)*IF(I10="巨兽",2,1))+IF(I12="√",IF(I14&gt;=30,4,IF(I14&gt;=20,3,2)),0)+IF(I20="√",2,0)</f>
        <v>3</v>
      </c>
      <c r="L8" s="14"/>
      <c r="M8" s="15"/>
    </row>
    <row r="9" ht="15" spans="1:13">
      <c r="A9" s="11"/>
      <c r="B9" s="11"/>
      <c r="C9" s="11"/>
      <c r="D9" s="11"/>
      <c r="E9" s="14"/>
      <c r="F9" s="15"/>
      <c r="H9" s="11"/>
      <c r="I9" s="11"/>
      <c r="J9" s="11"/>
      <c r="K9" s="11"/>
      <c r="L9" s="14"/>
      <c r="M9" s="15"/>
    </row>
    <row r="10" ht="15" spans="1:13">
      <c r="A10" s="11" t="s">
        <v>11</v>
      </c>
      <c r="B10" s="11" t="s">
        <v>12</v>
      </c>
      <c r="C10" s="11" t="s">
        <v>13</v>
      </c>
      <c r="D10" s="16">
        <f>IF(B10="集群",0,IF($B$4&lt;10,20%,30%))</f>
        <v>0.2</v>
      </c>
      <c r="E10" s="14"/>
      <c r="F10" s="15"/>
      <c r="H10" s="11" t="s">
        <v>11</v>
      </c>
      <c r="I10" s="11" t="s">
        <v>12</v>
      </c>
      <c r="J10" s="11" t="s">
        <v>13</v>
      </c>
      <c r="K10" s="16">
        <f>IF(I10="集群",0,IF($I$4&lt;10,30%,35%))</f>
        <v>0.3</v>
      </c>
      <c r="L10" s="14"/>
      <c r="M10" s="15"/>
    </row>
    <row r="11" ht="15" spans="1:13">
      <c r="A11" s="11"/>
      <c r="B11" s="11"/>
      <c r="C11" s="11"/>
      <c r="D11" s="16"/>
      <c r="E11" s="14"/>
      <c r="F11" s="15"/>
      <c r="H11" s="11"/>
      <c r="I11" s="11"/>
      <c r="J11" s="11"/>
      <c r="K11" s="16"/>
      <c r="L11" s="14"/>
      <c r="M11" s="15"/>
    </row>
    <row r="12" ht="15" spans="1:13">
      <c r="A12" s="11" t="s">
        <v>14</v>
      </c>
      <c r="B12" s="11" t="s">
        <v>15</v>
      </c>
      <c r="C12" s="11" t="s">
        <v>16</v>
      </c>
      <c r="D12" s="11">
        <f>IF(B10="集群",0,IF($B$4&lt;10,5,10))*IF(B10="巨兽",2,1)</f>
        <v>5</v>
      </c>
      <c r="E12" s="14"/>
      <c r="F12" s="15"/>
      <c r="H12" s="11" t="s">
        <v>14</v>
      </c>
      <c r="I12" s="11" t="s">
        <v>15</v>
      </c>
      <c r="J12" s="11" t="s">
        <v>16</v>
      </c>
      <c r="K12" s="11">
        <f>IF(I10="集群",0,IF($I$4&lt;10,9,15))*IF(I10="巨兽",2,1)</f>
        <v>9</v>
      </c>
      <c r="L12" s="14"/>
      <c r="M12" s="15"/>
    </row>
    <row r="13" ht="15" spans="1:13">
      <c r="A13" s="11"/>
      <c r="B13" s="11"/>
      <c r="C13" s="11"/>
      <c r="D13" s="11"/>
      <c r="E13" s="14"/>
      <c r="F13" s="15"/>
      <c r="H13" s="11"/>
      <c r="I13" s="11"/>
      <c r="J13" s="11"/>
      <c r="K13" s="11"/>
      <c r="L13" s="14"/>
      <c r="M13" s="15"/>
    </row>
    <row r="14" ht="15" spans="1:13">
      <c r="A14" s="11" t="s">
        <v>17</v>
      </c>
      <c r="B14" s="11">
        <v>1</v>
      </c>
      <c r="C14" s="11" t="s">
        <v>18</v>
      </c>
      <c r="D14" s="11">
        <f ca="1">IF($B$4&lt;30,6,ROUNDDOWN(6+INDIRECT("经历点数与履历"&amp;"!$E$3")/10,0))/IF(B10="集群",2,1)+IF(B12="√",IF(B14&gt;=30,4,IF(B14&gt;=20,3,2)),0)+IF(B10="巨兽",ROUNDDOWN(INDIRECT("经历点数与履历"&amp;"!$E$3")/10,0),0)+IF(B10="巨兽",3,0)+IF(B24="√",IF(B22="★★★",3,2),0)</f>
        <v>6</v>
      </c>
      <c r="E14" s="14"/>
      <c r="F14" s="15"/>
      <c r="H14" s="11" t="s">
        <v>17</v>
      </c>
      <c r="I14" s="11">
        <v>1</v>
      </c>
      <c r="J14" s="11" t="s">
        <v>18</v>
      </c>
      <c r="K14" s="11">
        <f ca="1">IF($I$4&lt;30,8,ROUNDDOWN(8+INDIRECT("经历点数与履历"&amp;"!$E$3")/10,0))/IF(I10="集群",2,1)+IF(I12="√",IF(I14&gt;=30,4,IF(I14&gt;=20,3,2)),0)+IF(I10="巨兽",ROUNDDOWN(#REF!/10,0),0)+IF(I10="巨兽",2,0)+IF(I24="√",IF(I22="★★★",3,2),0)</f>
        <v>8</v>
      </c>
      <c r="L14" s="14"/>
      <c r="M14" s="15"/>
    </row>
    <row r="15" ht="15" spans="1:13">
      <c r="A15" s="11"/>
      <c r="B15" s="11"/>
      <c r="C15" s="11"/>
      <c r="D15" s="11"/>
      <c r="E15" s="14"/>
      <c r="F15" s="15"/>
      <c r="H15" s="11"/>
      <c r="I15" s="11"/>
      <c r="J15" s="11"/>
      <c r="K15" s="11"/>
      <c r="L15" s="14"/>
      <c r="M15" s="15"/>
    </row>
    <row r="16" ht="15" spans="1:13">
      <c r="A16" s="11" t="s">
        <v>19</v>
      </c>
      <c r="B16" s="11" t="s">
        <v>15</v>
      </c>
      <c r="C16" s="11" t="s">
        <v>20</v>
      </c>
      <c r="D16" s="11">
        <f>IF($B$4&lt;30,6,7)+IF(B10="巨兽",3,0)</f>
        <v>6</v>
      </c>
      <c r="E16" s="14"/>
      <c r="F16" s="15"/>
      <c r="H16" s="11" t="s">
        <v>19</v>
      </c>
      <c r="I16" s="11" t="s">
        <v>15</v>
      </c>
      <c r="J16" s="11" t="s">
        <v>20</v>
      </c>
      <c r="K16" s="11">
        <f>1+IF(I10="巨兽",1,0)</f>
        <v>1</v>
      </c>
      <c r="L16" s="14"/>
      <c r="M16" s="15"/>
    </row>
    <row r="17" ht="15" spans="1:13">
      <c r="A17" s="11"/>
      <c r="B17" s="11"/>
      <c r="C17" s="11"/>
      <c r="D17" s="11"/>
      <c r="E17" s="14"/>
      <c r="F17" s="15"/>
      <c r="H17" s="11"/>
      <c r="I17" s="11"/>
      <c r="J17" s="11"/>
      <c r="K17" s="11"/>
      <c r="L17" s="14"/>
      <c r="M17" s="15"/>
    </row>
    <row r="18" ht="15" spans="1:13">
      <c r="A18" s="11" t="s">
        <v>21</v>
      </c>
      <c r="B18" s="11" t="s">
        <v>15</v>
      </c>
      <c r="C18" s="11" t="s">
        <v>22</v>
      </c>
      <c r="D18" s="11">
        <f>8+IF(B14&gt;=30,2,0)+IF(B16="√",2,0)</f>
        <v>8</v>
      </c>
      <c r="E18" s="14"/>
      <c r="F18" s="15"/>
      <c r="H18" s="11" t="s">
        <v>21</v>
      </c>
      <c r="I18" s="11" t="s">
        <v>15</v>
      </c>
      <c r="J18" s="11" t="s">
        <v>22</v>
      </c>
      <c r="K18" s="11">
        <f>8+IF(I14&gt;=30,2,0)+IF(I16="√",2,0)</f>
        <v>8</v>
      </c>
      <c r="L18" s="14"/>
      <c r="M18" s="15"/>
    </row>
    <row r="19" ht="15" spans="1:13">
      <c r="A19" s="11"/>
      <c r="B19" s="11"/>
      <c r="C19" s="11"/>
      <c r="D19" s="11"/>
      <c r="E19" s="17"/>
      <c r="F19" s="18"/>
      <c r="H19" s="11"/>
      <c r="I19" s="11"/>
      <c r="J19" s="11"/>
      <c r="K19" s="11"/>
      <c r="L19" s="17"/>
      <c r="M19" s="18"/>
    </row>
    <row r="20" ht="15" spans="1:13">
      <c r="A20" s="11" t="s">
        <v>23</v>
      </c>
      <c r="B20" s="11" t="s">
        <v>15</v>
      </c>
      <c r="C20" s="11" t="s">
        <v>24</v>
      </c>
      <c r="D20" s="11">
        <f>IF(B12="×",IF(B18="√",5,0),SUM(IF(B16="√",5,0),IF(B14&gt;=30,8,IF(B14&gt;=10,5,0))))</f>
        <v>0</v>
      </c>
      <c r="E20" s="19" t="s">
        <v>25</v>
      </c>
      <c r="F20" s="20"/>
      <c r="H20" s="11" t="s">
        <v>23</v>
      </c>
      <c r="I20" s="11" t="s">
        <v>15</v>
      </c>
      <c r="J20" s="11" t="s">
        <v>24</v>
      </c>
      <c r="K20" s="11">
        <f>IF(I12="×",IF(I18="√",5,0),SUM(IF(I16="√",5,0),IF(I14&gt;=30,8,IF(I14&gt;=10,5,0))))</f>
        <v>0</v>
      </c>
      <c r="L20" s="19" t="s">
        <v>25</v>
      </c>
      <c r="M20" s="20"/>
    </row>
    <row r="21" ht="15" spans="1:13">
      <c r="A21" s="11"/>
      <c r="B21" s="11"/>
      <c r="C21" s="11"/>
      <c r="D21" s="11"/>
      <c r="E21" s="21"/>
      <c r="F21" s="22"/>
      <c r="H21" s="11"/>
      <c r="I21" s="11"/>
      <c r="J21" s="11"/>
      <c r="K21" s="11"/>
      <c r="L21" s="21"/>
      <c r="M21" s="22"/>
    </row>
    <row r="22" ht="15" spans="1:13">
      <c r="A22" s="11" t="s">
        <v>26</v>
      </c>
      <c r="B22" s="11" t="s">
        <v>27</v>
      </c>
      <c r="C22" s="11" t="s">
        <v>28</v>
      </c>
      <c r="D22" s="11">
        <f>IF(B6=-2,-1,0)+IF(B6=2,1,0)+IF(B8&gt;=20,1,0)</f>
        <v>0</v>
      </c>
      <c r="E22" s="12" t="str">
        <f>"+"&amp;D24&amp;":"&amp;D22&amp;"&gt;"&amp;D26</f>
        <v>+0:0&gt;0</v>
      </c>
      <c r="F22" s="13"/>
      <c r="H22" s="11" t="s">
        <v>26</v>
      </c>
      <c r="I22" s="11" t="s">
        <v>27</v>
      </c>
      <c r="J22" s="11" t="s">
        <v>28</v>
      </c>
      <c r="K22" s="11">
        <f>IF(I6=-2,-1,0)+IF(I6=2,1,0)+IF(I8&gt;=20,1,0)</f>
        <v>0</v>
      </c>
      <c r="L22" s="12" t="str">
        <f>"+"&amp;K24&amp;":"&amp;K22&amp;"&gt;"&amp;K26</f>
        <v>+0:0&gt;0</v>
      </c>
      <c r="M22" s="13"/>
    </row>
    <row r="23" ht="15" spans="1:13">
      <c r="A23" s="11"/>
      <c r="B23" s="11"/>
      <c r="C23" s="11"/>
      <c r="D23" s="11"/>
      <c r="E23" s="14"/>
      <c r="F23" s="15"/>
      <c r="H23" s="11"/>
      <c r="I23" s="11"/>
      <c r="J23" s="11"/>
      <c r="K23" s="11"/>
      <c r="L23" s="14"/>
      <c r="M23" s="15"/>
    </row>
    <row r="24" ht="15" spans="1:13">
      <c r="A24" s="11" t="s">
        <v>29</v>
      </c>
      <c r="B24" s="11" t="s">
        <v>15</v>
      </c>
      <c r="C24" s="11" t="s">
        <v>30</v>
      </c>
      <c r="D24" s="11">
        <f>IF(B6=1,4,IF(B6=2,8,0))+IF(B10="巨兽",12,0)+IF(B26="√",IF(B22="★★★",12,8),0)</f>
        <v>0</v>
      </c>
      <c r="E24" s="14"/>
      <c r="F24" s="15"/>
      <c r="H24" s="11" t="s">
        <v>29</v>
      </c>
      <c r="I24" s="11" t="s">
        <v>15</v>
      </c>
      <c r="J24" s="11" t="s">
        <v>30</v>
      </c>
      <c r="K24" s="11">
        <f>IF(I6=1,4,IF(I6=2,8,0))+IF(I10="巨兽",12,0)+IF(I26="√",IF(I22="★★★",12,8),0)</f>
        <v>0</v>
      </c>
      <c r="L24" s="14"/>
      <c r="M24" s="15"/>
    </row>
    <row r="25" ht="15" spans="1:13">
      <c r="A25" s="11"/>
      <c r="B25" s="11"/>
      <c r="C25" s="11"/>
      <c r="D25" s="11"/>
      <c r="E25" s="14"/>
      <c r="F25" s="15"/>
      <c r="H25" s="11"/>
      <c r="I25" s="11"/>
      <c r="J25" s="11"/>
      <c r="K25" s="11"/>
      <c r="L25" s="14"/>
      <c r="M25" s="15"/>
    </row>
    <row r="26" ht="15" spans="1:13">
      <c r="A26" s="11" t="s">
        <v>31</v>
      </c>
      <c r="B26" s="11" t="s">
        <v>15</v>
      </c>
      <c r="C26" s="11" t="s">
        <v>32</v>
      </c>
      <c r="D26" s="11">
        <f>IF(B6&lt;0,4,0)+IF(B8&gt;=10,-4,0)+IF(B8&gt;=30,-4,0)+IF(B24="√",IF(B22="★",0,-4),0)</f>
        <v>0</v>
      </c>
      <c r="E26" s="14"/>
      <c r="F26" s="15"/>
      <c r="H26" s="11" t="s">
        <v>31</v>
      </c>
      <c r="I26" s="11" t="s">
        <v>15</v>
      </c>
      <c r="J26" s="11" t="s">
        <v>32</v>
      </c>
      <c r="K26" s="11">
        <f>IF(I6&lt;0,4,0)+IF(I8&gt;=10,-4,0)+IF(I8&gt;=30,-4,0)+IF(I24="√",IF(I22="★",0,-4),0)</f>
        <v>0</v>
      </c>
      <c r="L26" s="14"/>
      <c r="M26" s="15"/>
    </row>
    <row r="27" ht="15" spans="1:13">
      <c r="A27" s="11"/>
      <c r="B27" s="11"/>
      <c r="C27" s="11"/>
      <c r="D27" s="11"/>
      <c r="E27" s="17"/>
      <c r="F27" s="18"/>
      <c r="H27" s="11"/>
      <c r="I27" s="11"/>
      <c r="J27" s="11"/>
      <c r="K27" s="11"/>
      <c r="L27" s="17"/>
      <c r="M27" s="18"/>
    </row>
    <row r="28" ht="14.25"/>
    <row r="29" ht="14.25"/>
    <row r="30" ht="14.25" spans="1:6">
      <c r="A30" s="1" t="s">
        <v>33</v>
      </c>
      <c r="B30" s="2"/>
      <c r="C30" s="2"/>
      <c r="D30" s="2"/>
      <c r="E30" s="2"/>
      <c r="F30" s="3"/>
    </row>
    <row r="31" ht="14.25" spans="1:6">
      <c r="A31" s="4"/>
      <c r="B31" s="5"/>
      <c r="C31" s="5"/>
      <c r="D31" s="5"/>
      <c r="E31" s="5"/>
      <c r="F31" s="6"/>
    </row>
    <row r="32" ht="16.5" spans="1:6">
      <c r="A32" s="7" t="s">
        <v>2</v>
      </c>
      <c r="B32" s="8"/>
      <c r="C32" s="9" t="s">
        <v>3</v>
      </c>
      <c r="D32" s="10"/>
      <c r="E32" s="9" t="s">
        <v>4</v>
      </c>
      <c r="F32" s="10"/>
    </row>
    <row r="33" ht="15" spans="1:6">
      <c r="A33" s="11" t="s">
        <v>5</v>
      </c>
      <c r="B33" s="11">
        <v>1</v>
      </c>
      <c r="C33" s="11" t="s">
        <v>6</v>
      </c>
      <c r="D33" s="11">
        <f>(IF($B$33&lt;30,15,20))</f>
        <v>15</v>
      </c>
      <c r="E33" s="12" t="str">
        <f>"亡灵族,没有召唤位概念，不能被魂附"&amp;CHAR(10)&amp;CHAR(10)&amp;"每回合可以进攻一次，命中部位固定为双脚"&amp;CHAR(10)&amp;CHAR(10)&amp;"无法移动，可以与其他单位重叠，与自身重叠的单位对自身造成的伤害倍率-0.5，与自身重叠的单位始终处于“缚地”状态"</f>
        <v>亡灵族,没有召唤位概念，不能被魂附
每回合可以进攻一次，命中部位固定为双脚
无法移动，可以与其他单位重叠，与自身重叠的单位对自身造成的伤害倍率-0.5，与自身重叠的单位始终处于“缚地”状态</v>
      </c>
      <c r="F33" s="13"/>
    </row>
    <row r="34" ht="15" spans="1:6">
      <c r="A34" s="11"/>
      <c r="B34" s="11"/>
      <c r="C34" s="11"/>
      <c r="D34" s="11"/>
      <c r="E34" s="14"/>
      <c r="F34" s="15"/>
    </row>
    <row r="35" ht="15" spans="1:6">
      <c r="A35" s="11" t="s">
        <v>7</v>
      </c>
      <c r="B35" s="11">
        <v>0</v>
      </c>
      <c r="C35" s="11" t="s">
        <v>10</v>
      </c>
      <c r="D35" s="11">
        <f>0+IF(B33&lt;30,0,2)+IF(B41="√",2,0)</f>
        <v>0</v>
      </c>
      <c r="E35" s="14"/>
      <c r="F35" s="15"/>
    </row>
    <row r="36" ht="15" spans="1:6">
      <c r="A36" s="11"/>
      <c r="B36" s="11"/>
      <c r="C36" s="11"/>
      <c r="D36" s="11"/>
      <c r="E36" s="14"/>
      <c r="F36" s="15"/>
    </row>
    <row r="37" ht="15" spans="1:6">
      <c r="A37" s="11" t="s">
        <v>9</v>
      </c>
      <c r="B37" s="11">
        <v>1</v>
      </c>
      <c r="C37" s="11" t="s">
        <v>18</v>
      </c>
      <c r="D37" s="11" t="str">
        <f ca="1">IF($B$33&lt;30,8,ROUNDDOWN(8+INDIRECT("经历点数与履历"&amp;"!$E$3")/10,0))+IF(B33&lt;10,0,2)&amp;IF(B33&lt;10,"","，护甲穿透2")</f>
        <v>8</v>
      </c>
      <c r="E37" s="14"/>
      <c r="F37" s="15"/>
    </row>
    <row r="38" ht="15" spans="1:6">
      <c r="A38" s="11"/>
      <c r="B38" s="11"/>
      <c r="C38" s="11"/>
      <c r="D38" s="11"/>
      <c r="E38" s="14"/>
      <c r="F38" s="15"/>
    </row>
    <row r="39" ht="15" spans="1:6">
      <c r="A39" s="11" t="s">
        <v>21</v>
      </c>
      <c r="B39" s="11" t="s">
        <v>15</v>
      </c>
      <c r="C39" s="11" t="s">
        <v>20</v>
      </c>
      <c r="D39" s="11">
        <v>0</v>
      </c>
      <c r="E39" s="14"/>
      <c r="F39" s="15"/>
    </row>
    <row r="40" ht="15" spans="1:6">
      <c r="A40" s="11"/>
      <c r="B40" s="11"/>
      <c r="C40" s="11"/>
      <c r="D40" s="11"/>
      <c r="E40" s="14"/>
      <c r="F40" s="15"/>
    </row>
    <row r="41" ht="15" spans="1:6">
      <c r="A41" s="11" t="s">
        <v>23</v>
      </c>
      <c r="B41" s="11" t="s">
        <v>15</v>
      </c>
      <c r="C41" s="11" t="s">
        <v>24</v>
      </c>
      <c r="D41" s="11">
        <f>IF(B39="√",5,0)</f>
        <v>0</v>
      </c>
      <c r="E41" s="14"/>
      <c r="F41" s="15"/>
    </row>
    <row r="42" ht="15" spans="1:6">
      <c r="A42" s="11"/>
      <c r="B42" s="11"/>
      <c r="C42" s="11"/>
      <c r="D42" s="11"/>
      <c r="E42" s="17"/>
      <c r="F42" s="18"/>
    </row>
    <row r="43" ht="14.25"/>
  </sheetData>
  <mergeCells count="135">
    <mergeCell ref="A3:B3"/>
    <mergeCell ref="C3:D3"/>
    <mergeCell ref="E3:F3"/>
    <mergeCell ref="H3:I3"/>
    <mergeCell ref="J3:K3"/>
    <mergeCell ref="L3:M3"/>
    <mergeCell ref="A32:B32"/>
    <mergeCell ref="C32:D32"/>
    <mergeCell ref="E32:F3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3:A34"/>
    <mergeCell ref="A35:A36"/>
    <mergeCell ref="A37:A38"/>
    <mergeCell ref="A39:A40"/>
    <mergeCell ref="A41:A4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33:B34"/>
    <mergeCell ref="B35:B36"/>
    <mergeCell ref="B37:B38"/>
    <mergeCell ref="B39:B40"/>
    <mergeCell ref="B41:B42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33:C34"/>
    <mergeCell ref="C35:C36"/>
    <mergeCell ref="C37:C38"/>
    <mergeCell ref="C39:C40"/>
    <mergeCell ref="C41:C42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33:D34"/>
    <mergeCell ref="D35:D36"/>
    <mergeCell ref="D37:D38"/>
    <mergeCell ref="D39:D40"/>
    <mergeCell ref="D41:D42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A1:F2"/>
    <mergeCell ref="E4:F19"/>
    <mergeCell ref="E20:F21"/>
    <mergeCell ref="E22:F27"/>
    <mergeCell ref="H1:M2"/>
    <mergeCell ref="L4:M19"/>
    <mergeCell ref="L20:M21"/>
    <mergeCell ref="L22:M27"/>
    <mergeCell ref="A30:F31"/>
    <mergeCell ref="E33:F42"/>
  </mergeCells>
  <dataValidations count="3">
    <dataValidation type="list" allowBlank="1" showInputMessage="1" showErrorMessage="1" sqref="B16 I16 B17 I17 B18 I18 B20 I20 B21 I21 B24 I24 B26 I26 B39 B41 B42 B12:B13 I12:I13">
      <formula1>"√,×"</formula1>
    </dataValidation>
    <dataValidation type="list" allowBlank="1" showInputMessage="1" showErrorMessage="1" sqref="B10:B11 I10:I11">
      <formula1>"正常,集群,巨兽"</formula1>
    </dataValidation>
    <dataValidation type="list" allowBlank="1" showInputMessage="1" showErrorMessage="1" sqref="B22:B23 I22:I23">
      <formula1>"★,★★,★★★"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亡灵法速查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24477</dc:creator>
  <cp:lastModifiedBy>24477</cp:lastModifiedBy>
  <dcterms:created xsi:type="dcterms:W3CDTF">2025-04-06T10:00:00Z</dcterms:created>
  <dcterms:modified xsi:type="dcterms:W3CDTF">2025-04-12T19:18:05Z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2052-10.8.2.7090</vt:lpwstr>
  </property>
</Properties>
</file>