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90827\30 QUANTLIB\10_GIT\lbalabio\QuantLibAddin-Old\QuantLibXL\StandaloneExamples\Analytics\"/>
    </mc:Choice>
  </mc:AlternateContent>
  <bookViews>
    <workbookView xWindow="-20" yWindow="-20" windowWidth="19070" windowHeight="12410"/>
  </bookViews>
  <sheets>
    <sheet name="ValuationDate" sheetId="6" r:id="rId1"/>
    <sheet name="Indexes" sheetId="2" r:id="rId2"/>
    <sheet name="RateHelpers" sheetId="3" r:id="rId3"/>
    <sheet name="Bootstrapping" sheetId="4" r:id="rId4"/>
    <sheet name="Bootstrapping Tenor Basis" sheetId="5" r:id="rId5"/>
    <sheet name="Bootstrapping Currency Basis" sheetId="7" r:id="rId6"/>
  </sheets>
  <definedNames>
    <definedName name="AllRateHelpres" localSheetId="5">'Bootstrapping Currency Basis'!#REF!</definedName>
    <definedName name="AllRateHelpres" localSheetId="4">'Bootstrapping Tenor Basis'!#REF!</definedName>
    <definedName name="AllRateHelpres">Bootstrapping!#REF!</definedName>
    <definedName name="IborIndex6M">Indexes!$B$1</definedName>
    <definedName name="RateHelpers" localSheetId="5">#REF!</definedName>
    <definedName name="RateHelpers" localSheetId="4">#REF!</definedName>
    <definedName name="RateHelpers">#REF!</definedName>
  </definedNames>
  <calcPr calcId="162913"/>
</workbook>
</file>

<file path=xl/calcChain.xml><?xml version="1.0" encoding="utf-8"?>
<calcChain xmlns="http://schemas.openxmlformats.org/spreadsheetml/2006/main">
  <c r="Q3" i="7" l="1"/>
  <c r="P3" i="7"/>
  <c r="O3" i="7"/>
  <c r="Q3" i="5"/>
  <c r="P3" i="5"/>
  <c r="O3" i="5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Q87" i="7"/>
  <c r="Q39" i="7"/>
  <c r="Q78" i="7"/>
  <c r="Q22" i="7"/>
  <c r="Q93" i="7"/>
  <c r="Q37" i="7"/>
  <c r="Q123" i="7"/>
  <c r="Q115" i="7"/>
  <c r="Q107" i="7"/>
  <c r="Q99" i="7"/>
  <c r="Q91" i="7"/>
  <c r="Q83" i="7"/>
  <c r="Q75" i="7"/>
  <c r="Q67" i="7"/>
  <c r="Q59" i="7"/>
  <c r="Q51" i="7"/>
  <c r="Q43" i="7"/>
  <c r="Q35" i="7"/>
  <c r="Q27" i="7"/>
  <c r="Q19" i="7"/>
  <c r="Q11" i="7"/>
  <c r="Q8" i="7"/>
  <c r="Q63" i="7"/>
  <c r="Q15" i="7"/>
  <c r="Q54" i="7"/>
  <c r="Q117" i="7"/>
  <c r="Q61" i="7"/>
  <c r="Q5" i="7"/>
  <c r="Q122" i="7"/>
  <c r="Q114" i="7"/>
  <c r="Q106" i="7"/>
  <c r="Q98" i="7"/>
  <c r="Q90" i="7"/>
  <c r="Q82" i="7"/>
  <c r="Q74" i="7"/>
  <c r="Q66" i="7"/>
  <c r="Q58" i="7"/>
  <c r="Q50" i="7"/>
  <c r="Q42" i="7"/>
  <c r="Q34" i="7"/>
  <c r="Q26" i="7"/>
  <c r="Q18" i="7"/>
  <c r="Q10" i="7"/>
  <c r="Q16" i="7"/>
  <c r="Q47" i="7"/>
  <c r="Q7" i="7"/>
  <c r="Q46" i="7"/>
  <c r="Q14" i="7"/>
  <c r="Q77" i="7"/>
  <c r="Q29" i="7"/>
  <c r="Q121" i="7"/>
  <c r="Q113" i="7"/>
  <c r="Q105" i="7"/>
  <c r="Q97" i="7"/>
  <c r="Q89" i="7"/>
  <c r="Q81" i="7"/>
  <c r="Q73" i="7"/>
  <c r="Q65" i="7"/>
  <c r="Q57" i="7"/>
  <c r="Q49" i="7"/>
  <c r="Q41" i="7"/>
  <c r="Q33" i="7"/>
  <c r="Q25" i="7"/>
  <c r="Q17" i="7"/>
  <c r="Q9" i="7"/>
  <c r="Q24" i="7"/>
  <c r="Q55" i="7"/>
  <c r="Q86" i="7"/>
  <c r="Q30" i="7"/>
  <c r="Q101" i="7"/>
  <c r="Q53" i="7"/>
  <c r="Q120" i="7"/>
  <c r="Q112" i="7"/>
  <c r="Q104" i="7"/>
  <c r="Q96" i="7"/>
  <c r="Q88" i="7"/>
  <c r="Q80" i="7"/>
  <c r="Q72" i="7"/>
  <c r="Q64" i="7"/>
  <c r="Q56" i="7"/>
  <c r="Q48" i="7"/>
  <c r="Q40" i="7"/>
  <c r="Q32" i="7"/>
  <c r="Q71" i="7"/>
  <c r="Q23" i="7"/>
  <c r="Q62" i="7"/>
  <c r="Q6" i="7"/>
  <c r="Q69" i="7"/>
  <c r="Q21" i="7"/>
  <c r="Q119" i="7"/>
  <c r="Q111" i="7"/>
  <c r="Q103" i="7"/>
  <c r="Q95" i="7"/>
  <c r="Q79" i="7"/>
  <c r="Q31" i="7"/>
  <c r="Q70" i="7"/>
  <c r="Q109" i="7"/>
  <c r="Q45" i="7"/>
  <c r="Q118" i="7"/>
  <c r="Q110" i="7"/>
  <c r="Q102" i="7"/>
  <c r="Q94" i="7"/>
  <c r="Q38" i="7"/>
  <c r="Q85" i="7"/>
  <c r="Q13" i="7"/>
  <c r="Q4" i="7"/>
  <c r="P124" i="7"/>
  <c r="P116" i="7"/>
  <c r="P108" i="7"/>
  <c r="P100" i="7"/>
  <c r="P92" i="7"/>
  <c r="P84" i="7"/>
  <c r="P76" i="7"/>
  <c r="P28" i="7"/>
  <c r="P123" i="7"/>
  <c r="P115" i="7"/>
  <c r="P107" i="7"/>
  <c r="P99" i="7"/>
  <c r="P91" i="7"/>
  <c r="P83" i="7"/>
  <c r="P75" i="7"/>
  <c r="P67" i="7"/>
  <c r="P59" i="7"/>
  <c r="P51" i="7"/>
  <c r="P43" i="7"/>
  <c r="P35" i="7"/>
  <c r="P27" i="7"/>
  <c r="P19" i="7"/>
  <c r="P11" i="7"/>
  <c r="P88" i="7"/>
  <c r="P56" i="7"/>
  <c r="P32" i="7"/>
  <c r="P86" i="7"/>
  <c r="P46" i="7"/>
  <c r="P6" i="7"/>
  <c r="P85" i="7"/>
  <c r="P37" i="7"/>
  <c r="P60" i="7"/>
  <c r="P20" i="7"/>
  <c r="P122" i="7"/>
  <c r="P114" i="7"/>
  <c r="P106" i="7"/>
  <c r="P98" i="7"/>
  <c r="P90" i="7"/>
  <c r="P82" i="7"/>
  <c r="P74" i="7"/>
  <c r="P66" i="7"/>
  <c r="P58" i="7"/>
  <c r="P50" i="7"/>
  <c r="P42" i="7"/>
  <c r="P34" i="7"/>
  <c r="P26" i="7"/>
  <c r="P18" i="7"/>
  <c r="P10" i="7"/>
  <c r="P104" i="7"/>
  <c r="P80" i="7"/>
  <c r="P48" i="7"/>
  <c r="P24" i="7"/>
  <c r="P8" i="7"/>
  <c r="P62" i="7"/>
  <c r="P22" i="7"/>
  <c r="P109" i="7"/>
  <c r="P77" i="7"/>
  <c r="P45" i="7"/>
  <c r="P5" i="7"/>
  <c r="P44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P120" i="7"/>
  <c r="P112" i="7"/>
  <c r="P96" i="7"/>
  <c r="P64" i="7"/>
  <c r="P40" i="7"/>
  <c r="P16" i="7"/>
  <c r="P78" i="7"/>
  <c r="P38" i="7"/>
  <c r="P117" i="7"/>
  <c r="P69" i="7"/>
  <c r="P29" i="7"/>
  <c r="P68" i="7"/>
  <c r="P12" i="7"/>
  <c r="P72" i="7"/>
  <c r="P94" i="7"/>
  <c r="P54" i="7"/>
  <c r="P14" i="7"/>
  <c r="P93" i="7"/>
  <c r="P53" i="7"/>
  <c r="P13" i="7"/>
  <c r="P52" i="7"/>
  <c r="P119" i="7"/>
  <c r="P111" i="7"/>
  <c r="P103" i="7"/>
  <c r="P95" i="7"/>
  <c r="P87" i="7"/>
  <c r="P79" i="7"/>
  <c r="P71" i="7"/>
  <c r="P63" i="7"/>
  <c r="P55" i="7"/>
  <c r="P47" i="7"/>
  <c r="P39" i="7"/>
  <c r="P31" i="7"/>
  <c r="P23" i="7"/>
  <c r="P15" i="7"/>
  <c r="P7" i="7"/>
  <c r="P118" i="7"/>
  <c r="P110" i="7"/>
  <c r="P102" i="7"/>
  <c r="P70" i="7"/>
  <c r="P30" i="7"/>
  <c r="P101" i="7"/>
  <c r="P61" i="7"/>
  <c r="P21" i="7"/>
  <c r="P36" i="7"/>
  <c r="P4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O75" i="7"/>
  <c r="O67" i="7"/>
  <c r="O59" i="7"/>
  <c r="O51" i="7"/>
  <c r="O43" i="7"/>
  <c r="O35" i="7"/>
  <c r="O27" i="7"/>
  <c r="O19" i="7"/>
  <c r="O11" i="7"/>
  <c r="O77" i="7"/>
  <c r="O29" i="7"/>
  <c r="O123" i="7"/>
  <c r="O115" i="7"/>
  <c r="O107" i="7"/>
  <c r="O99" i="7"/>
  <c r="O91" i="7"/>
  <c r="O83" i="7"/>
  <c r="O101" i="7"/>
  <c r="O21" i="7"/>
  <c r="O122" i="7"/>
  <c r="O114" i="7"/>
  <c r="O106" i="7"/>
  <c r="O98" i="7"/>
  <c r="O90" i="7"/>
  <c r="O82" i="7"/>
  <c r="O74" i="7"/>
  <c r="O66" i="7"/>
  <c r="O58" i="7"/>
  <c r="O50" i="7"/>
  <c r="O42" i="7"/>
  <c r="O34" i="7"/>
  <c r="O26" i="7"/>
  <c r="O18" i="7"/>
  <c r="O10" i="7"/>
  <c r="O17" i="7"/>
  <c r="O118" i="7"/>
  <c r="O86" i="7"/>
  <c r="O78" i="7"/>
  <c r="O38" i="7"/>
  <c r="O14" i="7"/>
  <c r="O85" i="7"/>
  <c r="O53" i="7"/>
  <c r="O121" i="7"/>
  <c r="O113" i="7"/>
  <c r="O105" i="7"/>
  <c r="O97" i="7"/>
  <c r="O89" i="7"/>
  <c r="O81" i="7"/>
  <c r="O73" i="7"/>
  <c r="O65" i="7"/>
  <c r="O57" i="7"/>
  <c r="O49" i="7"/>
  <c r="O41" i="7"/>
  <c r="O33" i="7"/>
  <c r="O25" i="7"/>
  <c r="O9" i="7"/>
  <c r="O110" i="7"/>
  <c r="O54" i="7"/>
  <c r="O22" i="7"/>
  <c r="O109" i="7"/>
  <c r="O61" i="7"/>
  <c r="O13" i="7"/>
  <c r="O120" i="7"/>
  <c r="O112" i="7"/>
  <c r="O104" i="7"/>
  <c r="O96" i="7"/>
  <c r="O88" i="7"/>
  <c r="O80" i="7"/>
  <c r="O72" i="7"/>
  <c r="O64" i="7"/>
  <c r="O56" i="7"/>
  <c r="O48" i="7"/>
  <c r="O40" i="7"/>
  <c r="O32" i="7"/>
  <c r="O24" i="7"/>
  <c r="O16" i="7"/>
  <c r="O8" i="7"/>
  <c r="O23" i="7"/>
  <c r="O7" i="7"/>
  <c r="O94" i="7"/>
  <c r="O62" i="7"/>
  <c r="O30" i="7"/>
  <c r="O117" i="7"/>
  <c r="O69" i="7"/>
  <c r="O37" i="7"/>
  <c r="O119" i="7"/>
  <c r="O111" i="7"/>
  <c r="O103" i="7"/>
  <c r="O95" i="7"/>
  <c r="O87" i="7"/>
  <c r="O79" i="7"/>
  <c r="O71" i="7"/>
  <c r="O63" i="7"/>
  <c r="O55" i="7"/>
  <c r="O47" i="7"/>
  <c r="O39" i="7"/>
  <c r="O31" i="7"/>
  <c r="O15" i="7"/>
  <c r="O102" i="7"/>
  <c r="O70" i="7"/>
  <c r="O46" i="7"/>
  <c r="O6" i="7"/>
  <c r="O93" i="7"/>
  <c r="O45" i="7"/>
  <c r="O5" i="7"/>
  <c r="O4" i="7"/>
  <c r="Q124" i="5"/>
  <c r="Q116" i="5"/>
  <c r="Q108" i="5"/>
  <c r="Q100" i="5"/>
  <c r="Q92" i="5"/>
  <c r="Q84" i="5"/>
  <c r="Q76" i="5"/>
  <c r="Q68" i="5"/>
  <c r="Q60" i="5"/>
  <c r="Q52" i="5"/>
  <c r="Q44" i="5"/>
  <c r="Q36" i="5"/>
  <c r="Q28" i="5"/>
  <c r="Q20" i="5"/>
  <c r="Q12" i="5"/>
  <c r="Q35" i="5"/>
  <c r="Q11" i="5"/>
  <c r="Q5" i="5"/>
  <c r="Q123" i="5"/>
  <c r="Q115" i="5"/>
  <c r="Q107" i="5"/>
  <c r="Q99" i="5"/>
  <c r="Q91" i="5"/>
  <c r="Q83" i="5"/>
  <c r="Q75" i="5"/>
  <c r="Q67" i="5"/>
  <c r="Q59" i="5"/>
  <c r="Q51" i="5"/>
  <c r="Q43" i="5"/>
  <c r="Q27" i="5"/>
  <c r="Q19" i="5"/>
  <c r="Q21" i="5"/>
  <c r="Q122" i="5"/>
  <c r="Q114" i="5"/>
  <c r="Q106" i="5"/>
  <c r="Q98" i="5"/>
  <c r="Q90" i="5"/>
  <c r="Q82" i="5"/>
  <c r="Q74" i="5"/>
  <c r="Q66" i="5"/>
  <c r="Q58" i="5"/>
  <c r="Q50" i="5"/>
  <c r="Q42" i="5"/>
  <c r="Q34" i="5"/>
  <c r="Q26" i="5"/>
  <c r="Q18" i="5"/>
  <c r="Q10" i="5"/>
  <c r="Q8" i="5"/>
  <c r="Q23" i="5"/>
  <c r="Q85" i="5"/>
  <c r="Q37" i="5"/>
  <c r="Q13" i="5"/>
  <c r="Q121" i="5"/>
  <c r="Q113" i="5"/>
  <c r="Q105" i="5"/>
  <c r="Q97" i="5"/>
  <c r="Q89" i="5"/>
  <c r="Q81" i="5"/>
  <c r="Q73" i="5"/>
  <c r="Q65" i="5"/>
  <c r="Q57" i="5"/>
  <c r="Q49" i="5"/>
  <c r="Q41" i="5"/>
  <c r="Q33" i="5"/>
  <c r="Q25" i="5"/>
  <c r="Q17" i="5"/>
  <c r="Q9" i="5"/>
  <c r="Q31" i="5"/>
  <c r="Q93" i="5"/>
  <c r="Q61" i="5"/>
  <c r="Q29" i="5"/>
  <c r="Q120" i="5"/>
  <c r="Q112" i="5"/>
  <c r="Q104" i="5"/>
  <c r="Q96" i="5"/>
  <c r="Q88" i="5"/>
  <c r="Q80" i="5"/>
  <c r="Q72" i="5"/>
  <c r="Q64" i="5"/>
  <c r="Q56" i="5"/>
  <c r="Q48" i="5"/>
  <c r="Q40" i="5"/>
  <c r="Q32" i="5"/>
  <c r="Q24" i="5"/>
  <c r="Q16" i="5"/>
  <c r="Q15" i="5"/>
  <c r="Q77" i="5"/>
  <c r="Q119" i="5"/>
  <c r="Q111" i="5"/>
  <c r="Q103" i="5"/>
  <c r="Q95" i="5"/>
  <c r="Q87" i="5"/>
  <c r="Q79" i="5"/>
  <c r="Q71" i="5"/>
  <c r="Q63" i="5"/>
  <c r="Q55" i="5"/>
  <c r="Q47" i="5"/>
  <c r="Q39" i="5"/>
  <c r="Q7" i="5"/>
  <c r="Q53" i="5"/>
  <c r="Q118" i="5"/>
  <c r="Q110" i="5"/>
  <c r="Q102" i="5"/>
  <c r="Q94" i="5"/>
  <c r="Q86" i="5"/>
  <c r="Q78" i="5"/>
  <c r="Q70" i="5"/>
  <c r="Q62" i="5"/>
  <c r="Q54" i="5"/>
  <c r="Q46" i="5"/>
  <c r="Q38" i="5"/>
  <c r="Q30" i="5"/>
  <c r="Q22" i="5"/>
  <c r="Q14" i="5"/>
  <c r="Q6" i="5"/>
  <c r="Q117" i="5"/>
  <c r="Q109" i="5"/>
  <c r="Q101" i="5"/>
  <c r="Q69" i="5"/>
  <c r="Q45" i="5"/>
  <c r="Q4" i="5"/>
  <c r="P124" i="5"/>
  <c r="P116" i="5"/>
  <c r="P108" i="5"/>
  <c r="P100" i="5"/>
  <c r="P92" i="5"/>
  <c r="P84" i="5"/>
  <c r="P76" i="5"/>
  <c r="P68" i="5"/>
  <c r="P60" i="5"/>
  <c r="P52" i="5"/>
  <c r="P44" i="5"/>
  <c r="P36" i="5"/>
  <c r="P28" i="5"/>
  <c r="P20" i="5"/>
  <c r="P12" i="5"/>
  <c r="P8" i="5"/>
  <c r="P102" i="5"/>
  <c r="P46" i="5"/>
  <c r="P101" i="5"/>
  <c r="P37" i="5"/>
  <c r="P123" i="5"/>
  <c r="P115" i="5"/>
  <c r="P107" i="5"/>
  <c r="P99" i="5"/>
  <c r="P91" i="5"/>
  <c r="P83" i="5"/>
  <c r="P75" i="5"/>
  <c r="P67" i="5"/>
  <c r="P59" i="5"/>
  <c r="P51" i="5"/>
  <c r="P43" i="5"/>
  <c r="P35" i="5"/>
  <c r="P27" i="5"/>
  <c r="P19" i="5"/>
  <c r="P11" i="5"/>
  <c r="P9" i="5"/>
  <c r="P118" i="5"/>
  <c r="P78" i="5"/>
  <c r="P54" i="5"/>
  <c r="P6" i="5"/>
  <c r="P77" i="5"/>
  <c r="P29" i="5"/>
  <c r="P122" i="5"/>
  <c r="P114" i="5"/>
  <c r="P106" i="5"/>
  <c r="P98" i="5"/>
  <c r="P90" i="5"/>
  <c r="P82" i="5"/>
  <c r="P74" i="5"/>
  <c r="P66" i="5"/>
  <c r="P58" i="5"/>
  <c r="P50" i="5"/>
  <c r="P42" i="5"/>
  <c r="P34" i="5"/>
  <c r="P26" i="5"/>
  <c r="P18" i="5"/>
  <c r="P10" i="5"/>
  <c r="P7" i="5"/>
  <c r="P70" i="5"/>
  <c r="P22" i="5"/>
  <c r="P117" i="5"/>
  <c r="P61" i="5"/>
  <c r="P13" i="5"/>
  <c r="P121" i="5"/>
  <c r="P113" i="5"/>
  <c r="P105" i="5"/>
  <c r="P97" i="5"/>
  <c r="P89" i="5"/>
  <c r="P81" i="5"/>
  <c r="P73" i="5"/>
  <c r="P65" i="5"/>
  <c r="P57" i="5"/>
  <c r="P49" i="5"/>
  <c r="P41" i="5"/>
  <c r="P33" i="5"/>
  <c r="P25" i="5"/>
  <c r="P17" i="5"/>
  <c r="P15" i="5"/>
  <c r="P86" i="5"/>
  <c r="P30" i="5"/>
  <c r="P93" i="5"/>
  <c r="P53" i="5"/>
  <c r="P120" i="5"/>
  <c r="P112" i="5"/>
  <c r="P104" i="5"/>
  <c r="P96" i="5"/>
  <c r="P88" i="5"/>
  <c r="P80" i="5"/>
  <c r="P72" i="5"/>
  <c r="P64" i="5"/>
  <c r="P56" i="5"/>
  <c r="P48" i="5"/>
  <c r="P40" i="5"/>
  <c r="P32" i="5"/>
  <c r="P24" i="5"/>
  <c r="P16" i="5"/>
  <c r="P94" i="5"/>
  <c r="P38" i="5"/>
  <c r="P85" i="5"/>
  <c r="P45" i="5"/>
  <c r="P5" i="5"/>
  <c r="P119" i="5"/>
  <c r="P111" i="5"/>
  <c r="P103" i="5"/>
  <c r="P95" i="5"/>
  <c r="P87" i="5"/>
  <c r="P79" i="5"/>
  <c r="P71" i="5"/>
  <c r="P63" i="5"/>
  <c r="P55" i="5"/>
  <c r="P47" i="5"/>
  <c r="P39" i="5"/>
  <c r="P31" i="5"/>
  <c r="P23" i="5"/>
  <c r="P110" i="5"/>
  <c r="P62" i="5"/>
  <c r="P14" i="5"/>
  <c r="P109" i="5"/>
  <c r="P69" i="5"/>
  <c r="P21" i="5"/>
  <c r="P4" i="5"/>
  <c r="O124" i="5"/>
  <c r="O116" i="5"/>
  <c r="O108" i="5"/>
  <c r="O100" i="5"/>
  <c r="O92" i="5"/>
  <c r="O84" i="5"/>
  <c r="O76" i="5"/>
  <c r="O68" i="5"/>
  <c r="O60" i="5"/>
  <c r="O52" i="5"/>
  <c r="O44" i="5"/>
  <c r="O36" i="5"/>
  <c r="O28" i="5"/>
  <c r="O20" i="5"/>
  <c r="O12" i="5"/>
  <c r="O18" i="5"/>
  <c r="O103" i="5"/>
  <c r="O55" i="5"/>
  <c r="O15" i="5"/>
  <c r="O78" i="5"/>
  <c r="O46" i="5"/>
  <c r="O123" i="5"/>
  <c r="O115" i="5"/>
  <c r="O107" i="5"/>
  <c r="O99" i="5"/>
  <c r="O91" i="5"/>
  <c r="O83" i="5"/>
  <c r="O75" i="5"/>
  <c r="O67" i="5"/>
  <c r="O59" i="5"/>
  <c r="O51" i="5"/>
  <c r="O43" i="5"/>
  <c r="O35" i="5"/>
  <c r="O27" i="5"/>
  <c r="O19" i="5"/>
  <c r="O11" i="5"/>
  <c r="O10" i="5"/>
  <c r="O111" i="5"/>
  <c r="O63" i="5"/>
  <c r="O7" i="5"/>
  <c r="O94" i="5"/>
  <c r="O38" i="5"/>
  <c r="O122" i="5"/>
  <c r="O114" i="5"/>
  <c r="O106" i="5"/>
  <c r="O98" i="5"/>
  <c r="O90" i="5"/>
  <c r="O82" i="5"/>
  <c r="O74" i="5"/>
  <c r="O66" i="5"/>
  <c r="O58" i="5"/>
  <c r="O50" i="5"/>
  <c r="O42" i="5"/>
  <c r="O34" i="5"/>
  <c r="O26" i="5"/>
  <c r="O95" i="5"/>
  <c r="O47" i="5"/>
  <c r="O110" i="5"/>
  <c r="O62" i="5"/>
  <c r="O6" i="5"/>
  <c r="O121" i="5"/>
  <c r="O113" i="5"/>
  <c r="O105" i="5"/>
  <c r="O97" i="5"/>
  <c r="O89" i="5"/>
  <c r="O81" i="5"/>
  <c r="O73" i="5"/>
  <c r="O65" i="5"/>
  <c r="O57" i="5"/>
  <c r="O49" i="5"/>
  <c r="O41" i="5"/>
  <c r="O33" i="5"/>
  <c r="O25" i="5"/>
  <c r="O17" i="5"/>
  <c r="O9" i="5"/>
  <c r="O8" i="5"/>
  <c r="O79" i="5"/>
  <c r="O39" i="5"/>
  <c r="O118" i="5"/>
  <c r="O70" i="5"/>
  <c r="O22" i="5"/>
  <c r="O120" i="5"/>
  <c r="O112" i="5"/>
  <c r="O104" i="5"/>
  <c r="O96" i="5"/>
  <c r="O88" i="5"/>
  <c r="O80" i="5"/>
  <c r="O72" i="5"/>
  <c r="O64" i="5"/>
  <c r="O56" i="5"/>
  <c r="O48" i="5"/>
  <c r="O40" i="5"/>
  <c r="O32" i="5"/>
  <c r="O24" i="5"/>
  <c r="O16" i="5"/>
  <c r="O87" i="5"/>
  <c r="O31" i="5"/>
  <c r="O102" i="5"/>
  <c r="O30" i="5"/>
  <c r="O117" i="5"/>
  <c r="O109" i="5"/>
  <c r="O101" i="5"/>
  <c r="O93" i="5"/>
  <c r="O85" i="5"/>
  <c r="O77" i="5"/>
  <c r="O69" i="5"/>
  <c r="O61" i="5"/>
  <c r="O53" i="5"/>
  <c r="O45" i="5"/>
  <c r="O37" i="5"/>
  <c r="O29" i="5"/>
  <c r="O21" i="5"/>
  <c r="O13" i="5"/>
  <c r="O5" i="5"/>
  <c r="O119" i="5"/>
  <c r="O71" i="5"/>
  <c r="O23" i="5"/>
  <c r="O86" i="5"/>
  <c r="O54" i="5"/>
  <c r="O14" i="5"/>
  <c r="O4" i="5"/>
  <c r="C108" i="3"/>
  <c r="C105" i="3"/>
  <c r="C95" i="3"/>
  <c r="C91" i="3"/>
  <c r="C76" i="3"/>
  <c r="C85" i="3"/>
  <c r="C107" i="3"/>
  <c r="C80" i="3"/>
  <c r="C110" i="3"/>
  <c r="C99" i="3"/>
  <c r="C87" i="3"/>
  <c r="C78" i="3"/>
  <c r="C77" i="3"/>
  <c r="C89" i="3"/>
  <c r="C88" i="3"/>
  <c r="C106" i="3"/>
  <c r="C98" i="3"/>
  <c r="B43" i="2"/>
  <c r="B44" i="2" s="1"/>
  <c r="B2" i="6"/>
  <c r="C96" i="3"/>
  <c r="C109" i="3"/>
  <c r="C101" i="3"/>
  <c r="C90" i="3"/>
  <c r="C81" i="3"/>
  <c r="C111" i="3"/>
  <c r="C97" i="3"/>
  <c r="C86" i="3"/>
  <c r="C79" i="3"/>
  <c r="C100" i="3"/>
  <c r="C75" i="3"/>
  <c r="C31" i="3" l="1"/>
  <c r="C30" i="3"/>
  <c r="C29" i="3"/>
  <c r="C28" i="3"/>
  <c r="C27" i="3"/>
  <c r="C26" i="3"/>
  <c r="C25" i="3"/>
  <c r="C24" i="3"/>
  <c r="C23" i="3"/>
  <c r="C22" i="3"/>
  <c r="C21" i="3"/>
  <c r="C20" i="3"/>
  <c r="C11" i="3"/>
  <c r="C10" i="3"/>
  <c r="C9" i="3"/>
  <c r="C8" i="3"/>
  <c r="C7" i="3"/>
  <c r="C6" i="3"/>
  <c r="C5" i="3"/>
  <c r="C4" i="3"/>
  <c r="C3" i="3"/>
  <c r="C2" i="3"/>
  <c r="C66" i="3"/>
  <c r="G51" i="3"/>
  <c r="C68" i="3"/>
  <c r="C50" i="3"/>
  <c r="C41" i="3"/>
  <c r="C36" i="3"/>
  <c r="G40" i="3"/>
  <c r="C38" i="3"/>
  <c r="C39" i="3"/>
  <c r="A9" i="3"/>
  <c r="A6" i="3"/>
  <c r="G47" i="3"/>
  <c r="E12" i="3" a="1"/>
  <c r="A3" i="3"/>
  <c r="F35" i="3" a="1"/>
  <c r="A10" i="3"/>
  <c r="C61" i="3"/>
  <c r="A4" i="3"/>
  <c r="C56" i="3"/>
  <c r="G39" i="3"/>
  <c r="C46" i="3"/>
  <c r="G48" i="3"/>
  <c r="C55" i="3"/>
  <c r="G37" i="3"/>
  <c r="A2" i="3"/>
  <c r="B33" i="2"/>
  <c r="A11" i="3"/>
  <c r="G46" i="3"/>
  <c r="B1" i="2"/>
  <c r="C49" i="3"/>
  <c r="C58" i="3"/>
  <c r="C47" i="3"/>
  <c r="B23" i="2"/>
  <c r="C51" i="3"/>
  <c r="C69" i="3"/>
  <c r="G49" i="3"/>
  <c r="C59" i="3"/>
  <c r="C57" i="3"/>
  <c r="G50" i="3"/>
  <c r="A8" i="3"/>
  <c r="G36" i="3"/>
  <c r="C48" i="3"/>
  <c r="A7" i="3"/>
  <c r="B10" i="2"/>
  <c r="C37" i="3"/>
  <c r="G41" i="3"/>
  <c r="C40" i="3"/>
  <c r="C67" i="3"/>
  <c r="A5" i="3"/>
  <c r="C71" i="3"/>
  <c r="C60" i="3"/>
  <c r="B3" i="6"/>
  <c r="A85" i="3"/>
  <c r="G38" i="3"/>
  <c r="B24" i="2"/>
  <c r="C65" i="3"/>
  <c r="A91" i="3"/>
  <c r="C70" i="3"/>
  <c r="F45" i="3" a="1"/>
  <c r="A86" i="3"/>
  <c r="B11" i="2"/>
  <c r="A90" i="3"/>
  <c r="A89" i="3"/>
  <c r="A88" i="3"/>
  <c r="A87" i="3"/>
  <c r="B3" i="7" l="1" a="1"/>
  <c r="F45" i="3"/>
  <c r="F47" i="3"/>
  <c r="F46" i="3"/>
  <c r="F48" i="3"/>
  <c r="F49" i="3"/>
  <c r="F50" i="3"/>
  <c r="F51" i="3"/>
  <c r="F35" i="3"/>
  <c r="F36" i="3"/>
  <c r="F37" i="3"/>
  <c r="F38" i="3"/>
  <c r="F39" i="3"/>
  <c r="F40" i="3"/>
  <c r="F41" i="3"/>
  <c r="E13" i="3"/>
  <c r="E14" i="3"/>
  <c r="E16" i="3"/>
  <c r="E19" i="3"/>
  <c r="E17" i="3"/>
  <c r="E18" i="3"/>
  <c r="E12" i="3"/>
  <c r="E15" i="3"/>
  <c r="J24" i="3"/>
  <c r="J23" i="3"/>
  <c r="J31" i="3"/>
  <c r="J25" i="3"/>
  <c r="J29" i="3"/>
  <c r="J28" i="3"/>
  <c r="J26" i="3"/>
  <c r="J22" i="3"/>
  <c r="J27" i="3"/>
  <c r="J21" i="3"/>
  <c r="J20" i="3"/>
  <c r="J30" i="3"/>
  <c r="A50" i="3"/>
  <c r="A19" i="3"/>
  <c r="A24" i="3"/>
  <c r="B10" i="3"/>
  <c r="A29" i="3"/>
  <c r="A27" i="3"/>
  <c r="B8" i="3"/>
  <c r="A55" i="3"/>
  <c r="A61" i="3"/>
  <c r="A48" i="3"/>
  <c r="A46" i="3"/>
  <c r="A56" i="3"/>
  <c r="A49" i="3"/>
  <c r="A12" i="3"/>
  <c r="A13" i="3"/>
  <c r="B5" i="3"/>
  <c r="A31" i="3"/>
  <c r="A25" i="3"/>
  <c r="A57" i="3"/>
  <c r="B2" i="2"/>
  <c r="B34" i="2"/>
  <c r="A37" i="3"/>
  <c r="B29" i="3"/>
  <c r="A20" i="3"/>
  <c r="A28" i="3"/>
  <c r="A58" i="3"/>
  <c r="A26" i="3"/>
  <c r="A39" i="3"/>
  <c r="A40" i="3"/>
  <c r="B9" i="3"/>
  <c r="A21" i="3"/>
  <c r="B4" i="3"/>
  <c r="A17" i="3"/>
  <c r="A51" i="3"/>
  <c r="A23" i="3"/>
  <c r="A22" i="3"/>
  <c r="B7" i="3"/>
  <c r="B48" i="3"/>
  <c r="B23" i="3"/>
  <c r="A59" i="3"/>
  <c r="B2" i="3"/>
  <c r="E26" i="2"/>
  <c r="B3" i="3"/>
  <c r="B11" i="3"/>
  <c r="B46" i="3"/>
  <c r="B49" i="3"/>
  <c r="E36" i="2"/>
  <c r="A30" i="3"/>
  <c r="A16" i="3"/>
  <c r="A38" i="3"/>
  <c r="A41" i="3"/>
  <c r="A14" i="3"/>
  <c r="A36" i="3"/>
  <c r="A47" i="3"/>
  <c r="B47" i="3" s="1"/>
  <c r="B6" i="3"/>
  <c r="B22" i="3"/>
  <c r="A60" i="3"/>
  <c r="A15" i="3"/>
  <c r="A18" i="3"/>
  <c r="B3" i="7" l="1"/>
  <c r="B4" i="7"/>
  <c r="B8" i="7"/>
  <c r="B5" i="7"/>
  <c r="B9" i="7"/>
  <c r="B7" i="7"/>
  <c r="B6" i="7"/>
  <c r="B3" i="5" a="1"/>
  <c r="B7" i="5" s="1"/>
  <c r="B15" i="5" a="1"/>
  <c r="B17" i="5" s="1"/>
  <c r="B9" i="5" a="1"/>
  <c r="B10" i="5" s="1"/>
  <c r="A3" i="4" a="1"/>
  <c r="B31" i="3"/>
  <c r="B38" i="3"/>
  <c r="B30" i="3"/>
  <c r="B24" i="3"/>
  <c r="B41" i="3"/>
  <c r="B36" i="3"/>
  <c r="B18" i="3"/>
  <c r="B50" i="3"/>
  <c r="B19" i="3"/>
  <c r="B28" i="3"/>
  <c r="B39" i="3"/>
  <c r="B40" i="3"/>
  <c r="B25" i="3"/>
  <c r="B12" i="3"/>
  <c r="B37" i="3"/>
  <c r="B26" i="3"/>
  <c r="B13" i="3"/>
  <c r="B51" i="3"/>
  <c r="B20" i="3"/>
  <c r="B27" i="3"/>
  <c r="B21" i="3"/>
  <c r="B15" i="3"/>
  <c r="B17" i="3"/>
  <c r="B14" i="3"/>
  <c r="B16" i="3"/>
  <c r="B21" i="5" l="1"/>
  <c r="B19" i="5"/>
  <c r="B14" i="5"/>
  <c r="B15" i="5"/>
  <c r="B4" i="5"/>
  <c r="B12" i="5"/>
  <c r="B5" i="5"/>
  <c r="B20" i="5"/>
  <c r="B13" i="5"/>
  <c r="B3" i="5"/>
  <c r="B11" i="5"/>
  <c r="B18" i="5"/>
  <c r="B6" i="5"/>
  <c r="B16" i="5"/>
  <c r="B8" i="5"/>
  <c r="B9" i="5"/>
  <c r="A3" i="4"/>
  <c r="A4" i="4"/>
  <c r="A8" i="4"/>
  <c r="A15" i="4"/>
  <c r="A19" i="4"/>
  <c r="A14" i="4"/>
  <c r="A20" i="4"/>
  <c r="A5" i="4"/>
  <c r="A16" i="4"/>
  <c r="A18" i="4"/>
  <c r="A10" i="4"/>
  <c r="A12" i="4"/>
  <c r="A13" i="4"/>
  <c r="A17" i="4"/>
  <c r="A7" i="4"/>
  <c r="A6" i="4"/>
  <c r="A11" i="4"/>
  <c r="A9" i="4"/>
  <c r="A22" i="4"/>
  <c r="A32" i="4"/>
  <c r="A28" i="4"/>
  <c r="A23" i="4"/>
  <c r="A26" i="4"/>
  <c r="A21" i="4"/>
  <c r="A31" i="4"/>
  <c r="A25" i="4"/>
  <c r="A29" i="4"/>
  <c r="A30" i="4"/>
  <c r="A24" i="4"/>
  <c r="A27" i="4"/>
  <c r="C3" i="4" a="1"/>
  <c r="C29" i="4" l="1"/>
  <c r="C14" i="4"/>
  <c r="C10" i="4"/>
  <c r="C31" i="4"/>
  <c r="C23" i="4"/>
  <c r="C24" i="4"/>
  <c r="C13" i="4"/>
  <c r="C7" i="4"/>
  <c r="C21" i="4"/>
  <c r="C6" i="4"/>
  <c r="C28" i="4"/>
  <c r="C17" i="4"/>
  <c r="C3" i="4"/>
  <c r="C30" i="4"/>
  <c r="C15" i="4"/>
  <c r="C20" i="4"/>
  <c r="C5" i="4"/>
  <c r="C27" i="4"/>
  <c r="C25" i="4"/>
  <c r="C19" i="4"/>
  <c r="C22" i="4"/>
  <c r="C26" i="4"/>
  <c r="C9" i="4"/>
  <c r="C32" i="4"/>
  <c r="C18" i="4"/>
  <c r="C8" i="4"/>
  <c r="C12" i="4"/>
  <c r="C16" i="4"/>
  <c r="C4" i="4"/>
  <c r="C11" i="4"/>
  <c r="F8" i="4"/>
  <c r="F9" i="4"/>
  <c r="H2" i="4" a="1"/>
  <c r="F21" i="4"/>
  <c r="I2" i="4" a="1"/>
  <c r="F23" i="4"/>
  <c r="F24" i="4"/>
  <c r="F22" i="4"/>
  <c r="F25" i="4"/>
  <c r="F20" i="4"/>
  <c r="I31" i="4" l="1"/>
  <c r="I21" i="4"/>
  <c r="I27" i="4"/>
  <c r="I16" i="4"/>
  <c r="I8" i="4"/>
  <c r="I14" i="4"/>
  <c r="I26" i="4"/>
  <c r="I13" i="4"/>
  <c r="I20" i="4"/>
  <c r="I18" i="4"/>
  <c r="I7" i="4"/>
  <c r="I11" i="4"/>
  <c r="I23" i="4"/>
  <c r="I5" i="4"/>
  <c r="I19" i="4"/>
  <c r="I24" i="4"/>
  <c r="I10" i="4"/>
  <c r="I4" i="4"/>
  <c r="I2" i="4"/>
  <c r="I22" i="4"/>
  <c r="I17" i="4"/>
  <c r="I3" i="4"/>
  <c r="I28" i="4"/>
  <c r="I25" i="4"/>
  <c r="I15" i="4"/>
  <c r="I29" i="4"/>
  <c r="I30" i="4"/>
  <c r="I6" i="4"/>
  <c r="I12" i="4"/>
  <c r="I32" i="4"/>
  <c r="I9" i="4"/>
  <c r="H20" i="4"/>
  <c r="H14" i="4"/>
  <c r="H29" i="4"/>
  <c r="H17" i="4"/>
  <c r="H2" i="4"/>
  <c r="H31" i="4"/>
  <c r="H12" i="4"/>
  <c r="H28" i="4"/>
  <c r="H26" i="4"/>
  <c r="H7" i="4"/>
  <c r="H18" i="4"/>
  <c r="H11" i="4"/>
  <c r="H27" i="4"/>
  <c r="H16" i="4"/>
  <c r="H6" i="4"/>
  <c r="H25" i="4"/>
  <c r="H19" i="4"/>
  <c r="H15" i="4"/>
  <c r="H3" i="4"/>
  <c r="H23" i="4"/>
  <c r="H10" i="4"/>
  <c r="H5" i="4"/>
  <c r="H9" i="4"/>
  <c r="H24" i="4"/>
  <c r="H21" i="4"/>
  <c r="H22" i="4"/>
  <c r="H30" i="4"/>
  <c r="H32" i="4"/>
  <c r="H4" i="4"/>
  <c r="H13" i="4"/>
  <c r="H8" i="4"/>
  <c r="F27" i="4"/>
  <c r="D3" i="5" a="1"/>
  <c r="F26" i="4"/>
  <c r="D19" i="5" l="1"/>
  <c r="D5" i="5"/>
  <c r="D13" i="5"/>
  <c r="D12" i="5"/>
  <c r="D28" i="5"/>
  <c r="D9" i="5"/>
  <c r="D27" i="5"/>
  <c r="D15" i="5"/>
  <c r="D29" i="5"/>
  <c r="D20" i="5"/>
  <c r="D6" i="5"/>
  <c r="D21" i="5"/>
  <c r="D18" i="5"/>
  <c r="D25" i="5"/>
  <c r="D16" i="5"/>
  <c r="D10" i="5"/>
  <c r="D14" i="5"/>
  <c r="D3" i="5"/>
  <c r="D22" i="5"/>
  <c r="D8" i="5"/>
  <c r="D30" i="5"/>
  <c r="D11" i="5"/>
  <c r="D17" i="5"/>
  <c r="D24" i="5"/>
  <c r="D32" i="5"/>
  <c r="D4" i="5"/>
  <c r="D26" i="5"/>
  <c r="D31" i="5"/>
  <c r="D23" i="5"/>
  <c r="D7" i="5"/>
  <c r="G2" i="7"/>
  <c r="G3" i="7"/>
  <c r="G23" i="7"/>
  <c r="G24" i="7" s="1"/>
  <c r="N4" i="7"/>
  <c r="J2" i="7" a="1"/>
  <c r="G15" i="7"/>
  <c r="G1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J7" i="7" l="1"/>
  <c r="J10" i="7"/>
  <c r="J3" i="7"/>
  <c r="J4" i="7"/>
  <c r="J6" i="7"/>
  <c r="J12" i="7"/>
  <c r="J11" i="7"/>
  <c r="J8" i="7"/>
  <c r="J5" i="7"/>
  <c r="J9" i="7"/>
  <c r="J2" i="7"/>
  <c r="G17" i="7"/>
  <c r="I2" i="7" a="1"/>
  <c r="G16" i="7"/>
  <c r="G18" i="7"/>
  <c r="G21" i="7"/>
  <c r="G19" i="7"/>
  <c r="I3" i="7" l="1"/>
  <c r="I11" i="7"/>
  <c r="I2" i="7"/>
  <c r="I10" i="7"/>
  <c r="I4" i="7"/>
  <c r="I12" i="7"/>
  <c r="I5" i="7"/>
  <c r="I6" i="7"/>
  <c r="I8" i="7"/>
  <c r="I7" i="7"/>
  <c r="I9" i="7"/>
  <c r="L2" i="7"/>
  <c r="G8" i="5"/>
  <c r="G26" i="7" s="1"/>
  <c r="N4" i="5"/>
  <c r="G22" i="5"/>
  <c r="A111" i="3"/>
  <c r="A110" i="3"/>
  <c r="G25" i="5"/>
  <c r="A107" i="3"/>
  <c r="G20" i="7"/>
  <c r="G9" i="5"/>
  <c r="A108" i="3"/>
  <c r="G20" i="5"/>
  <c r="N5" i="5"/>
  <c r="G24" i="5"/>
  <c r="J2" i="5" a="1"/>
  <c r="A106" i="3"/>
  <c r="A109" i="3"/>
  <c r="A105" i="3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B56" i="7" l="1" a="1"/>
  <c r="J19" i="5"/>
  <c r="J17" i="5"/>
  <c r="J20" i="5"/>
  <c r="J4" i="5"/>
  <c r="J32" i="5"/>
  <c r="J7" i="5"/>
  <c r="J2" i="5"/>
  <c r="J16" i="5"/>
  <c r="J21" i="5"/>
  <c r="J6" i="5"/>
  <c r="J15" i="5"/>
  <c r="J5" i="5"/>
  <c r="J9" i="5"/>
  <c r="J30" i="5"/>
  <c r="J22" i="5"/>
  <c r="J26" i="5"/>
  <c r="J25" i="5"/>
  <c r="J10" i="5"/>
  <c r="J12" i="5"/>
  <c r="J11" i="5"/>
  <c r="J23" i="5"/>
  <c r="J13" i="5"/>
  <c r="J24" i="5"/>
  <c r="J27" i="5"/>
  <c r="J14" i="5"/>
  <c r="J29" i="5"/>
  <c r="J3" i="5"/>
  <c r="J8" i="5"/>
  <c r="J31" i="5"/>
  <c r="J28" i="5"/>
  <c r="J18" i="5"/>
  <c r="N33" i="5"/>
  <c r="G21" i="5"/>
  <c r="G29" i="5"/>
  <c r="A70" i="3"/>
  <c r="G30" i="5"/>
  <c r="I2" i="5" a="1"/>
  <c r="N34" i="5"/>
  <c r="A67" i="3"/>
  <c r="A71" i="3"/>
  <c r="A69" i="3"/>
  <c r="N35" i="5"/>
  <c r="A66" i="3"/>
  <c r="A68" i="3"/>
  <c r="A65" i="3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B37" i="5" l="1" a="1"/>
  <c r="I29" i="5"/>
  <c r="I8" i="5"/>
  <c r="I27" i="5"/>
  <c r="I21" i="5"/>
  <c r="I5" i="5"/>
  <c r="I6" i="5"/>
  <c r="I16" i="5"/>
  <c r="I25" i="5"/>
  <c r="I7" i="5"/>
  <c r="I17" i="5"/>
  <c r="I9" i="5"/>
  <c r="I2" i="5"/>
  <c r="I32" i="5"/>
  <c r="I18" i="5"/>
  <c r="I20" i="5"/>
  <c r="I12" i="5"/>
  <c r="I28" i="5"/>
  <c r="I15" i="5"/>
  <c r="I10" i="5"/>
  <c r="I31" i="5"/>
  <c r="I3" i="5"/>
  <c r="I4" i="5"/>
  <c r="I19" i="5"/>
  <c r="I23" i="5"/>
  <c r="I13" i="5"/>
  <c r="I24" i="5"/>
  <c r="I14" i="5"/>
  <c r="I26" i="5"/>
  <c r="I22" i="5"/>
  <c r="I11" i="5"/>
  <c r="I30" i="5"/>
  <c r="B41" i="5"/>
  <c r="B40" i="5"/>
  <c r="B39" i="5"/>
  <c r="B38" i="5"/>
  <c r="B37" i="5"/>
  <c r="B43" i="5"/>
  <c r="B42" i="5"/>
  <c r="G27" i="5"/>
  <c r="G26" i="5"/>
  <c r="J66" i="3"/>
  <c r="G23" i="5"/>
  <c r="G36" i="5"/>
  <c r="I36" i="5" a="1"/>
  <c r="J36" i="5" a="1"/>
  <c r="G57" i="5"/>
  <c r="G50" i="5"/>
  <c r="G48" i="5"/>
  <c r="G51" i="5"/>
  <c r="G49" i="5"/>
  <c r="G52" i="5"/>
  <c r="G37" i="5"/>
  <c r="A77" i="3"/>
  <c r="G58" i="5"/>
  <c r="A81" i="3"/>
  <c r="A80" i="3"/>
  <c r="A79" i="3"/>
  <c r="A75" i="3"/>
  <c r="A76" i="3"/>
  <c r="A78" i="3"/>
  <c r="J44" i="5" l="1"/>
  <c r="J46" i="5"/>
  <c r="J42" i="5"/>
  <c r="J37" i="5"/>
  <c r="J39" i="5"/>
  <c r="J38" i="5"/>
  <c r="J36" i="5"/>
  <c r="J43" i="5"/>
  <c r="J45" i="5"/>
  <c r="J40" i="5"/>
  <c r="J41" i="5"/>
  <c r="I36" i="5"/>
  <c r="I42" i="5"/>
  <c r="I45" i="5"/>
  <c r="I41" i="5"/>
  <c r="I46" i="5"/>
  <c r="I39" i="5"/>
  <c r="I37" i="5"/>
  <c r="I40" i="5"/>
  <c r="I38" i="5"/>
  <c r="I43" i="5"/>
  <c r="I44" i="5"/>
  <c r="B63" i="5" a="1"/>
  <c r="B69" i="5" s="1"/>
  <c r="B66" i="5"/>
  <c r="B65" i="5"/>
  <c r="B63" i="5"/>
  <c r="B64" i="5"/>
  <c r="B67" i="5"/>
  <c r="B68" i="5"/>
  <c r="G55" i="5"/>
  <c r="A99" i="3"/>
  <c r="G53" i="5"/>
  <c r="A98" i="3"/>
  <c r="A100" i="3"/>
  <c r="G27" i="7"/>
  <c r="A97" i="3"/>
  <c r="A101" i="3"/>
  <c r="A96" i="3"/>
  <c r="G62" i="5"/>
  <c r="G76" i="5"/>
  <c r="A95" i="3"/>
  <c r="G54" i="5"/>
  <c r="G79" i="5"/>
  <c r="G74" i="5"/>
  <c r="G75" i="5"/>
  <c r="G77" i="5"/>
  <c r="G63" i="5"/>
  <c r="G78" i="5"/>
  <c r="I62" i="5" a="1"/>
  <c r="G83" i="5"/>
  <c r="G84" i="5" s="1"/>
  <c r="G81" i="5"/>
  <c r="J62" i="5" a="1"/>
  <c r="J64" i="5" l="1"/>
  <c r="J71" i="5"/>
  <c r="J72" i="5"/>
  <c r="J65" i="5"/>
  <c r="J68" i="5"/>
  <c r="J70" i="5"/>
  <c r="J67" i="5"/>
  <c r="J62" i="5"/>
  <c r="J66" i="5"/>
  <c r="J63" i="5"/>
  <c r="J69" i="5"/>
  <c r="I67" i="5"/>
  <c r="I68" i="5"/>
  <c r="I70" i="5"/>
  <c r="I66" i="5"/>
  <c r="I69" i="5"/>
  <c r="I65" i="5"/>
  <c r="I63" i="5"/>
  <c r="I64" i="5"/>
  <c r="I62" i="5"/>
  <c r="I71" i="5"/>
  <c r="I72" i="5"/>
  <c r="B32" i="7" a="1"/>
  <c r="B36" i="7" s="1"/>
  <c r="B60" i="7"/>
  <c r="B59" i="7"/>
  <c r="B58" i="7"/>
  <c r="B57" i="7"/>
  <c r="B56" i="7"/>
  <c r="B61" i="7"/>
  <c r="B62" i="7"/>
  <c r="G80" i="5"/>
  <c r="B37" i="7" l="1"/>
  <c r="B34" i="7"/>
  <c r="B38" i="7"/>
  <c r="B32" i="7"/>
  <c r="B33" i="7"/>
  <c r="B35" i="7"/>
  <c r="G31" i="7"/>
  <c r="G47" i="7"/>
  <c r="I31" i="7" a="1"/>
  <c r="G46" i="7"/>
  <c r="G45" i="7"/>
  <c r="G48" i="7" s="1"/>
  <c r="I34" i="7" l="1"/>
  <c r="I36" i="7"/>
  <c r="I37" i="7"/>
  <c r="I38" i="7"/>
  <c r="I32" i="7"/>
  <c r="I40" i="7"/>
  <c r="I31" i="7"/>
  <c r="I35" i="7"/>
  <c r="I39" i="7"/>
  <c r="I41" i="7"/>
  <c r="I33" i="7"/>
  <c r="L31" i="7"/>
  <c r="G72" i="7"/>
  <c r="G67" i="7"/>
  <c r="G69" i="7"/>
  <c r="J31" i="7" a="1"/>
  <c r="G32" i="7"/>
  <c r="G68" i="7"/>
  <c r="G43" i="7"/>
  <c r="G74" i="7"/>
  <c r="G44" i="7"/>
  <c r="G70" i="7"/>
  <c r="G71" i="7"/>
  <c r="G73" i="7"/>
  <c r="G49" i="7"/>
  <c r="G50" i="7"/>
  <c r="G55" i="7" s="1"/>
  <c r="G56" i="7"/>
  <c r="I55" i="7" a="1"/>
  <c r="J55" i="7" a="1"/>
  <c r="J60" i="7" l="1"/>
  <c r="J55" i="7"/>
  <c r="J61" i="7"/>
  <c r="J64" i="7"/>
  <c r="J62" i="7"/>
  <c r="J57" i="7"/>
  <c r="J63" i="7"/>
  <c r="J65" i="7"/>
  <c r="J58" i="7"/>
  <c r="J59" i="7"/>
  <c r="J56" i="7"/>
  <c r="I55" i="7"/>
  <c r="I57" i="7"/>
  <c r="I64" i="7"/>
  <c r="I60" i="7"/>
  <c r="I56" i="7"/>
  <c r="I61" i="7"/>
  <c r="I58" i="7"/>
  <c r="I59" i="7"/>
  <c r="I63" i="7"/>
  <c r="I62" i="7"/>
  <c r="I65" i="7"/>
  <c r="J35" i="7"/>
  <c r="J40" i="7"/>
  <c r="J41" i="7"/>
  <c r="J32" i="7"/>
  <c r="J31" i="7"/>
  <c r="J38" i="7"/>
  <c r="J33" i="7"/>
  <c r="J34" i="7"/>
  <c r="J39" i="7"/>
  <c r="J37" i="7"/>
  <c r="J36" i="7"/>
  <c r="L55" i="7"/>
</calcChain>
</file>

<file path=xl/comments1.xml><?xml version="1.0" encoding="utf-8"?>
<comments xmlns="http://schemas.openxmlformats.org/spreadsheetml/2006/main">
  <authors>
    <author>Ferdinando Ametrano</author>
    <author>Schlenkrich, Sebastian</author>
  </authors>
  <commentList>
    <comment ref="B3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B5" authorId="0" shape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12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13" authorId="0" shapeId="0">
      <text>
        <r>
          <rPr>
            <sz val="8"/>
            <color indexed="81"/>
            <rFont val="Tahoma"/>
            <family val="2"/>
          </rPr>
          <t>index name</t>
        </r>
      </text>
    </comment>
    <comment ref="B14" authorId="1" shapeId="0">
      <text>
        <r>
          <rPr>
            <sz val="9"/>
            <color indexed="81"/>
            <rFont val="Tahoma"/>
            <family val="2"/>
          </rPr>
          <t>Fixing offset</t>
        </r>
      </text>
    </comment>
    <comment ref="B15" authorId="1" shapeId="0">
      <text>
        <r>
          <rPr>
            <sz val="9"/>
            <color indexed="81"/>
            <rFont val="Tahoma"/>
            <family val="2"/>
          </rPr>
          <t>Index currency</t>
        </r>
      </text>
    </comment>
    <comment ref="B16" authorId="0" shapeId="0">
      <text>
        <r>
          <rPr>
            <sz val="8"/>
            <color indexed="81"/>
            <rFont val="Tahoma"/>
            <family val="2"/>
          </rPr>
          <t>calender for period date roll</t>
        </r>
      </text>
    </comment>
    <comment ref="B17" authorId="0" shapeId="0">
      <text>
        <r>
          <rPr>
            <sz val="8"/>
            <color indexed="81"/>
            <rFont val="Tahoma"/>
            <family val="2"/>
          </rPr>
          <t>Day count convention for rate calculation</t>
        </r>
      </text>
    </comment>
    <comment ref="B18" authorId="0" shape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19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20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2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26" authorId="1" shapeId="0">
      <text>
        <r>
          <rPr>
            <sz val="9"/>
            <color indexed="81"/>
            <rFont val="Tahoma"/>
            <family val="2"/>
          </rPr>
          <t>Index currency</t>
        </r>
      </text>
    </comment>
    <comment ref="B27" authorId="0" shapeId="0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B28" authorId="0" shape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29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30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3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36" authorId="1" shapeId="0">
      <text>
        <r>
          <rPr>
            <sz val="9"/>
            <color indexed="81"/>
            <rFont val="Tahoma"/>
            <family val="2"/>
          </rPr>
          <t>Index currency</t>
        </r>
      </text>
    </comment>
    <comment ref="B37" authorId="0" shapeId="0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B38" authorId="0" shape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39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40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4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6" authorId="0" shapeId="0">
      <text>
        <r>
          <rPr>
            <sz val="8"/>
            <color indexed="81"/>
            <rFont val="Tahoma"/>
            <family val="2"/>
          </rPr>
          <t>index name</t>
        </r>
      </text>
    </comment>
    <comment ref="B47" authorId="1" shapeId="0">
      <text>
        <r>
          <rPr>
            <sz val="9"/>
            <color indexed="81"/>
            <rFont val="Tahoma"/>
            <family val="2"/>
          </rPr>
          <t>Fixing offset</t>
        </r>
      </text>
    </comment>
    <comment ref="B48" authorId="1" shapeId="0">
      <text>
        <r>
          <rPr>
            <sz val="9"/>
            <color indexed="81"/>
            <rFont val="Tahoma"/>
            <family val="2"/>
          </rPr>
          <t>Index currency</t>
        </r>
      </text>
    </comment>
    <comment ref="B49" authorId="0" shapeId="0">
      <text>
        <r>
          <rPr>
            <sz val="8"/>
            <color indexed="81"/>
            <rFont val="Tahoma"/>
            <family val="2"/>
          </rPr>
          <t>calender for period date roll</t>
        </r>
      </text>
    </comment>
    <comment ref="B50" authorId="0" shapeId="0">
      <text>
        <r>
          <rPr>
            <sz val="8"/>
            <color indexed="81"/>
            <rFont val="Tahoma"/>
            <family val="2"/>
          </rPr>
          <t>Day count convention for rate calculation</t>
        </r>
      </text>
    </comment>
    <comment ref="B51" authorId="0" shapeId="0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52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53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F2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F3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F5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F6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F10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F11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F12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F13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F14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F15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F16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F17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F18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G2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G3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G5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>Minimum distance for instruments</t>
        </r>
      </text>
    </comment>
    <comment ref="G10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12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13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G14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16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17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18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G38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39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40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41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G42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44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45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46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G64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65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66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67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G6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70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71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72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G4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5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7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G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10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11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12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G33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34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35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36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G37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39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40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41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G57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G58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G59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G60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G6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G63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G64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G65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<sst xmlns="http://schemas.openxmlformats.org/spreadsheetml/2006/main" count="563" uniqueCount="118">
  <si>
    <t>3M</t>
  </si>
  <si>
    <t>Target</t>
  </si>
  <si>
    <t>TARGET</t>
  </si>
  <si>
    <t>Following</t>
  </si>
  <si>
    <t>Actual/360</t>
  </si>
  <si>
    <t>ObjectID</t>
  </si>
  <si>
    <t>Quote</t>
  </si>
  <si>
    <t>Calendar</t>
  </si>
  <si>
    <t>DayCounter</t>
  </si>
  <si>
    <t>Permanent</t>
  </si>
  <si>
    <t>Trigger</t>
  </si>
  <si>
    <t>Error</t>
  </si>
  <si>
    <t>Modified Following</t>
  </si>
  <si>
    <t>1D</t>
  </si>
  <si>
    <t>1W</t>
  </si>
  <si>
    <t>2W</t>
  </si>
  <si>
    <t>3W</t>
  </si>
  <si>
    <t>1M</t>
  </si>
  <si>
    <t>2M</t>
  </si>
  <si>
    <t>5Y</t>
  </si>
  <si>
    <t>0D</t>
  </si>
  <si>
    <t>3Y</t>
  </si>
  <si>
    <t>4Y</t>
  </si>
  <si>
    <t>10Y</t>
  </si>
  <si>
    <t>6Y</t>
  </si>
  <si>
    <t>7Y</t>
  </si>
  <si>
    <t>8Y</t>
  </si>
  <si>
    <t>9Y</t>
  </si>
  <si>
    <t>15Y</t>
  </si>
  <si>
    <t>20Y</t>
  </si>
  <si>
    <t>25Y</t>
  </si>
  <si>
    <t>30Y</t>
  </si>
  <si>
    <t>Euribor</t>
  </si>
  <si>
    <t>Tenor</t>
  </si>
  <si>
    <t>6M</t>
  </si>
  <si>
    <t>YieldCurve</t>
  </si>
  <si>
    <t>30/360 (Bond Basis)</t>
  </si>
  <si>
    <t>Annual</t>
  </si>
  <si>
    <t>FUT1</t>
  </si>
  <si>
    <t>FUT2</t>
  </si>
  <si>
    <t>FUT3</t>
  </si>
  <si>
    <t>FUT4</t>
  </si>
  <si>
    <t>FUT5</t>
  </si>
  <si>
    <t>FUT6</t>
  </si>
  <si>
    <t>FUT7</t>
  </si>
  <si>
    <t>FUT8</t>
  </si>
  <si>
    <t>NDays</t>
  </si>
  <si>
    <t>TraitsID</t>
  </si>
  <si>
    <t>InterpolatorID</t>
  </si>
  <si>
    <t>Accuracy</t>
  </si>
  <si>
    <t>PiecewiseYieldCurve</t>
  </si>
  <si>
    <t>Discount</t>
  </si>
  <si>
    <t>LogLinear</t>
  </si>
  <si>
    <t>Priority</t>
  </si>
  <si>
    <t>NImmFutures</t>
  </si>
  <si>
    <t>NSerialFutures</t>
  </si>
  <si>
    <t>FrontFuturesRollingDays</t>
  </si>
  <si>
    <t>DepoFuturesPriority</t>
  </si>
  <si>
    <t>AllRateHelpers</t>
  </si>
  <si>
    <t>AllDepos</t>
  </si>
  <si>
    <t>Selected</t>
  </si>
  <si>
    <t>Date</t>
  </si>
  <si>
    <t>Data</t>
  </si>
  <si>
    <t>TermStructureReferenceDate</t>
  </si>
  <si>
    <t>TermStructureSettlementDays</t>
  </si>
  <si>
    <t>TermStructureCalendar</t>
  </si>
  <si>
    <t>TermStructureDayCounter</t>
  </si>
  <si>
    <t>TermStructureMaxDate</t>
  </si>
  <si>
    <t>YieldTSDiscount</t>
  </si>
  <si>
    <t>YieldTSForwardRate</t>
  </si>
  <si>
    <t>YieldTSZeroRate</t>
  </si>
  <si>
    <t>SOFR</t>
  </si>
  <si>
    <t>FamilyName</t>
  </si>
  <si>
    <t>SettlementDays</t>
  </si>
  <si>
    <t>Currency</t>
  </si>
  <si>
    <t>USD</t>
  </si>
  <si>
    <t>UnitedStates::GovernmentBond</t>
  </si>
  <si>
    <t>Act/360</t>
  </si>
  <si>
    <t>3M USD Libor</t>
  </si>
  <si>
    <t>6M USD Libor</t>
  </si>
  <si>
    <t>MainCycle</t>
  </si>
  <si>
    <t>DeliveryDates</t>
  </si>
  <si>
    <t>Price</t>
  </si>
  <si>
    <t>ConvAdjustment</t>
  </si>
  <si>
    <t>1M SOFR Futures</t>
  </si>
  <si>
    <t>3M SOFR Futures</t>
  </si>
  <si>
    <t>SOFR Swaps</t>
  </si>
  <si>
    <t>Rate</t>
  </si>
  <si>
    <t>Term</t>
  </si>
  <si>
    <t>1Y</t>
  </si>
  <si>
    <t>2Y</t>
  </si>
  <si>
    <t>Basis</t>
  </si>
  <si>
    <t>SOFR vs 3m Libor</t>
  </si>
  <si>
    <t>3m vs 6m Libor</t>
  </si>
  <si>
    <t>1M Fut</t>
  </si>
  <si>
    <t>3M Fut</t>
  </si>
  <si>
    <t>OIS</t>
  </si>
  <si>
    <t>MinDistance</t>
  </si>
  <si>
    <t>NullCalendar</t>
  </si>
  <si>
    <t>MonotonicLogCubicNaturalSpline</t>
  </si>
  <si>
    <t>Fixing</t>
  </si>
  <si>
    <t>Add Fixings</t>
  </si>
  <si>
    <t>3m USD Libor</t>
  </si>
  <si>
    <t>6m USD Libor</t>
  </si>
  <si>
    <t>YTS_SOFR</t>
  </si>
  <si>
    <t>YTS_USD_3M</t>
  </si>
  <si>
    <t>YTS_USD_6M</t>
  </si>
  <si>
    <t>ESTR</t>
  </si>
  <si>
    <t>EUR</t>
  </si>
  <si>
    <t>ESTR Swaps</t>
  </si>
  <si>
    <t>ESTR vs SOFR (MtM)</t>
  </si>
  <si>
    <t>ESTR vs SOFR (Const. Ntl.)</t>
  </si>
  <si>
    <t>3m ESTR Term Index</t>
  </si>
  <si>
    <t>3m SOFR Term Index</t>
  </si>
  <si>
    <t>Forward Rate</t>
  </si>
  <si>
    <t>YC_ESTR</t>
  </si>
  <si>
    <t>YC_EUR_USD_MTM</t>
  </si>
  <si>
    <t>YC_EUR_USD_CN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</si>
</sst>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%"/>
    <numFmt numFmtId="165" formatCode="0.0000"/>
    <numFmt numFmtId="166" formatCode="ddd\,\ d\-mmm\-yyyy"/>
    <numFmt numFmtId="167" formatCode="0.00000000"/>
    <numFmt numFmtId="168" formatCode="0.000000000"/>
  </numFmts>
  <fonts count="7" x14ac:knownFonts="1">
    <font>
      <sz val="8"/>
      <name val="Arial"/>
    </font>
    <font>
      <sz val="8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3" fillId="0" borderId="1" xfId="0" applyFont="1" applyBorder="1"/>
    <xf numFmtId="0" fontId="4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0" borderId="0" xfId="0" applyFont="1"/>
    <xf numFmtId="0" fontId="3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right"/>
    </xf>
    <xf numFmtId="164" fontId="3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right"/>
    </xf>
    <xf numFmtId="164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164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165" fontId="3" fillId="4" borderId="10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0" fontId="5" fillId="3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right"/>
    </xf>
    <xf numFmtId="164" fontId="3" fillId="4" borderId="13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5" fillId="3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right"/>
    </xf>
    <xf numFmtId="0" fontId="3" fillId="4" borderId="17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3" fontId="3" fillId="4" borderId="15" xfId="0" applyNumberFormat="1" applyFont="1" applyFill="1" applyBorder="1" applyAlignment="1">
      <alignment horizontal="center"/>
    </xf>
    <xf numFmtId="166" fontId="3" fillId="0" borderId="7" xfId="0" applyNumberFormat="1" applyFont="1" applyBorder="1"/>
    <xf numFmtId="168" fontId="3" fillId="0" borderId="21" xfId="0" applyNumberFormat="1" applyFont="1" applyBorder="1"/>
    <xf numFmtId="0" fontId="3" fillId="0" borderId="7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3" fontId="3" fillId="4" borderId="1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166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4" xfId="0" applyFont="1" applyBorder="1"/>
    <xf numFmtId="167" fontId="3" fillId="0" borderId="6" xfId="0" applyNumberFormat="1" applyFont="1" applyBorder="1"/>
    <xf numFmtId="164" fontId="3" fillId="0" borderId="8" xfId="1" applyNumberFormat="1" applyFont="1" applyBorder="1"/>
    <xf numFmtId="0" fontId="3" fillId="0" borderId="12" xfId="0" applyFont="1" applyBorder="1"/>
    <xf numFmtId="164" fontId="3" fillId="0" borderId="14" xfId="1" applyNumberFormat="1" applyFont="1" applyBorder="1"/>
    <xf numFmtId="0" fontId="3" fillId="0" borderId="12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166" fontId="3" fillId="0" borderId="12" xfId="0" applyNumberFormat="1" applyFont="1" applyBorder="1"/>
    <xf numFmtId="168" fontId="3" fillId="0" borderId="22" xfId="0" applyNumberFormat="1" applyFont="1" applyBorder="1"/>
    <xf numFmtId="0" fontId="3" fillId="5" borderId="5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10" xfId="0" applyFont="1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  <xf numFmtId="14" fontId="3" fillId="0" borderId="0" xfId="0" applyNumberFormat="1" applyFont="1"/>
    <xf numFmtId="0" fontId="4" fillId="2" borderId="2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14" fontId="4" fillId="2" borderId="15" xfId="0" applyNumberFormat="1" applyFont="1" applyFill="1" applyBorder="1" applyAlignment="1">
      <alignment horizontal="right"/>
    </xf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14" fontId="3" fillId="0" borderId="1" xfId="0" applyNumberFormat="1" applyFont="1" applyBorder="1"/>
    <xf numFmtId="10" fontId="3" fillId="0" borderId="3" xfId="0" applyNumberFormat="1" applyFont="1" applyBorder="1"/>
    <xf numFmtId="14" fontId="3" fillId="0" borderId="27" xfId="0" applyNumberFormat="1" applyFont="1" applyBorder="1"/>
    <xf numFmtId="10" fontId="3" fillId="0" borderId="28" xfId="0" applyNumberFormat="1" applyFont="1" applyBorder="1"/>
    <xf numFmtId="0" fontId="3" fillId="3" borderId="24" xfId="0" applyFont="1" applyFill="1" applyBorder="1" applyAlignment="1">
      <alignment horizontal="center"/>
    </xf>
    <xf numFmtId="166" fontId="0" fillId="0" borderId="0" xfId="0" applyNumberFormat="1"/>
    <xf numFmtId="0" fontId="3" fillId="0" borderId="29" xfId="0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0" fillId="0" borderId="23" xfId="0" applyBorder="1"/>
    <xf numFmtId="0" fontId="0" fillId="0" borderId="26" xfId="0" applyBorder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Forward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1604865401764E-2"/>
          <c:y val="9.9139939561727813E-2"/>
          <c:w val="0.89493308961897422"/>
          <c:h val="0.644060123410590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'Bootstrapping Tenor Basis'!$O$3</c:f>
              <c:strCache>
                <c:ptCount val="1"/>
                <c:pt idx="0">
                  <c:v>YTS_SOFR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'Bootstrapping Tenor Basis'!$N$4:$N$124</c:f>
              <c:numCache>
                <c:formatCode>ddd\,\ d\-mmm\-yyyy</c:formatCode>
                <c:ptCount val="121"/>
                <c:pt idx="0">
                  <c:v>44561</c:v>
                </c:pt>
                <c:pt idx="1">
                  <c:v>44592</c:v>
                </c:pt>
                <c:pt idx="2">
                  <c:v>44620</c:v>
                </c:pt>
                <c:pt idx="3">
                  <c:v>44648</c:v>
                </c:pt>
                <c:pt idx="4">
                  <c:v>44679</c:v>
                </c:pt>
                <c:pt idx="5">
                  <c:v>44709</c:v>
                </c:pt>
                <c:pt idx="6">
                  <c:v>44740</c:v>
                </c:pt>
                <c:pt idx="7">
                  <c:v>44770</c:v>
                </c:pt>
                <c:pt idx="8">
                  <c:v>44801</c:v>
                </c:pt>
                <c:pt idx="9">
                  <c:v>44832</c:v>
                </c:pt>
                <c:pt idx="10">
                  <c:v>44862</c:v>
                </c:pt>
                <c:pt idx="11">
                  <c:v>44893</c:v>
                </c:pt>
                <c:pt idx="12">
                  <c:v>44923</c:v>
                </c:pt>
                <c:pt idx="13">
                  <c:v>44954</c:v>
                </c:pt>
                <c:pt idx="14">
                  <c:v>44985</c:v>
                </c:pt>
                <c:pt idx="15">
                  <c:v>45013</c:v>
                </c:pt>
                <c:pt idx="16">
                  <c:v>45044</c:v>
                </c:pt>
                <c:pt idx="17">
                  <c:v>45074</c:v>
                </c:pt>
                <c:pt idx="18">
                  <c:v>45105</c:v>
                </c:pt>
                <c:pt idx="19">
                  <c:v>45135</c:v>
                </c:pt>
                <c:pt idx="20">
                  <c:v>45166</c:v>
                </c:pt>
                <c:pt idx="21">
                  <c:v>45197</c:v>
                </c:pt>
                <c:pt idx="22">
                  <c:v>45227</c:v>
                </c:pt>
                <c:pt idx="23">
                  <c:v>45258</c:v>
                </c:pt>
                <c:pt idx="24">
                  <c:v>45288</c:v>
                </c:pt>
                <c:pt idx="25">
                  <c:v>45319</c:v>
                </c:pt>
                <c:pt idx="26">
                  <c:v>45350</c:v>
                </c:pt>
                <c:pt idx="27">
                  <c:v>45379</c:v>
                </c:pt>
                <c:pt idx="28">
                  <c:v>45410</c:v>
                </c:pt>
                <c:pt idx="29">
                  <c:v>45440</c:v>
                </c:pt>
                <c:pt idx="30">
                  <c:v>45471</c:v>
                </c:pt>
                <c:pt idx="31">
                  <c:v>45501</c:v>
                </c:pt>
                <c:pt idx="32">
                  <c:v>45532</c:v>
                </c:pt>
                <c:pt idx="33">
                  <c:v>45563</c:v>
                </c:pt>
                <c:pt idx="34">
                  <c:v>45593</c:v>
                </c:pt>
                <c:pt idx="35">
                  <c:v>45624</c:v>
                </c:pt>
                <c:pt idx="36">
                  <c:v>45654</c:v>
                </c:pt>
                <c:pt idx="37">
                  <c:v>45685</c:v>
                </c:pt>
                <c:pt idx="38">
                  <c:v>45716</c:v>
                </c:pt>
                <c:pt idx="39">
                  <c:v>45744</c:v>
                </c:pt>
                <c:pt idx="40">
                  <c:v>45775</c:v>
                </c:pt>
                <c:pt idx="41">
                  <c:v>45805</c:v>
                </c:pt>
                <c:pt idx="42">
                  <c:v>45836</c:v>
                </c:pt>
                <c:pt idx="43">
                  <c:v>45866</c:v>
                </c:pt>
                <c:pt idx="44">
                  <c:v>45897</c:v>
                </c:pt>
                <c:pt idx="45">
                  <c:v>45928</c:v>
                </c:pt>
                <c:pt idx="46">
                  <c:v>45958</c:v>
                </c:pt>
                <c:pt idx="47">
                  <c:v>45989</c:v>
                </c:pt>
                <c:pt idx="48">
                  <c:v>46019</c:v>
                </c:pt>
                <c:pt idx="49">
                  <c:v>46050</c:v>
                </c:pt>
                <c:pt idx="50">
                  <c:v>46081</c:v>
                </c:pt>
                <c:pt idx="51">
                  <c:v>46109</c:v>
                </c:pt>
                <c:pt idx="52">
                  <c:v>46140</c:v>
                </c:pt>
                <c:pt idx="53">
                  <c:v>46170</c:v>
                </c:pt>
                <c:pt idx="54">
                  <c:v>46201</c:v>
                </c:pt>
                <c:pt idx="55">
                  <c:v>46231</c:v>
                </c:pt>
                <c:pt idx="56">
                  <c:v>46262</c:v>
                </c:pt>
                <c:pt idx="57">
                  <c:v>46293</c:v>
                </c:pt>
                <c:pt idx="58">
                  <c:v>46323</c:v>
                </c:pt>
                <c:pt idx="59">
                  <c:v>46354</c:v>
                </c:pt>
                <c:pt idx="60">
                  <c:v>46384</c:v>
                </c:pt>
                <c:pt idx="61">
                  <c:v>46415</c:v>
                </c:pt>
                <c:pt idx="62">
                  <c:v>46446</c:v>
                </c:pt>
                <c:pt idx="63">
                  <c:v>46474</c:v>
                </c:pt>
                <c:pt idx="64">
                  <c:v>46505</c:v>
                </c:pt>
                <c:pt idx="65">
                  <c:v>46535</c:v>
                </c:pt>
                <c:pt idx="66">
                  <c:v>46566</c:v>
                </c:pt>
                <c:pt idx="67">
                  <c:v>46596</c:v>
                </c:pt>
                <c:pt idx="68">
                  <c:v>46627</c:v>
                </c:pt>
                <c:pt idx="69">
                  <c:v>46658</c:v>
                </c:pt>
                <c:pt idx="70">
                  <c:v>46688</c:v>
                </c:pt>
                <c:pt idx="71">
                  <c:v>46719</c:v>
                </c:pt>
                <c:pt idx="72">
                  <c:v>46749</c:v>
                </c:pt>
                <c:pt idx="73">
                  <c:v>46780</c:v>
                </c:pt>
                <c:pt idx="74">
                  <c:v>46811</c:v>
                </c:pt>
                <c:pt idx="75">
                  <c:v>46840</c:v>
                </c:pt>
                <c:pt idx="76">
                  <c:v>46871</c:v>
                </c:pt>
                <c:pt idx="77">
                  <c:v>46901</c:v>
                </c:pt>
                <c:pt idx="78">
                  <c:v>46932</c:v>
                </c:pt>
                <c:pt idx="79">
                  <c:v>46962</c:v>
                </c:pt>
                <c:pt idx="80">
                  <c:v>46993</c:v>
                </c:pt>
                <c:pt idx="81">
                  <c:v>47024</c:v>
                </c:pt>
                <c:pt idx="82">
                  <c:v>47054</c:v>
                </c:pt>
                <c:pt idx="83">
                  <c:v>47085</c:v>
                </c:pt>
                <c:pt idx="84">
                  <c:v>47115</c:v>
                </c:pt>
                <c:pt idx="85">
                  <c:v>47146</c:v>
                </c:pt>
                <c:pt idx="86">
                  <c:v>47177</c:v>
                </c:pt>
                <c:pt idx="87">
                  <c:v>47205</c:v>
                </c:pt>
                <c:pt idx="88">
                  <c:v>47236</c:v>
                </c:pt>
                <c:pt idx="89">
                  <c:v>47266</c:v>
                </c:pt>
                <c:pt idx="90">
                  <c:v>47297</c:v>
                </c:pt>
                <c:pt idx="91">
                  <c:v>47327</c:v>
                </c:pt>
                <c:pt idx="92">
                  <c:v>47358</c:v>
                </c:pt>
                <c:pt idx="93">
                  <c:v>47389</c:v>
                </c:pt>
                <c:pt idx="94">
                  <c:v>47419</c:v>
                </c:pt>
                <c:pt idx="95">
                  <c:v>47450</c:v>
                </c:pt>
                <c:pt idx="96">
                  <c:v>47480</c:v>
                </c:pt>
                <c:pt idx="97">
                  <c:v>47511</c:v>
                </c:pt>
                <c:pt idx="98">
                  <c:v>47542</c:v>
                </c:pt>
                <c:pt idx="99">
                  <c:v>47570</c:v>
                </c:pt>
                <c:pt idx="100">
                  <c:v>47601</c:v>
                </c:pt>
                <c:pt idx="101">
                  <c:v>47631</c:v>
                </c:pt>
                <c:pt idx="102">
                  <c:v>47662</c:v>
                </c:pt>
                <c:pt idx="103">
                  <c:v>47692</c:v>
                </c:pt>
                <c:pt idx="104">
                  <c:v>47723</c:v>
                </c:pt>
                <c:pt idx="105">
                  <c:v>47754</c:v>
                </c:pt>
                <c:pt idx="106">
                  <c:v>47784</c:v>
                </c:pt>
                <c:pt idx="107">
                  <c:v>47815</c:v>
                </c:pt>
                <c:pt idx="108">
                  <c:v>47845</c:v>
                </c:pt>
                <c:pt idx="109">
                  <c:v>47876</c:v>
                </c:pt>
                <c:pt idx="110">
                  <c:v>47907</c:v>
                </c:pt>
                <c:pt idx="111">
                  <c:v>47935</c:v>
                </c:pt>
                <c:pt idx="112">
                  <c:v>47966</c:v>
                </c:pt>
                <c:pt idx="113">
                  <c:v>47996</c:v>
                </c:pt>
                <c:pt idx="114">
                  <c:v>48027</c:v>
                </c:pt>
                <c:pt idx="115">
                  <c:v>48057</c:v>
                </c:pt>
                <c:pt idx="116">
                  <c:v>48088</c:v>
                </c:pt>
                <c:pt idx="117">
                  <c:v>48119</c:v>
                </c:pt>
                <c:pt idx="118">
                  <c:v>48149</c:v>
                </c:pt>
                <c:pt idx="119">
                  <c:v>48180</c:v>
                </c:pt>
                <c:pt idx="120">
                  <c:v>48210</c:v>
                </c:pt>
              </c:numCache>
            </c:numRef>
          </c:xVal>
          <c:yVal>
            <c:numRef>
              <c:f>'Bootstrapping Tenor Basis'!$O$4:$O$124</c:f>
              <c:numCache>
                <c:formatCode>0.0000%</c:formatCode>
                <c:ptCount val="121"/>
                <c:pt idx="0">
                  <c:v>1.1157292976697901E-7</c:v>
                </c:pt>
                <c:pt idx="1">
                  <c:v>3.321525118956378E-4</c:v>
                </c:pt>
                <c:pt idx="2">
                  <c:v>1.1850157304549053E-3</c:v>
                </c:pt>
                <c:pt idx="3">
                  <c:v>3.4735762628351663E-3</c:v>
                </c:pt>
                <c:pt idx="4">
                  <c:v>5.658863771132565E-3</c:v>
                </c:pt>
                <c:pt idx="5">
                  <c:v>5.385056002215621E-3</c:v>
                </c:pt>
                <c:pt idx="6">
                  <c:v>3.8656874225818203E-3</c:v>
                </c:pt>
                <c:pt idx="7">
                  <c:v>7.520320873973663E-3</c:v>
                </c:pt>
                <c:pt idx="8">
                  <c:v>8.7048992619953875E-3</c:v>
                </c:pt>
                <c:pt idx="9">
                  <c:v>4.2849465039790178E-3</c:v>
                </c:pt>
                <c:pt idx="10">
                  <c:v>9.698669581079658E-4</c:v>
                </c:pt>
                <c:pt idx="11">
                  <c:v>1.340048214074196E-3</c:v>
                </c:pt>
                <c:pt idx="12">
                  <c:v>5.3716076103118753E-3</c:v>
                </c:pt>
                <c:pt idx="13">
                  <c:v>1.0939906141486495E-2</c:v>
                </c:pt>
                <c:pt idx="14">
                  <c:v>1.2872336503102119E-2</c:v>
                </c:pt>
                <c:pt idx="15">
                  <c:v>1.1818809049533679E-2</c:v>
                </c:pt>
                <c:pt idx="16">
                  <c:v>1.1156905352868909E-2</c:v>
                </c:pt>
                <c:pt idx="17">
                  <c:v>1.1623287902578326E-2</c:v>
                </c:pt>
                <c:pt idx="18">
                  <c:v>1.3161529289799388E-2</c:v>
                </c:pt>
                <c:pt idx="19">
                  <c:v>1.3744418179541111E-2</c:v>
                </c:pt>
                <c:pt idx="20">
                  <c:v>1.2552707664337999E-2</c:v>
                </c:pt>
                <c:pt idx="21">
                  <c:v>9.6624455871737857E-3</c:v>
                </c:pt>
                <c:pt idx="22">
                  <c:v>7.4428500150496143E-3</c:v>
                </c:pt>
                <c:pt idx="23">
                  <c:v>6.620162402445548E-3</c:v>
                </c:pt>
                <c:pt idx="24">
                  <c:v>7.2474593694174441E-3</c:v>
                </c:pt>
                <c:pt idx="25">
                  <c:v>8.8478253325953802E-3</c:v>
                </c:pt>
                <c:pt idx="26">
                  <c:v>1.0319018446485712E-2</c:v>
                </c:pt>
                <c:pt idx="27">
                  <c:v>1.1545239261872647E-2</c:v>
                </c:pt>
                <c:pt idx="28">
                  <c:v>1.2695621684230534E-2</c:v>
                </c:pt>
                <c:pt idx="29">
                  <c:v>1.3651076833423184E-2</c:v>
                </c:pt>
                <c:pt idx="30">
                  <c:v>1.4475301719546363E-2</c:v>
                </c:pt>
                <c:pt idx="31">
                  <c:v>1.5115120543386909E-2</c:v>
                </c:pt>
                <c:pt idx="32">
                  <c:v>1.5613187893172498E-2</c:v>
                </c:pt>
                <c:pt idx="33">
                  <c:v>1.5945503052384815E-2</c:v>
                </c:pt>
                <c:pt idx="34">
                  <c:v>1.6109280205017326E-2</c:v>
                </c:pt>
                <c:pt idx="35">
                  <c:v>1.6115437827905643E-2</c:v>
                </c:pt>
                <c:pt idx="36">
                  <c:v>1.5963578655183875E-2</c:v>
                </c:pt>
                <c:pt idx="37">
                  <c:v>1.569130057444356E-2</c:v>
                </c:pt>
                <c:pt idx="38">
                  <c:v>1.542760107994816E-2</c:v>
                </c:pt>
                <c:pt idx="39">
                  <c:v>1.5202654073846059E-2</c:v>
                </c:pt>
                <c:pt idx="40">
                  <c:v>1.4968256626285198E-2</c:v>
                </c:pt>
                <c:pt idx="41">
                  <c:v>1.4756079420636517E-2</c:v>
                </c:pt>
                <c:pt idx="42">
                  <c:v>1.4551977309867526E-2</c:v>
                </c:pt>
                <c:pt idx="43">
                  <c:v>1.4369118172051085E-2</c:v>
                </c:pt>
                <c:pt idx="44">
                  <c:v>1.4195311397990643E-2</c:v>
                </c:pt>
                <c:pt idx="45">
                  <c:v>1.4036900614708199E-2</c:v>
                </c:pt>
                <c:pt idx="46">
                  <c:v>1.389825889060169E-2</c:v>
                </c:pt>
                <c:pt idx="47">
                  <c:v>1.3770143444079105E-2</c:v>
                </c:pt>
                <c:pt idx="48">
                  <c:v>1.3660819787776161E-2</c:v>
                </c:pt>
                <c:pt idx="49">
                  <c:v>1.3562999677978152E-2</c:v>
                </c:pt>
                <c:pt idx="50">
                  <c:v>1.3480575558982829E-2</c:v>
                </c:pt>
                <c:pt idx="51">
                  <c:v>1.3419361150065158E-2</c:v>
                </c:pt>
                <c:pt idx="52">
                  <c:v>1.3366239078067088E-2</c:v>
                </c:pt>
                <c:pt idx="53">
                  <c:v>1.3329489655221806E-2</c:v>
                </c:pt>
                <c:pt idx="54">
                  <c:v>1.3306662919988206E-2</c:v>
                </c:pt>
                <c:pt idx="55">
                  <c:v>1.329923156483493E-2</c:v>
                </c:pt>
                <c:pt idx="56">
                  <c:v>1.3306700166366311E-2</c:v>
                </c:pt>
                <c:pt idx="57">
                  <c:v>1.3329564758553731E-2</c:v>
                </c:pt>
                <c:pt idx="58">
                  <c:v>1.3366350817264193E-2</c:v>
                </c:pt>
                <c:pt idx="59">
                  <c:v>1.341951074619282E-2</c:v>
                </c:pt>
                <c:pt idx="60">
                  <c:v>1.348561487271127E-2</c:v>
                </c:pt>
                <c:pt idx="61">
                  <c:v>1.3563971424784611E-2</c:v>
                </c:pt>
                <c:pt idx="62">
                  <c:v>1.3641759700153942E-2</c:v>
                </c:pt>
                <c:pt idx="63">
                  <c:v>1.3711222597028526E-2</c:v>
                </c:pt>
                <c:pt idx="64">
                  <c:v>1.3787245022080041E-2</c:v>
                </c:pt>
                <c:pt idx="65">
                  <c:v>1.3859931702788805E-2</c:v>
                </c:pt>
                <c:pt idx="66">
                  <c:v>1.3934128418199286E-2</c:v>
                </c:pt>
                <c:pt idx="67">
                  <c:v>1.4005048283228369E-2</c:v>
                </c:pt>
                <c:pt idx="68">
                  <c:v>1.4077419289000493E-2</c:v>
                </c:pt>
                <c:pt idx="69">
                  <c:v>1.4148862474983427E-2</c:v>
                </c:pt>
                <c:pt idx="70">
                  <c:v>1.421711763433834E-2</c:v>
                </c:pt>
                <c:pt idx="71">
                  <c:v>1.4286735110724485E-2</c:v>
                </c:pt>
                <c:pt idx="72">
                  <c:v>1.4353223454204572E-2</c:v>
                </c:pt>
                <c:pt idx="73">
                  <c:v>1.4421015221023474E-2</c:v>
                </c:pt>
                <c:pt idx="74">
                  <c:v>1.4487879168161074E-2</c:v>
                </c:pt>
                <c:pt idx="75">
                  <c:v>1.4549589350710424E-2</c:v>
                </c:pt>
                <c:pt idx="76">
                  <c:v>1.4614657517850214E-2</c:v>
                </c:pt>
                <c:pt idx="77">
                  <c:v>1.4676743304052364E-2</c:v>
                </c:pt>
                <c:pt idx="78">
                  <c:v>1.4739985761650027E-2</c:v>
                </c:pt>
                <c:pt idx="79">
                  <c:v>1.4800304732041121E-2</c:v>
                </c:pt>
                <c:pt idx="80">
                  <c:v>1.4861721479937971E-2</c:v>
                </c:pt>
                <c:pt idx="81">
                  <c:v>1.4922210408110483E-2</c:v>
                </c:pt>
                <c:pt idx="82">
                  <c:v>1.4979864672823747E-2</c:v>
                </c:pt>
                <c:pt idx="83">
                  <c:v>1.5038527891416503E-2</c:v>
                </c:pt>
                <c:pt idx="84">
                  <c:v>1.5094415340310984E-2</c:v>
                </c:pt>
                <c:pt idx="85">
                  <c:v>1.5151252849273215E-2</c:v>
                </c:pt>
                <c:pt idx="86">
                  <c:v>1.5207162538611924E-2</c:v>
                </c:pt>
                <c:pt idx="87">
                  <c:v>1.5256864132107211E-2</c:v>
                </c:pt>
                <c:pt idx="88">
                  <c:v>1.5311007971174632E-2</c:v>
                </c:pt>
                <c:pt idx="89">
                  <c:v>1.5362521826890976E-2</c:v>
                </c:pt>
                <c:pt idx="90">
                  <c:v>1.5414839956250649E-2</c:v>
                </c:pt>
                <c:pt idx="91">
                  <c:v>1.5464586996229105E-2</c:v>
                </c:pt>
                <c:pt idx="92">
                  <c:v>1.5515079415967083E-2</c:v>
                </c:pt>
                <c:pt idx="93">
                  <c:v>1.5564644016100583E-2</c:v>
                </c:pt>
                <c:pt idx="94">
                  <c:v>1.5611726350204132E-2</c:v>
                </c:pt>
                <c:pt idx="95">
                  <c:v>1.5659465240674676E-2</c:v>
                </c:pt>
                <c:pt idx="96">
                  <c:v>1.570478075914113E-2</c:v>
                </c:pt>
                <c:pt idx="97">
                  <c:v>1.57506939399806E-2</c:v>
                </c:pt>
                <c:pt idx="98">
                  <c:v>1.5795679301148377E-2</c:v>
                </c:pt>
                <c:pt idx="99">
                  <c:v>1.5835513759572335E-2</c:v>
                </c:pt>
                <c:pt idx="100">
                  <c:v>1.5878733270429341E-2</c:v>
                </c:pt>
                <c:pt idx="101">
                  <c:v>1.5919675195658994E-2</c:v>
                </c:pt>
                <c:pt idx="102">
                  <c:v>1.5961068996981735E-2</c:v>
                </c:pt>
                <c:pt idx="103">
                  <c:v>1.6000244106461784E-2</c:v>
                </c:pt>
                <c:pt idx="104">
                  <c:v>1.6039812198094791E-2</c:v>
                </c:pt>
                <c:pt idx="105">
                  <c:v>1.6078452470072741E-2</c:v>
                </c:pt>
                <c:pt idx="106">
                  <c:v>1.6114962873743362E-2</c:v>
                </c:pt>
                <c:pt idx="107">
                  <c:v>1.6151777436071123E-2</c:v>
                </c:pt>
                <c:pt idx="108">
                  <c:v>1.6186521023958313E-2</c:v>
                </c:pt>
                <c:pt idx="109">
                  <c:v>1.6221509876750421E-2</c:v>
                </c:pt>
                <c:pt idx="110">
                  <c:v>1.6255570909814311E-2</c:v>
                </c:pt>
                <c:pt idx="111">
                  <c:v>1.6285538233137324E-2</c:v>
                </c:pt>
                <c:pt idx="112">
                  <c:v>1.6317833415848117E-2</c:v>
                </c:pt>
                <c:pt idx="113">
                  <c:v>1.6348203410678726E-2</c:v>
                </c:pt>
                <c:pt idx="114">
                  <c:v>1.6378672883719487E-2</c:v>
                </c:pt>
                <c:pt idx="115">
                  <c:v>1.6407276062703868E-2</c:v>
                </c:pt>
                <c:pt idx="116">
                  <c:v>1.6435919826244903E-2</c:v>
                </c:pt>
                <c:pt idx="117">
                  <c:v>1.6463635770071938E-2</c:v>
                </c:pt>
                <c:pt idx="118">
                  <c:v>1.6489574243331785E-2</c:v>
                </c:pt>
                <c:pt idx="119">
                  <c:v>1.6515464477536317E-2</c:v>
                </c:pt>
                <c:pt idx="120">
                  <c:v>1.653963613494357E-2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D-4A01-9082-CA2FF3221D66}"/>
            </c:ext>
          </c:extLst>
        </c:ser>
        <c:ser>
          <c:idx val="1"/>
          <c:order val="1"/>
          <c:tx>
            <c:strRef>
              <c:f>'Bootstrapping Tenor Basis'!$P$3</c:f>
              <c:strCache>
                <c:ptCount val="1"/>
                <c:pt idx="0">
                  <c:v>YTS_USD_3M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'Bootstrapping Tenor Basis'!$N$4:$N$124</c:f>
              <c:numCache>
                <c:formatCode>ddd\,\ d\-mmm\-yyyy</c:formatCode>
                <c:ptCount val="121"/>
                <c:pt idx="0">
                  <c:v>44561</c:v>
                </c:pt>
                <c:pt idx="1">
                  <c:v>44592</c:v>
                </c:pt>
                <c:pt idx="2">
                  <c:v>44620</c:v>
                </c:pt>
                <c:pt idx="3">
                  <c:v>44648</c:v>
                </c:pt>
                <c:pt idx="4">
                  <c:v>44679</c:v>
                </c:pt>
                <c:pt idx="5">
                  <c:v>44709</c:v>
                </c:pt>
                <c:pt idx="6">
                  <c:v>44740</c:v>
                </c:pt>
                <c:pt idx="7">
                  <c:v>44770</c:v>
                </c:pt>
                <c:pt idx="8">
                  <c:v>44801</c:v>
                </c:pt>
                <c:pt idx="9">
                  <c:v>44832</c:v>
                </c:pt>
                <c:pt idx="10">
                  <c:v>44862</c:v>
                </c:pt>
                <c:pt idx="11">
                  <c:v>44893</c:v>
                </c:pt>
                <c:pt idx="12">
                  <c:v>44923</c:v>
                </c:pt>
                <c:pt idx="13">
                  <c:v>44954</c:v>
                </c:pt>
                <c:pt idx="14">
                  <c:v>44985</c:v>
                </c:pt>
                <c:pt idx="15">
                  <c:v>45013</c:v>
                </c:pt>
                <c:pt idx="16">
                  <c:v>45044</c:v>
                </c:pt>
                <c:pt idx="17">
                  <c:v>45074</c:v>
                </c:pt>
                <c:pt idx="18">
                  <c:v>45105</c:v>
                </c:pt>
                <c:pt idx="19">
                  <c:v>45135</c:v>
                </c:pt>
                <c:pt idx="20">
                  <c:v>45166</c:v>
                </c:pt>
                <c:pt idx="21">
                  <c:v>45197</c:v>
                </c:pt>
                <c:pt idx="22">
                  <c:v>45227</c:v>
                </c:pt>
                <c:pt idx="23">
                  <c:v>45258</c:v>
                </c:pt>
                <c:pt idx="24">
                  <c:v>45288</c:v>
                </c:pt>
                <c:pt idx="25">
                  <c:v>45319</c:v>
                </c:pt>
                <c:pt idx="26">
                  <c:v>45350</c:v>
                </c:pt>
                <c:pt idx="27">
                  <c:v>45379</c:v>
                </c:pt>
                <c:pt idx="28">
                  <c:v>45410</c:v>
                </c:pt>
                <c:pt idx="29">
                  <c:v>45440</c:v>
                </c:pt>
                <c:pt idx="30">
                  <c:v>45471</c:v>
                </c:pt>
                <c:pt idx="31">
                  <c:v>45501</c:v>
                </c:pt>
                <c:pt idx="32">
                  <c:v>45532</c:v>
                </c:pt>
                <c:pt idx="33">
                  <c:v>45563</c:v>
                </c:pt>
                <c:pt idx="34">
                  <c:v>45593</c:v>
                </c:pt>
                <c:pt idx="35">
                  <c:v>45624</c:v>
                </c:pt>
                <c:pt idx="36">
                  <c:v>45654</c:v>
                </c:pt>
                <c:pt idx="37">
                  <c:v>45685</c:v>
                </c:pt>
                <c:pt idx="38">
                  <c:v>45716</c:v>
                </c:pt>
                <c:pt idx="39">
                  <c:v>45744</c:v>
                </c:pt>
                <c:pt idx="40">
                  <c:v>45775</c:v>
                </c:pt>
                <c:pt idx="41">
                  <c:v>45805</c:v>
                </c:pt>
                <c:pt idx="42">
                  <c:v>45836</c:v>
                </c:pt>
                <c:pt idx="43">
                  <c:v>45866</c:v>
                </c:pt>
                <c:pt idx="44">
                  <c:v>45897</c:v>
                </c:pt>
                <c:pt idx="45">
                  <c:v>45928</c:v>
                </c:pt>
                <c:pt idx="46">
                  <c:v>45958</c:v>
                </c:pt>
                <c:pt idx="47">
                  <c:v>45989</c:v>
                </c:pt>
                <c:pt idx="48">
                  <c:v>46019</c:v>
                </c:pt>
                <c:pt idx="49">
                  <c:v>46050</c:v>
                </c:pt>
                <c:pt idx="50">
                  <c:v>46081</c:v>
                </c:pt>
                <c:pt idx="51">
                  <c:v>46109</c:v>
                </c:pt>
                <c:pt idx="52">
                  <c:v>46140</c:v>
                </c:pt>
                <c:pt idx="53">
                  <c:v>46170</c:v>
                </c:pt>
                <c:pt idx="54">
                  <c:v>46201</c:v>
                </c:pt>
                <c:pt idx="55">
                  <c:v>46231</c:v>
                </c:pt>
                <c:pt idx="56">
                  <c:v>46262</c:v>
                </c:pt>
                <c:pt idx="57">
                  <c:v>46293</c:v>
                </c:pt>
                <c:pt idx="58">
                  <c:v>46323</c:v>
                </c:pt>
                <c:pt idx="59">
                  <c:v>46354</c:v>
                </c:pt>
                <c:pt idx="60">
                  <c:v>46384</c:v>
                </c:pt>
                <c:pt idx="61">
                  <c:v>46415</c:v>
                </c:pt>
                <c:pt idx="62">
                  <c:v>46446</c:v>
                </c:pt>
                <c:pt idx="63">
                  <c:v>46474</c:v>
                </c:pt>
                <c:pt idx="64">
                  <c:v>46505</c:v>
                </c:pt>
                <c:pt idx="65">
                  <c:v>46535</c:v>
                </c:pt>
                <c:pt idx="66">
                  <c:v>46566</c:v>
                </c:pt>
                <c:pt idx="67">
                  <c:v>46596</c:v>
                </c:pt>
                <c:pt idx="68">
                  <c:v>46627</c:v>
                </c:pt>
                <c:pt idx="69">
                  <c:v>46658</c:v>
                </c:pt>
                <c:pt idx="70">
                  <c:v>46688</c:v>
                </c:pt>
                <c:pt idx="71">
                  <c:v>46719</c:v>
                </c:pt>
                <c:pt idx="72">
                  <c:v>46749</c:v>
                </c:pt>
                <c:pt idx="73">
                  <c:v>46780</c:v>
                </c:pt>
                <c:pt idx="74">
                  <c:v>46811</c:v>
                </c:pt>
                <c:pt idx="75">
                  <c:v>46840</c:v>
                </c:pt>
                <c:pt idx="76">
                  <c:v>46871</c:v>
                </c:pt>
                <c:pt idx="77">
                  <c:v>46901</c:v>
                </c:pt>
                <c:pt idx="78">
                  <c:v>46932</c:v>
                </c:pt>
                <c:pt idx="79">
                  <c:v>46962</c:v>
                </c:pt>
                <c:pt idx="80">
                  <c:v>46993</c:v>
                </c:pt>
                <c:pt idx="81">
                  <c:v>47024</c:v>
                </c:pt>
                <c:pt idx="82">
                  <c:v>47054</c:v>
                </c:pt>
                <c:pt idx="83">
                  <c:v>47085</c:v>
                </c:pt>
                <c:pt idx="84">
                  <c:v>47115</c:v>
                </c:pt>
                <c:pt idx="85">
                  <c:v>47146</c:v>
                </c:pt>
                <c:pt idx="86">
                  <c:v>47177</c:v>
                </c:pt>
                <c:pt idx="87">
                  <c:v>47205</c:v>
                </c:pt>
                <c:pt idx="88">
                  <c:v>47236</c:v>
                </c:pt>
                <c:pt idx="89">
                  <c:v>47266</c:v>
                </c:pt>
                <c:pt idx="90">
                  <c:v>47297</c:v>
                </c:pt>
                <c:pt idx="91">
                  <c:v>47327</c:v>
                </c:pt>
                <c:pt idx="92">
                  <c:v>47358</c:v>
                </c:pt>
                <c:pt idx="93">
                  <c:v>47389</c:v>
                </c:pt>
                <c:pt idx="94">
                  <c:v>47419</c:v>
                </c:pt>
                <c:pt idx="95">
                  <c:v>47450</c:v>
                </c:pt>
                <c:pt idx="96">
                  <c:v>47480</c:v>
                </c:pt>
                <c:pt idx="97">
                  <c:v>47511</c:v>
                </c:pt>
                <c:pt idx="98">
                  <c:v>47542</c:v>
                </c:pt>
                <c:pt idx="99">
                  <c:v>47570</c:v>
                </c:pt>
                <c:pt idx="100">
                  <c:v>47601</c:v>
                </c:pt>
                <c:pt idx="101">
                  <c:v>47631</c:v>
                </c:pt>
                <c:pt idx="102">
                  <c:v>47662</c:v>
                </c:pt>
                <c:pt idx="103">
                  <c:v>47692</c:v>
                </c:pt>
                <c:pt idx="104">
                  <c:v>47723</c:v>
                </c:pt>
                <c:pt idx="105">
                  <c:v>47754</c:v>
                </c:pt>
                <c:pt idx="106">
                  <c:v>47784</c:v>
                </c:pt>
                <c:pt idx="107">
                  <c:v>47815</c:v>
                </c:pt>
                <c:pt idx="108">
                  <c:v>47845</c:v>
                </c:pt>
                <c:pt idx="109">
                  <c:v>47876</c:v>
                </c:pt>
                <c:pt idx="110">
                  <c:v>47907</c:v>
                </c:pt>
                <c:pt idx="111">
                  <c:v>47935</c:v>
                </c:pt>
                <c:pt idx="112">
                  <c:v>47966</c:v>
                </c:pt>
                <c:pt idx="113">
                  <c:v>47996</c:v>
                </c:pt>
                <c:pt idx="114">
                  <c:v>48027</c:v>
                </c:pt>
                <c:pt idx="115">
                  <c:v>48057</c:v>
                </c:pt>
                <c:pt idx="116">
                  <c:v>48088</c:v>
                </c:pt>
                <c:pt idx="117">
                  <c:v>48119</c:v>
                </c:pt>
                <c:pt idx="118">
                  <c:v>48149</c:v>
                </c:pt>
                <c:pt idx="119">
                  <c:v>48180</c:v>
                </c:pt>
                <c:pt idx="120">
                  <c:v>48210</c:v>
                </c:pt>
              </c:numCache>
            </c:numRef>
          </c:xVal>
          <c:yVal>
            <c:numRef>
              <c:f>'Bootstrapping Tenor Basis'!$P$4:$P$124</c:f>
              <c:numCache>
                <c:formatCode>0.0000%</c:formatCode>
                <c:ptCount val="121"/>
                <c:pt idx="0">
                  <c:v>3.9317009329284261E-3</c:v>
                </c:pt>
                <c:pt idx="1">
                  <c:v>3.9708320899364867E-3</c:v>
                </c:pt>
                <c:pt idx="2">
                  <c:v>4.0713423602287682E-3</c:v>
                </c:pt>
                <c:pt idx="3">
                  <c:v>4.2337051045451268E-3</c:v>
                </c:pt>
                <c:pt idx="4">
                  <c:v>4.4856119280290829E-3</c:v>
                </c:pt>
                <c:pt idx="5">
                  <c:v>4.8015802425078634E-3</c:v>
                </c:pt>
                <c:pt idx="6">
                  <c:v>5.2026746021187611E-3</c:v>
                </c:pt>
                <c:pt idx="7">
                  <c:v>5.6630179516777906E-3</c:v>
                </c:pt>
                <c:pt idx="8">
                  <c:v>6.213299847558142E-3</c:v>
                </c:pt>
                <c:pt idx="9">
                  <c:v>6.8393983602373235E-3</c:v>
                </c:pt>
                <c:pt idx="10">
                  <c:v>7.5174876642597121E-3</c:v>
                </c:pt>
                <c:pt idx="11">
                  <c:v>8.2927737131451556E-3</c:v>
                </c:pt>
                <c:pt idx="12">
                  <c:v>9.115238052210848E-3</c:v>
                </c:pt>
                <c:pt idx="13">
                  <c:v>9.9973811759022507E-3</c:v>
                </c:pt>
                <c:pt idx="14">
                  <c:v>1.0822802619968945E-2</c:v>
                </c:pt>
                <c:pt idx="15">
                  <c:v>1.1517025412369023E-2</c:v>
                </c:pt>
                <c:pt idx="16">
                  <c:v>1.2228811580014596E-2</c:v>
                </c:pt>
                <c:pt idx="17">
                  <c:v>1.2860788200639286E-2</c:v>
                </c:pt>
                <c:pt idx="18">
                  <c:v>1.3455087048824893E-2</c:v>
                </c:pt>
                <c:pt idx="19">
                  <c:v>1.3973366263395973E-2</c:v>
                </c:pt>
                <c:pt idx="20">
                  <c:v>1.4450177791950968E-2</c:v>
                </c:pt>
                <c:pt idx="21">
                  <c:v>1.486728264997433E-2</c:v>
                </c:pt>
                <c:pt idx="22">
                  <c:v>1.5214083809548523E-2</c:v>
                </c:pt>
                <c:pt idx="23">
                  <c:v>1.5513701348023785E-2</c:v>
                </c:pt>
                <c:pt idx="24">
                  <c:v>1.574680510158763E-2</c:v>
                </c:pt>
                <c:pt idx="25">
                  <c:v>1.5941733636922747E-2</c:v>
                </c:pt>
                <c:pt idx="26">
                  <c:v>1.6117027520709502E-2</c:v>
                </c:pt>
                <c:pt idx="27">
                  <c:v>1.6264053766076023E-2</c:v>
                </c:pt>
                <c:pt idx="28">
                  <c:v>1.6403091855282385E-2</c:v>
                </c:pt>
                <c:pt idx="29">
                  <c:v>1.6519809332820039E-2</c:v>
                </c:pt>
                <c:pt idx="30">
                  <c:v>1.6621987364085787E-2</c:v>
                </c:pt>
                <c:pt idx="31">
                  <c:v>1.6703033817929112E-2</c:v>
                </c:pt>
                <c:pt idx="32">
                  <c:v>1.6768351791304228E-2</c:v>
                </c:pt>
                <c:pt idx="33">
                  <c:v>1.6814937604068419E-2</c:v>
                </c:pt>
                <c:pt idx="34">
                  <c:v>1.6842185136828336E-2</c:v>
                </c:pt>
                <c:pt idx="35">
                  <c:v>1.6851910891681095E-2</c:v>
                </c:pt>
                <c:pt idx="36">
                  <c:v>1.6843487400667441E-2</c:v>
                </c:pt>
                <c:pt idx="37">
                  <c:v>1.6821979004355274E-2</c:v>
                </c:pt>
                <c:pt idx="38">
                  <c:v>1.680229022914128E-2</c:v>
                </c:pt>
                <c:pt idx="39">
                  <c:v>1.6786761620659844E-2</c:v>
                </c:pt>
                <c:pt idx="40">
                  <c:v>1.6772065619811576E-2</c:v>
                </c:pt>
                <c:pt idx="41">
                  <c:v>1.6760341435500582E-2</c:v>
                </c:pt>
                <c:pt idx="42">
                  <c:v>1.6750807455623462E-2</c:v>
                </c:pt>
                <c:pt idx="43">
                  <c:v>1.6744078775494754E-2</c:v>
                </c:pt>
                <c:pt idx="44">
                  <c:v>1.673970681641223E-2</c:v>
                </c:pt>
                <c:pt idx="45">
                  <c:v>1.6737958179565058E-2</c:v>
                </c:pt>
                <c:pt idx="46">
                  <c:v>1.6738763702294209E-2</c:v>
                </c:pt>
                <c:pt idx="47">
                  <c:v>1.6742177086302799E-2</c:v>
                </c:pt>
                <c:pt idx="48">
                  <c:v>1.6747978113186054E-2</c:v>
                </c:pt>
                <c:pt idx="49">
                  <c:v>1.6756553518089603E-2</c:v>
                </c:pt>
                <c:pt idx="50">
                  <c:v>1.6767752245027346E-2</c:v>
                </c:pt>
                <c:pt idx="51">
                  <c:v>1.6780122025601626E-2</c:v>
                </c:pt>
                <c:pt idx="52">
                  <c:v>1.6796313526858522E-2</c:v>
                </c:pt>
                <c:pt idx="53">
                  <c:v>1.6814480473774405E-2</c:v>
                </c:pt>
                <c:pt idx="54">
                  <c:v>1.6835833995960416E-2</c:v>
                </c:pt>
                <c:pt idx="55">
                  <c:v>1.6858996446957032E-2</c:v>
                </c:pt>
                <c:pt idx="56">
                  <c:v>1.6885511990072363E-2</c:v>
                </c:pt>
                <c:pt idx="57">
                  <c:v>1.6914650855277834E-2</c:v>
                </c:pt>
                <c:pt idx="58">
                  <c:v>1.6945347509180097E-2</c:v>
                </c:pt>
                <c:pt idx="59">
                  <c:v>1.6979648395295879E-2</c:v>
                </c:pt>
                <c:pt idx="60">
                  <c:v>1.7015340553312792E-2</c:v>
                </c:pt>
                <c:pt idx="61">
                  <c:v>1.7053956357321307E-2</c:v>
                </c:pt>
                <c:pt idx="62">
                  <c:v>1.7092543171507962E-2</c:v>
                </c:pt>
                <c:pt idx="63">
                  <c:v>1.7127319517253492E-2</c:v>
                </c:pt>
                <c:pt idx="64">
                  <c:v>1.7165737468701016E-2</c:v>
                </c:pt>
                <c:pt idx="65">
                  <c:v>1.7202831653879119E-2</c:v>
                </c:pt>
                <c:pt idx="66">
                  <c:v>1.7241075018401691E-2</c:v>
                </c:pt>
                <c:pt idx="67">
                  <c:v>1.7278000248441481E-2</c:v>
                </c:pt>
                <c:pt idx="68">
                  <c:v>1.7316069026147088E-2</c:v>
                </c:pt>
                <c:pt idx="69">
                  <c:v>1.735404907925198E-2</c:v>
                </c:pt>
                <c:pt idx="70">
                  <c:v>1.7390719491824788E-2</c:v>
                </c:pt>
                <c:pt idx="71">
                  <c:v>1.7428524958031513E-2</c:v>
                </c:pt>
                <c:pt idx="72">
                  <c:v>1.7465026415564532E-2</c:v>
                </c:pt>
                <c:pt idx="73">
                  <c:v>1.7502657294898794E-2</c:v>
                </c:pt>
                <c:pt idx="74">
                  <c:v>1.7540199449768406E-2</c:v>
                </c:pt>
                <c:pt idx="75">
                  <c:v>1.7575239207128023E-2</c:v>
                </c:pt>
                <c:pt idx="76">
                  <c:v>1.7612609637176969E-2</c:v>
                </c:pt>
                <c:pt idx="77">
                  <c:v>1.7648690091863956E-2</c:v>
                </c:pt>
                <c:pt idx="78">
                  <c:v>1.7685885934980116E-2</c:v>
                </c:pt>
                <c:pt idx="79">
                  <c:v>1.7721797434660957E-2</c:v>
                </c:pt>
                <c:pt idx="80">
                  <c:v>1.7758818690787274E-2</c:v>
                </c:pt>
                <c:pt idx="81">
                  <c:v>1.7795751222473663E-2</c:v>
                </c:pt>
                <c:pt idx="82">
                  <c:v>1.7831407904642289E-2</c:v>
                </c:pt>
                <c:pt idx="83">
                  <c:v>1.7868165849415255E-2</c:v>
                </c:pt>
                <c:pt idx="84">
                  <c:v>1.790365357650699E-2</c:v>
                </c:pt>
                <c:pt idx="85">
                  <c:v>1.7940236934389286E-2</c:v>
                </c:pt>
                <c:pt idx="86">
                  <c:v>1.7976731567801864E-2</c:v>
                </c:pt>
                <c:pt idx="87">
                  <c:v>1.8009618201836056E-2</c:v>
                </c:pt>
                <c:pt idx="88">
                  <c:v>1.8045943972519716E-2</c:v>
                </c:pt>
                <c:pt idx="89">
                  <c:v>1.8081013466549167E-2</c:v>
                </c:pt>
                <c:pt idx="90">
                  <c:v>1.8117164650272789E-2</c:v>
                </c:pt>
                <c:pt idx="91">
                  <c:v>1.815206518924737E-2</c:v>
                </c:pt>
                <c:pt idx="92">
                  <c:v>1.8188041786113027E-2</c:v>
                </c:pt>
                <c:pt idx="93">
                  <c:v>1.8223929658446544E-2</c:v>
                </c:pt>
                <c:pt idx="94">
                  <c:v>1.8258575379916396E-2</c:v>
                </c:pt>
                <c:pt idx="95">
                  <c:v>1.8294288665382887E-2</c:v>
                </c:pt>
                <c:pt idx="96">
                  <c:v>1.8328765431801015E-2</c:v>
                </c:pt>
                <c:pt idx="97">
                  <c:v>1.8364304130258188E-2</c:v>
                </c:pt>
                <c:pt idx="98">
                  <c:v>1.8399754104392804E-2</c:v>
                </c:pt>
                <c:pt idx="99">
                  <c:v>1.8431697175065532E-2</c:v>
                </c:pt>
                <c:pt idx="100">
                  <c:v>1.8466978286409346E-2</c:v>
                </c:pt>
                <c:pt idx="101">
                  <c:v>1.8501036819679694E-2</c:v>
                </c:pt>
                <c:pt idx="102">
                  <c:v>1.8536143344099608E-2</c:v>
                </c:pt>
                <c:pt idx="103">
                  <c:v>1.8570032922492419E-2</c:v>
                </c:pt>
                <c:pt idx="104">
                  <c:v>1.8604964859925473E-2</c:v>
                </c:pt>
                <c:pt idx="105">
                  <c:v>1.8639808072887298E-2</c:v>
                </c:pt>
                <c:pt idx="106">
                  <c:v>1.8673442833757103E-2</c:v>
                </c:pt>
                <c:pt idx="107">
                  <c:v>1.8708111459799597E-2</c:v>
                </c:pt>
                <c:pt idx="108">
                  <c:v>1.8741577265463678E-2</c:v>
                </c:pt>
                <c:pt idx="109">
                  <c:v>1.8776071304684734E-2</c:v>
                </c:pt>
                <c:pt idx="110">
                  <c:v>1.8810476619316209E-2</c:v>
                </c:pt>
                <c:pt idx="111">
                  <c:v>1.884147612685819E-2</c:v>
                </c:pt>
                <c:pt idx="112">
                  <c:v>1.8875712578781997E-2</c:v>
                </c:pt>
                <c:pt idx="113">
                  <c:v>1.8908760151494695E-2</c:v>
                </c:pt>
                <c:pt idx="114">
                  <c:v>1.8942822016432048E-2</c:v>
                </c:pt>
                <c:pt idx="115">
                  <c:v>1.8975700634184335E-2</c:v>
                </c:pt>
                <c:pt idx="116">
                  <c:v>1.9009587912231413E-2</c:v>
                </c:pt>
                <c:pt idx="117">
                  <c:v>1.9043386465859197E-2</c:v>
                </c:pt>
                <c:pt idx="118">
                  <c:v>1.9076010266044441E-2</c:v>
                </c:pt>
                <c:pt idx="119">
                  <c:v>1.910963423268295E-2</c:v>
                </c:pt>
                <c:pt idx="120">
                  <c:v>1.9142089077815561E-2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D-4A01-9082-CA2FF3221D66}"/>
            </c:ext>
          </c:extLst>
        </c:ser>
        <c:ser>
          <c:idx val="2"/>
          <c:order val="2"/>
          <c:tx>
            <c:strRef>
              <c:f>'Bootstrapping Tenor Basis'!$Q$3</c:f>
              <c:strCache>
                <c:ptCount val="1"/>
                <c:pt idx="0">
                  <c:v>YTS_USD_6M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'Bootstrapping Tenor Basis'!$N$4:$N$124</c:f>
              <c:numCache>
                <c:formatCode>ddd\,\ d\-mmm\-yyyy</c:formatCode>
                <c:ptCount val="121"/>
                <c:pt idx="0">
                  <c:v>44561</c:v>
                </c:pt>
                <c:pt idx="1">
                  <c:v>44592</c:v>
                </c:pt>
                <c:pt idx="2">
                  <c:v>44620</c:v>
                </c:pt>
                <c:pt idx="3">
                  <c:v>44648</c:v>
                </c:pt>
                <c:pt idx="4">
                  <c:v>44679</c:v>
                </c:pt>
                <c:pt idx="5">
                  <c:v>44709</c:v>
                </c:pt>
                <c:pt idx="6">
                  <c:v>44740</c:v>
                </c:pt>
                <c:pt idx="7">
                  <c:v>44770</c:v>
                </c:pt>
                <c:pt idx="8">
                  <c:v>44801</c:v>
                </c:pt>
                <c:pt idx="9">
                  <c:v>44832</c:v>
                </c:pt>
                <c:pt idx="10">
                  <c:v>44862</c:v>
                </c:pt>
                <c:pt idx="11">
                  <c:v>44893</c:v>
                </c:pt>
                <c:pt idx="12">
                  <c:v>44923</c:v>
                </c:pt>
                <c:pt idx="13">
                  <c:v>44954</c:v>
                </c:pt>
                <c:pt idx="14">
                  <c:v>44985</c:v>
                </c:pt>
                <c:pt idx="15">
                  <c:v>45013</c:v>
                </c:pt>
                <c:pt idx="16">
                  <c:v>45044</c:v>
                </c:pt>
                <c:pt idx="17">
                  <c:v>45074</c:v>
                </c:pt>
                <c:pt idx="18">
                  <c:v>45105</c:v>
                </c:pt>
                <c:pt idx="19">
                  <c:v>45135</c:v>
                </c:pt>
                <c:pt idx="20">
                  <c:v>45166</c:v>
                </c:pt>
                <c:pt idx="21">
                  <c:v>45197</c:v>
                </c:pt>
                <c:pt idx="22">
                  <c:v>45227</c:v>
                </c:pt>
                <c:pt idx="23">
                  <c:v>45258</c:v>
                </c:pt>
                <c:pt idx="24">
                  <c:v>45288</c:v>
                </c:pt>
                <c:pt idx="25">
                  <c:v>45319</c:v>
                </c:pt>
                <c:pt idx="26">
                  <c:v>45350</c:v>
                </c:pt>
                <c:pt idx="27">
                  <c:v>45379</c:v>
                </c:pt>
                <c:pt idx="28">
                  <c:v>45410</c:v>
                </c:pt>
                <c:pt idx="29">
                  <c:v>45440</c:v>
                </c:pt>
                <c:pt idx="30">
                  <c:v>45471</c:v>
                </c:pt>
                <c:pt idx="31">
                  <c:v>45501</c:v>
                </c:pt>
                <c:pt idx="32">
                  <c:v>45532</c:v>
                </c:pt>
                <c:pt idx="33">
                  <c:v>45563</c:v>
                </c:pt>
                <c:pt idx="34">
                  <c:v>45593</c:v>
                </c:pt>
                <c:pt idx="35">
                  <c:v>45624</c:v>
                </c:pt>
                <c:pt idx="36">
                  <c:v>45654</c:v>
                </c:pt>
                <c:pt idx="37">
                  <c:v>45685</c:v>
                </c:pt>
                <c:pt idx="38">
                  <c:v>45716</c:v>
                </c:pt>
                <c:pt idx="39">
                  <c:v>45744</c:v>
                </c:pt>
                <c:pt idx="40">
                  <c:v>45775</c:v>
                </c:pt>
                <c:pt idx="41">
                  <c:v>45805</c:v>
                </c:pt>
                <c:pt idx="42">
                  <c:v>45836</c:v>
                </c:pt>
                <c:pt idx="43">
                  <c:v>45866</c:v>
                </c:pt>
                <c:pt idx="44">
                  <c:v>45897</c:v>
                </c:pt>
                <c:pt idx="45">
                  <c:v>45928</c:v>
                </c:pt>
                <c:pt idx="46">
                  <c:v>45958</c:v>
                </c:pt>
                <c:pt idx="47">
                  <c:v>45989</c:v>
                </c:pt>
                <c:pt idx="48">
                  <c:v>46019</c:v>
                </c:pt>
                <c:pt idx="49">
                  <c:v>46050</c:v>
                </c:pt>
                <c:pt idx="50">
                  <c:v>46081</c:v>
                </c:pt>
                <c:pt idx="51">
                  <c:v>46109</c:v>
                </c:pt>
                <c:pt idx="52">
                  <c:v>46140</c:v>
                </c:pt>
                <c:pt idx="53">
                  <c:v>46170</c:v>
                </c:pt>
                <c:pt idx="54">
                  <c:v>46201</c:v>
                </c:pt>
                <c:pt idx="55">
                  <c:v>46231</c:v>
                </c:pt>
                <c:pt idx="56">
                  <c:v>46262</c:v>
                </c:pt>
                <c:pt idx="57">
                  <c:v>46293</c:v>
                </c:pt>
                <c:pt idx="58">
                  <c:v>46323</c:v>
                </c:pt>
                <c:pt idx="59">
                  <c:v>46354</c:v>
                </c:pt>
                <c:pt idx="60">
                  <c:v>46384</c:v>
                </c:pt>
                <c:pt idx="61">
                  <c:v>46415</c:v>
                </c:pt>
                <c:pt idx="62">
                  <c:v>46446</c:v>
                </c:pt>
                <c:pt idx="63">
                  <c:v>46474</c:v>
                </c:pt>
                <c:pt idx="64">
                  <c:v>46505</c:v>
                </c:pt>
                <c:pt idx="65">
                  <c:v>46535</c:v>
                </c:pt>
                <c:pt idx="66">
                  <c:v>46566</c:v>
                </c:pt>
                <c:pt idx="67">
                  <c:v>46596</c:v>
                </c:pt>
                <c:pt idx="68">
                  <c:v>46627</c:v>
                </c:pt>
                <c:pt idx="69">
                  <c:v>46658</c:v>
                </c:pt>
                <c:pt idx="70">
                  <c:v>46688</c:v>
                </c:pt>
                <c:pt idx="71">
                  <c:v>46719</c:v>
                </c:pt>
                <c:pt idx="72">
                  <c:v>46749</c:v>
                </c:pt>
                <c:pt idx="73">
                  <c:v>46780</c:v>
                </c:pt>
                <c:pt idx="74">
                  <c:v>46811</c:v>
                </c:pt>
                <c:pt idx="75">
                  <c:v>46840</c:v>
                </c:pt>
                <c:pt idx="76">
                  <c:v>46871</c:v>
                </c:pt>
                <c:pt idx="77">
                  <c:v>46901</c:v>
                </c:pt>
                <c:pt idx="78">
                  <c:v>46932</c:v>
                </c:pt>
                <c:pt idx="79">
                  <c:v>46962</c:v>
                </c:pt>
                <c:pt idx="80">
                  <c:v>46993</c:v>
                </c:pt>
                <c:pt idx="81">
                  <c:v>47024</c:v>
                </c:pt>
                <c:pt idx="82">
                  <c:v>47054</c:v>
                </c:pt>
                <c:pt idx="83">
                  <c:v>47085</c:v>
                </c:pt>
                <c:pt idx="84">
                  <c:v>47115</c:v>
                </c:pt>
                <c:pt idx="85">
                  <c:v>47146</c:v>
                </c:pt>
                <c:pt idx="86">
                  <c:v>47177</c:v>
                </c:pt>
                <c:pt idx="87">
                  <c:v>47205</c:v>
                </c:pt>
                <c:pt idx="88">
                  <c:v>47236</c:v>
                </c:pt>
                <c:pt idx="89">
                  <c:v>47266</c:v>
                </c:pt>
                <c:pt idx="90">
                  <c:v>47297</c:v>
                </c:pt>
                <c:pt idx="91">
                  <c:v>47327</c:v>
                </c:pt>
                <c:pt idx="92">
                  <c:v>47358</c:v>
                </c:pt>
                <c:pt idx="93">
                  <c:v>47389</c:v>
                </c:pt>
                <c:pt idx="94">
                  <c:v>47419</c:v>
                </c:pt>
                <c:pt idx="95">
                  <c:v>47450</c:v>
                </c:pt>
                <c:pt idx="96">
                  <c:v>47480</c:v>
                </c:pt>
                <c:pt idx="97">
                  <c:v>47511</c:v>
                </c:pt>
                <c:pt idx="98">
                  <c:v>47542</c:v>
                </c:pt>
                <c:pt idx="99">
                  <c:v>47570</c:v>
                </c:pt>
                <c:pt idx="100">
                  <c:v>47601</c:v>
                </c:pt>
                <c:pt idx="101">
                  <c:v>47631</c:v>
                </c:pt>
                <c:pt idx="102">
                  <c:v>47662</c:v>
                </c:pt>
                <c:pt idx="103">
                  <c:v>47692</c:v>
                </c:pt>
                <c:pt idx="104">
                  <c:v>47723</c:v>
                </c:pt>
                <c:pt idx="105">
                  <c:v>47754</c:v>
                </c:pt>
                <c:pt idx="106">
                  <c:v>47784</c:v>
                </c:pt>
                <c:pt idx="107">
                  <c:v>47815</c:v>
                </c:pt>
                <c:pt idx="108">
                  <c:v>47845</c:v>
                </c:pt>
                <c:pt idx="109">
                  <c:v>47876</c:v>
                </c:pt>
                <c:pt idx="110">
                  <c:v>47907</c:v>
                </c:pt>
                <c:pt idx="111">
                  <c:v>47935</c:v>
                </c:pt>
                <c:pt idx="112">
                  <c:v>47966</c:v>
                </c:pt>
                <c:pt idx="113">
                  <c:v>47996</c:v>
                </c:pt>
                <c:pt idx="114">
                  <c:v>48027</c:v>
                </c:pt>
                <c:pt idx="115">
                  <c:v>48057</c:v>
                </c:pt>
                <c:pt idx="116">
                  <c:v>48088</c:v>
                </c:pt>
                <c:pt idx="117">
                  <c:v>48119</c:v>
                </c:pt>
                <c:pt idx="118">
                  <c:v>48149</c:v>
                </c:pt>
                <c:pt idx="119">
                  <c:v>48180</c:v>
                </c:pt>
                <c:pt idx="120">
                  <c:v>48210</c:v>
                </c:pt>
              </c:numCache>
            </c:numRef>
          </c:xVal>
          <c:yVal>
            <c:numRef>
              <c:f>'Bootstrapping Tenor Basis'!$Q$4:$Q$124</c:f>
              <c:numCache>
                <c:formatCode>0.0000%</c:formatCode>
                <c:ptCount val="121"/>
                <c:pt idx="0">
                  <c:v>8.2485371256089384E-3</c:v>
                </c:pt>
                <c:pt idx="1">
                  <c:v>8.2754599811741651E-3</c:v>
                </c:pt>
                <c:pt idx="2">
                  <c:v>8.3446126383001362E-3</c:v>
                </c:pt>
                <c:pt idx="3">
                  <c:v>8.4563207768252689E-3</c:v>
                </c:pt>
                <c:pt idx="4">
                  <c:v>8.6296366593484296E-3</c:v>
                </c:pt>
                <c:pt idx="5">
                  <c:v>8.8470278618719318E-3</c:v>
                </c:pt>
                <c:pt idx="6">
                  <c:v>9.1229871310823801E-3</c:v>
                </c:pt>
                <c:pt idx="7">
                  <c:v>9.4397106433660883E-3</c:v>
                </c:pt>
                <c:pt idx="8">
                  <c:v>9.8183132993746244E-3</c:v>
                </c:pt>
                <c:pt idx="9">
                  <c:v>1.0249078987951596E-2</c:v>
                </c:pt>
                <c:pt idx="10">
                  <c:v>1.0715615164160457E-2</c:v>
                </c:pt>
                <c:pt idx="11">
                  <c:v>1.1249024239449257E-2</c:v>
                </c:pt>
                <c:pt idx="12">
                  <c:v>1.1814892725354048E-2</c:v>
                </c:pt>
                <c:pt idx="13">
                  <c:v>1.2425414841930035E-2</c:v>
                </c:pt>
                <c:pt idx="14">
                  <c:v>1.3008163501325418E-2</c:v>
                </c:pt>
                <c:pt idx="15">
                  <c:v>1.3509097847479223E-2</c:v>
                </c:pt>
                <c:pt idx="16">
                  <c:v>1.4035560954509274E-2</c:v>
                </c:pt>
                <c:pt idx="17">
                  <c:v>1.451688321757809E-2</c:v>
                </c:pt>
                <c:pt idx="18">
                  <c:v>1.4985152787494328E-2</c:v>
                </c:pt>
                <c:pt idx="19">
                  <c:v>1.5410158724289587E-2</c:v>
                </c:pt>
                <c:pt idx="20">
                  <c:v>1.5820234757020588E-2</c:v>
                </c:pt>
                <c:pt idx="21">
                  <c:v>1.6200737024949785E-2</c:v>
                </c:pt>
                <c:pt idx="22">
                  <c:v>1.6540806863089799E-2</c:v>
                </c:pt>
                <c:pt idx="23">
                  <c:v>1.6863115593876883E-2</c:v>
                </c:pt>
                <c:pt idx="24">
                  <c:v>1.7146869105800742E-2</c:v>
                </c:pt>
                <c:pt idx="25">
                  <c:v>1.7412101158098457E-2</c:v>
                </c:pt>
                <c:pt idx="26">
                  <c:v>1.7651256373133847E-2</c:v>
                </c:pt>
                <c:pt idx="27">
                  <c:v>1.7851445975810471E-2</c:v>
                </c:pt>
                <c:pt idx="28">
                  <c:v>1.8040282325264986E-2</c:v>
                </c:pt>
                <c:pt idx="29">
                  <c:v>1.8198273544035456E-2</c:v>
                </c:pt>
                <c:pt idx="30">
                  <c:v>1.8335952380058411E-2</c:v>
                </c:pt>
                <c:pt idx="31">
                  <c:v>1.8444436327863419E-2</c:v>
                </c:pt>
                <c:pt idx="32">
                  <c:v>1.853095765050336E-2</c:v>
                </c:pt>
                <c:pt idx="33">
                  <c:v>1.8591480892718996E-2</c:v>
                </c:pt>
                <c:pt idx="34">
                  <c:v>1.8625298136669608E-2</c:v>
                </c:pt>
                <c:pt idx="35">
                  <c:v>1.8634663865507571E-2</c:v>
                </c:pt>
                <c:pt idx="36">
                  <c:v>1.8618973838569138E-2</c:v>
                </c:pt>
                <c:pt idx="37">
                  <c:v>1.858489044316981E-2</c:v>
                </c:pt>
                <c:pt idx="38">
                  <c:v>1.8552968184726192E-2</c:v>
                </c:pt>
                <c:pt idx="39">
                  <c:v>1.8526939224105792E-2</c:v>
                </c:pt>
                <c:pt idx="40">
                  <c:v>1.8501225926727451E-2</c:v>
                </c:pt>
                <c:pt idx="41">
                  <c:v>1.8479448268539256E-2</c:v>
                </c:pt>
                <c:pt idx="42">
                  <c:v>1.8460154405573928E-2</c:v>
                </c:pt>
                <c:pt idx="43">
                  <c:v>1.8444589103161504E-2</c:v>
                </c:pt>
                <c:pt idx="44">
                  <c:v>1.8431714674505238E-2</c:v>
                </c:pt>
                <c:pt idx="45">
                  <c:v>1.8422102581196729E-2</c:v>
                </c:pt>
                <c:pt idx="46">
                  <c:v>1.8415906733394473E-2</c:v>
                </c:pt>
                <c:pt idx="47">
                  <c:v>1.8412714074534712E-2</c:v>
                </c:pt>
                <c:pt idx="48">
                  <c:v>1.8412730582424104E-2</c:v>
                </c:pt>
                <c:pt idx="49">
                  <c:v>1.8415957357858306E-2</c:v>
                </c:pt>
                <c:pt idx="50">
                  <c:v>1.8422446468657563E-2</c:v>
                </c:pt>
                <c:pt idx="51">
                  <c:v>1.8431111648010451E-2</c:v>
                </c:pt>
                <c:pt idx="52">
                  <c:v>1.8443809719896582E-2</c:v>
                </c:pt>
                <c:pt idx="53">
                  <c:v>1.8459204354476334E-2</c:v>
                </c:pt>
                <c:pt idx="54">
                  <c:v>1.8478321860717153E-2</c:v>
                </c:pt>
                <c:pt idx="55">
                  <c:v>1.8499928851044647E-2</c:v>
                </c:pt>
                <c:pt idx="56">
                  <c:v>1.8525465791600328E-2</c:v>
                </c:pt>
                <c:pt idx="57">
                  <c:v>1.8554265067583297E-2</c:v>
                </c:pt>
                <c:pt idx="58">
                  <c:v>1.8585241512595059E-2</c:v>
                </c:pt>
                <c:pt idx="59">
                  <c:v>1.8620460222933996E-2</c:v>
                </c:pt>
                <c:pt idx="60">
                  <c:v>1.8657649023654455E-2</c:v>
                </c:pt>
                <c:pt idx="61">
                  <c:v>1.8698227801433379E-2</c:v>
                </c:pt>
                <c:pt idx="62">
                  <c:v>1.8738751996480004E-2</c:v>
                </c:pt>
                <c:pt idx="63">
                  <c:v>1.8775243371581277E-2</c:v>
                </c:pt>
                <c:pt idx="64">
                  <c:v>1.8815521507282926E-2</c:v>
                </c:pt>
                <c:pt idx="65">
                  <c:v>1.885437725123883E-2</c:v>
                </c:pt>
                <c:pt idx="66">
                  <c:v>1.8894400986453324E-2</c:v>
                </c:pt>
                <c:pt idx="67">
                  <c:v>1.893301053644306E-2</c:v>
                </c:pt>
                <c:pt idx="68">
                  <c:v>1.8972779871254029E-2</c:v>
                </c:pt>
                <c:pt idx="69">
                  <c:v>1.9012419920602396E-2</c:v>
                </c:pt>
                <c:pt idx="70">
                  <c:v>1.9050658161764399E-2</c:v>
                </c:pt>
                <c:pt idx="71">
                  <c:v>1.9090043810712498E-2</c:v>
                </c:pt>
                <c:pt idx="72">
                  <c:v>1.9128035857980698E-2</c:v>
                </c:pt>
                <c:pt idx="73">
                  <c:v>1.916716710652849E-2</c:v>
                </c:pt>
                <c:pt idx="74">
                  <c:v>1.920616906965816E-2</c:v>
                </c:pt>
                <c:pt idx="75">
                  <c:v>1.9242537734060827E-2</c:v>
                </c:pt>
                <c:pt idx="76">
                  <c:v>1.9281289467262663E-2</c:v>
                </c:pt>
                <c:pt idx="77">
                  <c:v>1.9318668047596028E-2</c:v>
                </c:pt>
                <c:pt idx="78">
                  <c:v>1.9357165380391592E-2</c:v>
                </c:pt>
                <c:pt idx="79">
                  <c:v>1.939429776680527E-2</c:v>
                </c:pt>
                <c:pt idx="80">
                  <c:v>1.9432540699271913E-2</c:v>
                </c:pt>
                <c:pt idx="81">
                  <c:v>1.947065434619721E-2</c:v>
                </c:pt>
                <c:pt idx="82">
                  <c:v>1.9507415423646465E-2</c:v>
                </c:pt>
                <c:pt idx="83">
                  <c:v>1.9545274670236625E-2</c:v>
                </c:pt>
                <c:pt idx="84">
                  <c:v>1.9581789553823312E-2</c:v>
                </c:pt>
                <c:pt idx="85">
                  <c:v>1.961939439990994E-2</c:v>
                </c:pt>
                <c:pt idx="86">
                  <c:v>1.9656869960653772E-2</c:v>
                </c:pt>
                <c:pt idx="87">
                  <c:v>1.9690607730614391E-2</c:v>
                </c:pt>
                <c:pt idx="88">
                  <c:v>1.9727837231922243E-2</c:v>
                </c:pt>
                <c:pt idx="89">
                  <c:v>1.9763742684581826E-2</c:v>
                </c:pt>
                <c:pt idx="90">
                  <c:v>1.9800717785443067E-2</c:v>
                </c:pt>
                <c:pt idx="91">
                  <c:v>1.9836377044271609E-2</c:v>
                </c:pt>
                <c:pt idx="92">
                  <c:v>1.9873097744676289E-2</c:v>
                </c:pt>
                <c:pt idx="93">
                  <c:v>1.9909689159764633E-2</c:v>
                </c:pt>
                <c:pt idx="94">
                  <c:v>1.9944977109595544E-2</c:v>
                </c:pt>
                <c:pt idx="95">
                  <c:v>1.9981314124211669E-2</c:v>
                </c:pt>
                <c:pt idx="96">
                  <c:v>2.001635588017241E-2</c:v>
                </c:pt>
                <c:pt idx="97">
                  <c:v>2.0052438494384772E-2</c:v>
                </c:pt>
                <c:pt idx="98">
                  <c:v>2.0088391823228247E-2</c:v>
                </c:pt>
                <c:pt idx="99">
                  <c:v>2.0120754674000187E-2</c:v>
                </c:pt>
                <c:pt idx="100">
                  <c:v>2.0156461943387535E-2</c:v>
                </c:pt>
                <c:pt idx="101">
                  <c:v>2.0190894268313851E-2</c:v>
                </c:pt>
                <c:pt idx="102">
                  <c:v>2.0226347137419901E-2</c:v>
                </c:pt>
                <c:pt idx="103">
                  <c:v>2.0260533268486518E-2</c:v>
                </c:pt>
                <c:pt idx="104">
                  <c:v>2.0295731737051927E-2</c:v>
                </c:pt>
                <c:pt idx="105">
                  <c:v>2.0330800920101769E-2</c:v>
                </c:pt>
                <c:pt idx="106">
                  <c:v>2.0364615742325971E-2</c:v>
                </c:pt>
                <c:pt idx="107">
                  <c:v>2.0399430525053188E-2</c:v>
                </c:pt>
                <c:pt idx="108">
                  <c:v>2.0432999153363357E-2</c:v>
                </c:pt>
                <c:pt idx="109">
                  <c:v>2.0467559535668076E-2</c:v>
                </c:pt>
                <c:pt idx="110">
                  <c:v>2.0501990632558767E-2</c:v>
                </c:pt>
                <c:pt idx="111">
                  <c:v>2.0532978564127984E-2</c:v>
                </c:pt>
                <c:pt idx="112">
                  <c:v>2.0567163601668239E-2</c:v>
                </c:pt>
                <c:pt idx="113">
                  <c:v>2.0600122798990015E-2</c:v>
                </c:pt>
                <c:pt idx="114">
                  <c:v>2.0634053436052641E-2</c:v>
                </c:pt>
                <c:pt idx="115">
                  <c:v>2.0666766439449792E-2</c:v>
                </c:pt>
                <c:pt idx="116">
                  <c:v>2.0700442676174397E-2</c:v>
                </c:pt>
                <c:pt idx="117">
                  <c:v>2.0733989627327233E-2</c:v>
                </c:pt>
                <c:pt idx="118">
                  <c:v>2.0766331321901449E-2</c:v>
                </c:pt>
                <c:pt idx="119">
                  <c:v>2.0799623872681711E-2</c:v>
                </c:pt>
                <c:pt idx="120">
                  <c:v>2.0831719373261767E-2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5D-4A01-9082-CA2FF322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457832"/>
        <c:axId val="760458816"/>
      </c:scatterChart>
      <c:valAx>
        <c:axId val="76045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d\,\ d\-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0458816"/>
        <c:crosses val="autoZero"/>
        <c:crossBetween val="midCat"/>
      </c:valAx>
      <c:valAx>
        <c:axId val="7604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0457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Forward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1604865401764E-2"/>
          <c:y val="9.9139939561727813E-2"/>
          <c:w val="0.89493308961897422"/>
          <c:h val="0.64406012341059082"/>
        </c:manualLayout>
      </c:layout>
      <c:scatterChart>
        <c:scatterStyle val="lineMarker"/>
        <c:varyColors val="0"/>
        <c:ser>
          <c:idx val="0"/>
          <c:order val="0"/>
          <c:tx>
            <c:strRef>
              <c:f>'Bootstrapping Currency Basis'!$O$3</c:f>
              <c:strCache>
                <c:ptCount val="1"/>
                <c:pt idx="0">
                  <c:v>YC_ESTR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'Bootstrapping Currency Basis'!$N$4:$N$124</c:f>
              <c:numCache>
                <c:formatCode>ddd\,\ d\-mmm\-yyyy</c:formatCode>
                <c:ptCount val="121"/>
                <c:pt idx="0">
                  <c:v>44561</c:v>
                </c:pt>
                <c:pt idx="1">
                  <c:v>44592</c:v>
                </c:pt>
                <c:pt idx="2">
                  <c:v>44620</c:v>
                </c:pt>
                <c:pt idx="3">
                  <c:v>44648</c:v>
                </c:pt>
                <c:pt idx="4">
                  <c:v>44679</c:v>
                </c:pt>
                <c:pt idx="5">
                  <c:v>44709</c:v>
                </c:pt>
                <c:pt idx="6">
                  <c:v>44740</c:v>
                </c:pt>
                <c:pt idx="7">
                  <c:v>44770</c:v>
                </c:pt>
                <c:pt idx="8">
                  <c:v>44801</c:v>
                </c:pt>
                <c:pt idx="9">
                  <c:v>44832</c:v>
                </c:pt>
                <c:pt idx="10">
                  <c:v>44862</c:v>
                </c:pt>
                <c:pt idx="11">
                  <c:v>44893</c:v>
                </c:pt>
                <c:pt idx="12">
                  <c:v>44923</c:v>
                </c:pt>
                <c:pt idx="13">
                  <c:v>44954</c:v>
                </c:pt>
                <c:pt idx="14">
                  <c:v>44985</c:v>
                </c:pt>
                <c:pt idx="15">
                  <c:v>45013</c:v>
                </c:pt>
                <c:pt idx="16">
                  <c:v>45044</c:v>
                </c:pt>
                <c:pt idx="17">
                  <c:v>45074</c:v>
                </c:pt>
                <c:pt idx="18">
                  <c:v>45105</c:v>
                </c:pt>
                <c:pt idx="19">
                  <c:v>45135</c:v>
                </c:pt>
                <c:pt idx="20">
                  <c:v>45166</c:v>
                </c:pt>
                <c:pt idx="21">
                  <c:v>45197</c:v>
                </c:pt>
                <c:pt idx="22">
                  <c:v>45227</c:v>
                </c:pt>
                <c:pt idx="23">
                  <c:v>45258</c:v>
                </c:pt>
                <c:pt idx="24">
                  <c:v>45288</c:v>
                </c:pt>
                <c:pt idx="25">
                  <c:v>45319</c:v>
                </c:pt>
                <c:pt idx="26">
                  <c:v>45350</c:v>
                </c:pt>
                <c:pt idx="27">
                  <c:v>45379</c:v>
                </c:pt>
                <c:pt idx="28">
                  <c:v>45410</c:v>
                </c:pt>
                <c:pt idx="29">
                  <c:v>45440</c:v>
                </c:pt>
                <c:pt idx="30">
                  <c:v>45471</c:v>
                </c:pt>
                <c:pt idx="31">
                  <c:v>45501</c:v>
                </c:pt>
                <c:pt idx="32">
                  <c:v>45532</c:v>
                </c:pt>
                <c:pt idx="33">
                  <c:v>45563</c:v>
                </c:pt>
                <c:pt idx="34">
                  <c:v>45593</c:v>
                </c:pt>
                <c:pt idx="35">
                  <c:v>45624</c:v>
                </c:pt>
                <c:pt idx="36">
                  <c:v>45654</c:v>
                </c:pt>
                <c:pt idx="37">
                  <c:v>45685</c:v>
                </c:pt>
                <c:pt idx="38">
                  <c:v>45716</c:v>
                </c:pt>
                <c:pt idx="39">
                  <c:v>45744</c:v>
                </c:pt>
                <c:pt idx="40">
                  <c:v>45775</c:v>
                </c:pt>
                <c:pt idx="41">
                  <c:v>45805</c:v>
                </c:pt>
                <c:pt idx="42">
                  <c:v>45836</c:v>
                </c:pt>
                <c:pt idx="43">
                  <c:v>45866</c:v>
                </c:pt>
                <c:pt idx="44">
                  <c:v>45897</c:v>
                </c:pt>
                <c:pt idx="45">
                  <c:v>45928</c:v>
                </c:pt>
                <c:pt idx="46">
                  <c:v>45958</c:v>
                </c:pt>
                <c:pt idx="47">
                  <c:v>45989</c:v>
                </c:pt>
                <c:pt idx="48">
                  <c:v>46019</c:v>
                </c:pt>
                <c:pt idx="49">
                  <c:v>46050</c:v>
                </c:pt>
                <c:pt idx="50">
                  <c:v>46081</c:v>
                </c:pt>
                <c:pt idx="51">
                  <c:v>46109</c:v>
                </c:pt>
                <c:pt idx="52">
                  <c:v>46140</c:v>
                </c:pt>
                <c:pt idx="53">
                  <c:v>46170</c:v>
                </c:pt>
                <c:pt idx="54">
                  <c:v>46201</c:v>
                </c:pt>
                <c:pt idx="55">
                  <c:v>46231</c:v>
                </c:pt>
                <c:pt idx="56">
                  <c:v>46262</c:v>
                </c:pt>
                <c:pt idx="57">
                  <c:v>46293</c:v>
                </c:pt>
                <c:pt idx="58">
                  <c:v>46323</c:v>
                </c:pt>
                <c:pt idx="59">
                  <c:v>46354</c:v>
                </c:pt>
                <c:pt idx="60">
                  <c:v>46384</c:v>
                </c:pt>
                <c:pt idx="61">
                  <c:v>46415</c:v>
                </c:pt>
                <c:pt idx="62">
                  <c:v>46446</c:v>
                </c:pt>
                <c:pt idx="63">
                  <c:v>46474</c:v>
                </c:pt>
                <c:pt idx="64">
                  <c:v>46505</c:v>
                </c:pt>
                <c:pt idx="65">
                  <c:v>46535</c:v>
                </c:pt>
                <c:pt idx="66">
                  <c:v>46566</c:v>
                </c:pt>
                <c:pt idx="67">
                  <c:v>46596</c:v>
                </c:pt>
                <c:pt idx="68">
                  <c:v>46627</c:v>
                </c:pt>
                <c:pt idx="69">
                  <c:v>46658</c:v>
                </c:pt>
                <c:pt idx="70">
                  <c:v>46688</c:v>
                </c:pt>
                <c:pt idx="71">
                  <c:v>46719</c:v>
                </c:pt>
                <c:pt idx="72">
                  <c:v>46749</c:v>
                </c:pt>
                <c:pt idx="73">
                  <c:v>46780</c:v>
                </c:pt>
                <c:pt idx="74">
                  <c:v>46811</c:v>
                </c:pt>
                <c:pt idx="75">
                  <c:v>46840</c:v>
                </c:pt>
                <c:pt idx="76">
                  <c:v>46871</c:v>
                </c:pt>
                <c:pt idx="77">
                  <c:v>46901</c:v>
                </c:pt>
                <c:pt idx="78">
                  <c:v>46932</c:v>
                </c:pt>
                <c:pt idx="79">
                  <c:v>46962</c:v>
                </c:pt>
                <c:pt idx="80">
                  <c:v>46993</c:v>
                </c:pt>
                <c:pt idx="81">
                  <c:v>47024</c:v>
                </c:pt>
                <c:pt idx="82">
                  <c:v>47054</c:v>
                </c:pt>
                <c:pt idx="83">
                  <c:v>47085</c:v>
                </c:pt>
                <c:pt idx="84">
                  <c:v>47115</c:v>
                </c:pt>
                <c:pt idx="85">
                  <c:v>47146</c:v>
                </c:pt>
                <c:pt idx="86">
                  <c:v>47177</c:v>
                </c:pt>
                <c:pt idx="87">
                  <c:v>47205</c:v>
                </c:pt>
                <c:pt idx="88">
                  <c:v>47236</c:v>
                </c:pt>
                <c:pt idx="89">
                  <c:v>47266</c:v>
                </c:pt>
                <c:pt idx="90">
                  <c:v>47297</c:v>
                </c:pt>
                <c:pt idx="91">
                  <c:v>47327</c:v>
                </c:pt>
                <c:pt idx="92">
                  <c:v>47358</c:v>
                </c:pt>
                <c:pt idx="93">
                  <c:v>47389</c:v>
                </c:pt>
                <c:pt idx="94">
                  <c:v>47419</c:v>
                </c:pt>
                <c:pt idx="95">
                  <c:v>47450</c:v>
                </c:pt>
                <c:pt idx="96">
                  <c:v>47480</c:v>
                </c:pt>
                <c:pt idx="97">
                  <c:v>47511</c:v>
                </c:pt>
                <c:pt idx="98">
                  <c:v>47542</c:v>
                </c:pt>
                <c:pt idx="99">
                  <c:v>47570</c:v>
                </c:pt>
                <c:pt idx="100">
                  <c:v>47601</c:v>
                </c:pt>
                <c:pt idx="101">
                  <c:v>47631</c:v>
                </c:pt>
                <c:pt idx="102">
                  <c:v>47662</c:v>
                </c:pt>
                <c:pt idx="103">
                  <c:v>47692</c:v>
                </c:pt>
                <c:pt idx="104">
                  <c:v>47723</c:v>
                </c:pt>
                <c:pt idx="105">
                  <c:v>47754</c:v>
                </c:pt>
                <c:pt idx="106">
                  <c:v>47784</c:v>
                </c:pt>
                <c:pt idx="107">
                  <c:v>47815</c:v>
                </c:pt>
                <c:pt idx="108">
                  <c:v>47845</c:v>
                </c:pt>
                <c:pt idx="109">
                  <c:v>47876</c:v>
                </c:pt>
                <c:pt idx="110">
                  <c:v>47907</c:v>
                </c:pt>
                <c:pt idx="111">
                  <c:v>47935</c:v>
                </c:pt>
                <c:pt idx="112">
                  <c:v>47966</c:v>
                </c:pt>
                <c:pt idx="113">
                  <c:v>47996</c:v>
                </c:pt>
                <c:pt idx="114">
                  <c:v>48027</c:v>
                </c:pt>
                <c:pt idx="115">
                  <c:v>48057</c:v>
                </c:pt>
                <c:pt idx="116">
                  <c:v>48088</c:v>
                </c:pt>
                <c:pt idx="117">
                  <c:v>48119</c:v>
                </c:pt>
                <c:pt idx="118">
                  <c:v>48149</c:v>
                </c:pt>
                <c:pt idx="119">
                  <c:v>48180</c:v>
                </c:pt>
                <c:pt idx="120">
                  <c:v>48210</c:v>
                </c:pt>
              </c:numCache>
            </c:numRef>
          </c:xVal>
          <c:yVal>
            <c:numRef>
              <c:f>'Bootstrapping Currency Basis'!$O$4:$O$124</c:f>
              <c:numCache>
                <c:formatCode>0.0000%</c:formatCode>
                <c:ptCount val="121"/>
                <c:pt idx="0">
                  <c:v>-6.4412911302909144E-3</c:v>
                </c:pt>
                <c:pt idx="1">
                  <c:v>-6.4273386070691817E-3</c:v>
                </c:pt>
                <c:pt idx="2">
                  <c:v>-6.3915008760193929E-3</c:v>
                </c:pt>
                <c:pt idx="3">
                  <c:v>-6.3336091565923906E-3</c:v>
                </c:pt>
                <c:pt idx="4">
                  <c:v>-6.2437897881877534E-3</c:v>
                </c:pt>
                <c:pt idx="5">
                  <c:v>-6.1311287890347529E-3</c:v>
                </c:pt>
                <c:pt idx="6">
                  <c:v>-5.9881154257317663E-3</c:v>
                </c:pt>
                <c:pt idx="7">
                  <c:v>-5.8239763670356222E-3</c:v>
                </c:pt>
                <c:pt idx="8">
                  <c:v>-5.6277690089626686E-3</c:v>
                </c:pt>
                <c:pt idx="9">
                  <c:v>-5.4045286371187948E-3</c:v>
                </c:pt>
                <c:pt idx="10">
                  <c:v>-5.1627505377649296E-3</c:v>
                </c:pt>
                <c:pt idx="11">
                  <c:v>-4.8863161710357289E-3</c:v>
                </c:pt>
                <c:pt idx="12">
                  <c:v>-4.593060012152885E-3</c:v>
                </c:pt>
                <c:pt idx="13">
                  <c:v>-4.2761602605885561E-3</c:v>
                </c:pt>
                <c:pt idx="14">
                  <c:v>-3.9720812610711132E-3</c:v>
                </c:pt>
                <c:pt idx="15">
                  <c:v>-3.7092204564529675E-3</c:v>
                </c:pt>
                <c:pt idx="16">
                  <c:v>-3.431250531696409E-3</c:v>
                </c:pt>
                <c:pt idx="17">
                  <c:v>-3.1753090536343902E-3</c:v>
                </c:pt>
                <c:pt idx="18">
                  <c:v>-2.9243332569918465E-3</c:v>
                </c:pt>
                <c:pt idx="19">
                  <c:v>-2.6945151287935658E-3</c:v>
                </c:pt>
                <c:pt idx="20">
                  <c:v>-2.4705334603910439E-3</c:v>
                </c:pt>
                <c:pt idx="21">
                  <c:v>-2.2602701194693411E-3</c:v>
                </c:pt>
                <c:pt idx="22">
                  <c:v>-2.0698511418929854E-3</c:v>
                </c:pt>
                <c:pt idx="23">
                  <c:v>-1.8865819291732002E-3</c:v>
                </c:pt>
                <c:pt idx="24">
                  <c:v>-1.7222863014664366E-3</c:v>
                </c:pt>
                <c:pt idx="25">
                  <c:v>-1.5657294473845787E-3</c:v>
                </c:pt>
                <c:pt idx="26">
                  <c:v>-1.4220086893392866E-3</c:v>
                </c:pt>
                <c:pt idx="27">
                  <c:v>-1.2991628577331555E-3</c:v>
                </c:pt>
                <c:pt idx="28">
                  <c:v>-1.180247700009155E-3</c:v>
                </c:pt>
                <c:pt idx="29">
                  <c:v>-1.0773712699217711E-3</c:v>
                </c:pt>
                <c:pt idx="30">
                  <c:v>-9.8367513896234081E-4</c:v>
                </c:pt>
                <c:pt idx="31">
                  <c:v>-9.0520421884051304E-4</c:v>
                </c:pt>
                <c:pt idx="32">
                  <c:v>-8.3672711476456504E-4</c:v>
                </c:pt>
                <c:pt idx="33">
                  <c:v>-7.8106623752725369E-4</c:v>
                </c:pt>
                <c:pt idx="34">
                  <c:v>-7.3940362725151952E-4</c:v>
                </c:pt>
                <c:pt idx="35">
                  <c:v>-7.0896177676712136E-4</c:v>
                </c:pt>
                <c:pt idx="36">
                  <c:v>-6.9170467644036327E-4</c:v>
                </c:pt>
                <c:pt idx="37">
                  <c:v>-6.7592733161722348E-4</c:v>
                </c:pt>
                <c:pt idx="38">
                  <c:v>-6.5515582374455329E-4</c:v>
                </c:pt>
                <c:pt idx="39">
                  <c:v>-6.3364037821293112E-4</c:v>
                </c:pt>
                <c:pt idx="40">
                  <c:v>-6.0677054245357465E-4</c:v>
                </c:pt>
                <c:pt idx="41">
                  <c:v>-5.7771664454484115E-4</c:v>
                </c:pt>
                <c:pt idx="42">
                  <c:v>-5.4454175794017997E-4</c:v>
                </c:pt>
                <c:pt idx="43">
                  <c:v>-5.0938619789616074E-4</c:v>
                </c:pt>
                <c:pt idx="44">
                  <c:v>-4.6990626046571234E-4</c:v>
                </c:pt>
                <c:pt idx="45">
                  <c:v>-4.272221168477725E-4</c:v>
                </c:pt>
                <c:pt idx="46">
                  <c:v>-3.8286404998209519E-4</c:v>
                </c:pt>
                <c:pt idx="47">
                  <c:v>-3.33874855575502E-4</c:v>
                </c:pt>
                <c:pt idx="48">
                  <c:v>-2.8341512665280204E-4</c:v>
                </c:pt>
                <c:pt idx="49">
                  <c:v>-2.2812088134721256E-4</c:v>
                </c:pt>
                <c:pt idx="50">
                  <c:v>-1.6962242994068884E-4</c:v>
                </c:pt>
                <c:pt idx="51">
                  <c:v>-1.1403103538033845E-4</c:v>
                </c:pt>
                <c:pt idx="52">
                  <c:v>-4.9434256031707379E-5</c:v>
                </c:pt>
                <c:pt idx="53">
                  <c:v>1.6129587147022175E-5</c:v>
                </c:pt>
                <c:pt idx="54">
                  <c:v>8.7031417337507083E-5</c:v>
                </c:pt>
                <c:pt idx="55">
                  <c:v>1.5869692280236138E-4</c:v>
                </c:pt>
                <c:pt idx="56">
                  <c:v>2.3590380381773645E-4</c:v>
                </c:pt>
                <c:pt idx="57">
                  <c:v>3.1631489091096777E-4</c:v>
                </c:pt>
                <c:pt idx="58">
                  <c:v>3.9718290309998032E-4</c:v>
                </c:pt>
                <c:pt idx="59">
                  <c:v>4.8389904113560776E-4</c:v>
                </c:pt>
                <c:pt idx="60">
                  <c:v>5.7086871543361544E-4</c:v>
                </c:pt>
                <c:pt idx="61">
                  <c:v>6.8187949981998437E-4</c:v>
                </c:pt>
                <c:pt idx="62">
                  <c:v>7.9713839538240897E-4</c:v>
                </c:pt>
                <c:pt idx="63">
                  <c:v>9.0041668381287624E-4</c:v>
                </c:pt>
                <c:pt idx="64">
                  <c:v>1.0138454267312976E-3</c:v>
                </c:pt>
                <c:pt idx="65">
                  <c:v>1.1226996013219148E-3</c:v>
                </c:pt>
                <c:pt idx="66">
                  <c:v>1.2342361527257037E-3</c:v>
                </c:pt>
                <c:pt idx="67">
                  <c:v>1.3412591740583663E-3</c:v>
                </c:pt>
                <c:pt idx="68">
                  <c:v>1.4509035337947924E-3</c:v>
                </c:pt>
                <c:pt idx="69">
                  <c:v>1.5595862878641014E-3</c:v>
                </c:pt>
                <c:pt idx="70">
                  <c:v>1.6638475699233529E-3</c:v>
                </c:pt>
                <c:pt idx="71">
                  <c:v>1.770638132257801E-3</c:v>
                </c:pt>
                <c:pt idx="72">
                  <c:v>1.873068261225375E-3</c:v>
                </c:pt>
                <c:pt idx="73">
                  <c:v>1.9779666319322308E-3</c:v>
                </c:pt>
                <c:pt idx="74">
                  <c:v>2.0819033970853294E-3</c:v>
                </c:pt>
                <c:pt idx="75">
                  <c:v>2.1782640160988927E-3</c:v>
                </c:pt>
                <c:pt idx="76">
                  <c:v>2.2803396091550295E-3</c:v>
                </c:pt>
                <c:pt idx="77">
                  <c:v>2.3782068643876343E-3</c:v>
                </c:pt>
                <c:pt idx="78">
                  <c:v>2.4783902656840906E-3</c:v>
                </c:pt>
                <c:pt idx="79">
                  <c:v>2.5744263677476118E-3</c:v>
                </c:pt>
                <c:pt idx="80">
                  <c:v>2.6727175773515618E-3</c:v>
                </c:pt>
                <c:pt idx="81">
                  <c:v>2.7700471814626742E-3</c:v>
                </c:pt>
                <c:pt idx="82">
                  <c:v>2.8633215441880187E-3</c:v>
                </c:pt>
                <c:pt idx="83">
                  <c:v>2.958758956582474E-3</c:v>
                </c:pt>
                <c:pt idx="84">
                  <c:v>3.0502021661100954E-3</c:v>
                </c:pt>
                <c:pt idx="85">
                  <c:v>3.1437473867908807E-3</c:v>
                </c:pt>
                <c:pt idx="86">
                  <c:v>3.2363310019735319E-3</c:v>
                </c:pt>
                <c:pt idx="87">
                  <c:v>3.3191283918812624E-3</c:v>
                </c:pt>
                <c:pt idx="88">
                  <c:v>3.4098818544050203E-3</c:v>
                </c:pt>
                <c:pt idx="89">
                  <c:v>3.4967922092024877E-3</c:v>
                </c:pt>
                <c:pt idx="90">
                  <c:v>3.5856534800233339E-3</c:v>
                </c:pt>
                <c:pt idx="91">
                  <c:v>3.6707326817063267E-3</c:v>
                </c:pt>
                <c:pt idx="92">
                  <c:v>3.7577017608691468E-3</c:v>
                </c:pt>
                <c:pt idx="93">
                  <c:v>3.8437092344424722E-3</c:v>
                </c:pt>
                <c:pt idx="94">
                  <c:v>3.9260266967775393E-3</c:v>
                </c:pt>
                <c:pt idx="95">
                  <c:v>4.0101419786324121E-3</c:v>
                </c:pt>
                <c:pt idx="96">
                  <c:v>4.0906282878748782E-3</c:v>
                </c:pt>
                <c:pt idx="97">
                  <c:v>4.1728513780730399E-3</c:v>
                </c:pt>
                <c:pt idx="98">
                  <c:v>4.2541128626400046E-3</c:v>
                </c:pt>
                <c:pt idx="99">
                  <c:v>4.3266838120716031E-3</c:v>
                </c:pt>
                <c:pt idx="100">
                  <c:v>4.4061151443001217E-3</c:v>
                </c:pt>
                <c:pt idx="101">
                  <c:v>4.4820685986600387E-3</c:v>
                </c:pt>
                <c:pt idx="102">
                  <c:v>4.5596077389522564E-3</c:v>
                </c:pt>
                <c:pt idx="103">
                  <c:v>4.6337300401911143E-3</c:v>
                </c:pt>
                <c:pt idx="104">
                  <c:v>4.7093769888938023E-3</c:v>
                </c:pt>
                <c:pt idx="105">
                  <c:v>4.7840623319914E-3</c:v>
                </c:pt>
                <c:pt idx="106">
                  <c:v>4.8554228938453839E-3</c:v>
                </c:pt>
                <c:pt idx="107">
                  <c:v>4.9282160453377891E-3</c:v>
                </c:pt>
                <c:pt idx="108">
                  <c:v>4.9977454540620437E-3</c:v>
                </c:pt>
                <c:pt idx="109">
                  <c:v>5.0686464138266114E-3</c:v>
                </c:pt>
                <c:pt idx="110">
                  <c:v>5.1385857679890189E-3</c:v>
                </c:pt>
                <c:pt idx="111">
                  <c:v>5.2009302770348329E-3</c:v>
                </c:pt>
                <c:pt idx="112">
                  <c:v>5.2690394786328509E-3</c:v>
                </c:pt>
                <c:pt idx="113">
                  <c:v>5.3340360326236905E-3</c:v>
                </c:pt>
                <c:pt idx="114">
                  <c:v>5.4002530424912395E-3</c:v>
                </c:pt>
                <c:pt idx="115">
                  <c:v>5.4634184432121704E-3</c:v>
                </c:pt>
                <c:pt idx="116">
                  <c:v>5.5277432615116326E-3</c:v>
                </c:pt>
                <c:pt idx="117">
                  <c:v>5.5911064741904111E-3</c:v>
                </c:pt>
                <c:pt idx="118">
                  <c:v>5.6515101355433242E-3</c:v>
                </c:pt>
                <c:pt idx="119">
                  <c:v>5.7129811566020627E-3</c:v>
                </c:pt>
                <c:pt idx="120">
                  <c:v>5.771553664807934E-3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0-4CFD-BAF8-C76700FAD03E}"/>
            </c:ext>
          </c:extLst>
        </c:ser>
        <c:ser>
          <c:idx val="1"/>
          <c:order val="1"/>
          <c:tx>
            <c:strRef>
              <c:f>'Bootstrapping Currency Basis'!$P$3</c:f>
              <c:strCache>
                <c:ptCount val="1"/>
                <c:pt idx="0">
                  <c:v>YC_EUR_USD_CN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'Bootstrapping Currency Basis'!$N$4:$N$124</c:f>
              <c:numCache>
                <c:formatCode>ddd\,\ d\-mmm\-yyyy</c:formatCode>
                <c:ptCount val="121"/>
                <c:pt idx="0">
                  <c:v>44561</c:v>
                </c:pt>
                <c:pt idx="1">
                  <c:v>44592</c:v>
                </c:pt>
                <c:pt idx="2">
                  <c:v>44620</c:v>
                </c:pt>
                <c:pt idx="3">
                  <c:v>44648</c:v>
                </c:pt>
                <c:pt idx="4">
                  <c:v>44679</c:v>
                </c:pt>
                <c:pt idx="5">
                  <c:v>44709</c:v>
                </c:pt>
                <c:pt idx="6">
                  <c:v>44740</c:v>
                </c:pt>
                <c:pt idx="7">
                  <c:v>44770</c:v>
                </c:pt>
                <c:pt idx="8">
                  <c:v>44801</c:v>
                </c:pt>
                <c:pt idx="9">
                  <c:v>44832</c:v>
                </c:pt>
                <c:pt idx="10">
                  <c:v>44862</c:v>
                </c:pt>
                <c:pt idx="11">
                  <c:v>44893</c:v>
                </c:pt>
                <c:pt idx="12">
                  <c:v>44923</c:v>
                </c:pt>
                <c:pt idx="13">
                  <c:v>44954</c:v>
                </c:pt>
                <c:pt idx="14">
                  <c:v>44985</c:v>
                </c:pt>
                <c:pt idx="15">
                  <c:v>45013</c:v>
                </c:pt>
                <c:pt idx="16">
                  <c:v>45044</c:v>
                </c:pt>
                <c:pt idx="17">
                  <c:v>45074</c:v>
                </c:pt>
                <c:pt idx="18">
                  <c:v>45105</c:v>
                </c:pt>
                <c:pt idx="19">
                  <c:v>45135</c:v>
                </c:pt>
                <c:pt idx="20">
                  <c:v>45166</c:v>
                </c:pt>
                <c:pt idx="21">
                  <c:v>45197</c:v>
                </c:pt>
                <c:pt idx="22">
                  <c:v>45227</c:v>
                </c:pt>
                <c:pt idx="23">
                  <c:v>45258</c:v>
                </c:pt>
                <c:pt idx="24">
                  <c:v>45288</c:v>
                </c:pt>
                <c:pt idx="25">
                  <c:v>45319</c:v>
                </c:pt>
                <c:pt idx="26">
                  <c:v>45350</c:v>
                </c:pt>
                <c:pt idx="27">
                  <c:v>45379</c:v>
                </c:pt>
                <c:pt idx="28">
                  <c:v>45410</c:v>
                </c:pt>
                <c:pt idx="29">
                  <c:v>45440</c:v>
                </c:pt>
                <c:pt idx="30">
                  <c:v>45471</c:v>
                </c:pt>
                <c:pt idx="31">
                  <c:v>45501</c:v>
                </c:pt>
                <c:pt idx="32">
                  <c:v>45532</c:v>
                </c:pt>
                <c:pt idx="33">
                  <c:v>45563</c:v>
                </c:pt>
                <c:pt idx="34">
                  <c:v>45593</c:v>
                </c:pt>
                <c:pt idx="35">
                  <c:v>45624</c:v>
                </c:pt>
                <c:pt idx="36">
                  <c:v>45654</c:v>
                </c:pt>
                <c:pt idx="37">
                  <c:v>45685</c:v>
                </c:pt>
                <c:pt idx="38">
                  <c:v>45716</c:v>
                </c:pt>
                <c:pt idx="39">
                  <c:v>45744</c:v>
                </c:pt>
                <c:pt idx="40">
                  <c:v>45775</c:v>
                </c:pt>
                <c:pt idx="41">
                  <c:v>45805</c:v>
                </c:pt>
                <c:pt idx="42">
                  <c:v>45836</c:v>
                </c:pt>
                <c:pt idx="43">
                  <c:v>45866</c:v>
                </c:pt>
                <c:pt idx="44">
                  <c:v>45897</c:v>
                </c:pt>
                <c:pt idx="45">
                  <c:v>45928</c:v>
                </c:pt>
                <c:pt idx="46">
                  <c:v>45958</c:v>
                </c:pt>
                <c:pt idx="47">
                  <c:v>45989</c:v>
                </c:pt>
                <c:pt idx="48">
                  <c:v>46019</c:v>
                </c:pt>
                <c:pt idx="49">
                  <c:v>46050</c:v>
                </c:pt>
                <c:pt idx="50">
                  <c:v>46081</c:v>
                </c:pt>
                <c:pt idx="51">
                  <c:v>46109</c:v>
                </c:pt>
                <c:pt idx="52">
                  <c:v>46140</c:v>
                </c:pt>
                <c:pt idx="53">
                  <c:v>46170</c:v>
                </c:pt>
                <c:pt idx="54">
                  <c:v>46201</c:v>
                </c:pt>
                <c:pt idx="55">
                  <c:v>46231</c:v>
                </c:pt>
                <c:pt idx="56">
                  <c:v>46262</c:v>
                </c:pt>
                <c:pt idx="57">
                  <c:v>46293</c:v>
                </c:pt>
                <c:pt idx="58">
                  <c:v>46323</c:v>
                </c:pt>
                <c:pt idx="59">
                  <c:v>46354</c:v>
                </c:pt>
                <c:pt idx="60">
                  <c:v>46384</c:v>
                </c:pt>
                <c:pt idx="61">
                  <c:v>46415</c:v>
                </c:pt>
                <c:pt idx="62">
                  <c:v>46446</c:v>
                </c:pt>
                <c:pt idx="63">
                  <c:v>46474</c:v>
                </c:pt>
                <c:pt idx="64">
                  <c:v>46505</c:v>
                </c:pt>
                <c:pt idx="65">
                  <c:v>46535</c:v>
                </c:pt>
                <c:pt idx="66">
                  <c:v>46566</c:v>
                </c:pt>
                <c:pt idx="67">
                  <c:v>46596</c:v>
                </c:pt>
                <c:pt idx="68">
                  <c:v>46627</c:v>
                </c:pt>
                <c:pt idx="69">
                  <c:v>46658</c:v>
                </c:pt>
                <c:pt idx="70">
                  <c:v>46688</c:v>
                </c:pt>
                <c:pt idx="71">
                  <c:v>46719</c:v>
                </c:pt>
                <c:pt idx="72">
                  <c:v>46749</c:v>
                </c:pt>
                <c:pt idx="73">
                  <c:v>46780</c:v>
                </c:pt>
                <c:pt idx="74">
                  <c:v>46811</c:v>
                </c:pt>
                <c:pt idx="75">
                  <c:v>46840</c:v>
                </c:pt>
                <c:pt idx="76">
                  <c:v>46871</c:v>
                </c:pt>
                <c:pt idx="77">
                  <c:v>46901</c:v>
                </c:pt>
                <c:pt idx="78">
                  <c:v>46932</c:v>
                </c:pt>
                <c:pt idx="79">
                  <c:v>46962</c:v>
                </c:pt>
                <c:pt idx="80">
                  <c:v>46993</c:v>
                </c:pt>
                <c:pt idx="81">
                  <c:v>47024</c:v>
                </c:pt>
                <c:pt idx="82">
                  <c:v>47054</c:v>
                </c:pt>
                <c:pt idx="83">
                  <c:v>47085</c:v>
                </c:pt>
                <c:pt idx="84">
                  <c:v>47115</c:v>
                </c:pt>
                <c:pt idx="85">
                  <c:v>47146</c:v>
                </c:pt>
                <c:pt idx="86">
                  <c:v>47177</c:v>
                </c:pt>
                <c:pt idx="87">
                  <c:v>47205</c:v>
                </c:pt>
                <c:pt idx="88">
                  <c:v>47236</c:v>
                </c:pt>
                <c:pt idx="89">
                  <c:v>47266</c:v>
                </c:pt>
                <c:pt idx="90">
                  <c:v>47297</c:v>
                </c:pt>
                <c:pt idx="91">
                  <c:v>47327</c:v>
                </c:pt>
                <c:pt idx="92">
                  <c:v>47358</c:v>
                </c:pt>
                <c:pt idx="93">
                  <c:v>47389</c:v>
                </c:pt>
                <c:pt idx="94">
                  <c:v>47419</c:v>
                </c:pt>
                <c:pt idx="95">
                  <c:v>47450</c:v>
                </c:pt>
                <c:pt idx="96">
                  <c:v>47480</c:v>
                </c:pt>
                <c:pt idx="97">
                  <c:v>47511</c:v>
                </c:pt>
                <c:pt idx="98">
                  <c:v>47542</c:v>
                </c:pt>
                <c:pt idx="99">
                  <c:v>47570</c:v>
                </c:pt>
                <c:pt idx="100">
                  <c:v>47601</c:v>
                </c:pt>
                <c:pt idx="101">
                  <c:v>47631</c:v>
                </c:pt>
                <c:pt idx="102">
                  <c:v>47662</c:v>
                </c:pt>
                <c:pt idx="103">
                  <c:v>47692</c:v>
                </c:pt>
                <c:pt idx="104">
                  <c:v>47723</c:v>
                </c:pt>
                <c:pt idx="105">
                  <c:v>47754</c:v>
                </c:pt>
                <c:pt idx="106">
                  <c:v>47784</c:v>
                </c:pt>
                <c:pt idx="107">
                  <c:v>47815</c:v>
                </c:pt>
                <c:pt idx="108">
                  <c:v>47845</c:v>
                </c:pt>
                <c:pt idx="109">
                  <c:v>47876</c:v>
                </c:pt>
                <c:pt idx="110">
                  <c:v>47907</c:v>
                </c:pt>
                <c:pt idx="111">
                  <c:v>47935</c:v>
                </c:pt>
                <c:pt idx="112">
                  <c:v>47966</c:v>
                </c:pt>
                <c:pt idx="113">
                  <c:v>47996</c:v>
                </c:pt>
                <c:pt idx="114">
                  <c:v>48027</c:v>
                </c:pt>
                <c:pt idx="115">
                  <c:v>48057</c:v>
                </c:pt>
                <c:pt idx="116">
                  <c:v>48088</c:v>
                </c:pt>
                <c:pt idx="117">
                  <c:v>48119</c:v>
                </c:pt>
                <c:pt idx="118">
                  <c:v>48149</c:v>
                </c:pt>
                <c:pt idx="119">
                  <c:v>48180</c:v>
                </c:pt>
                <c:pt idx="120">
                  <c:v>48210</c:v>
                </c:pt>
              </c:numCache>
            </c:numRef>
          </c:xVal>
          <c:yVal>
            <c:numRef>
              <c:f>'Bootstrapping Currency Basis'!$P$4:$P$124</c:f>
              <c:numCache>
                <c:formatCode>0.0000%</c:formatCode>
                <c:ptCount val="121"/>
                <c:pt idx="0">
                  <c:v>-7.955765104323843E-3</c:v>
                </c:pt>
                <c:pt idx="1">
                  <c:v>-7.9423193012315117E-3</c:v>
                </c:pt>
                <c:pt idx="2">
                  <c:v>-7.9077831053778261E-3</c:v>
                </c:pt>
                <c:pt idx="3">
                  <c:v>-7.8519938660105981E-3</c:v>
                </c:pt>
                <c:pt idx="4">
                  <c:v>-7.7654365086896483E-3</c:v>
                </c:pt>
                <c:pt idx="5">
                  <c:v>-7.6568670705422087E-3</c:v>
                </c:pt>
                <c:pt idx="6">
                  <c:v>-7.5190475889959502E-3</c:v>
                </c:pt>
                <c:pt idx="7">
                  <c:v>-7.3608696435298569E-3</c:v>
                </c:pt>
                <c:pt idx="8">
                  <c:v>-7.1717880377027308E-3</c:v>
                </c:pt>
                <c:pt idx="9">
                  <c:v>-6.9566551884427735E-3</c:v>
                </c:pt>
                <c:pt idx="10">
                  <c:v>-6.7236578548319189E-3</c:v>
                </c:pt>
                <c:pt idx="11">
                  <c:v>-6.4572628813814184E-3</c:v>
                </c:pt>
                <c:pt idx="12">
                  <c:v>-6.1746570403534351E-3</c:v>
                </c:pt>
                <c:pt idx="13">
                  <c:v>-5.8690285420151221E-3</c:v>
                </c:pt>
                <c:pt idx="14">
                  <c:v>-5.5750108054645926E-3</c:v>
                </c:pt>
                <c:pt idx="15">
                  <c:v>-5.3201551533170978E-3</c:v>
                </c:pt>
                <c:pt idx="16">
                  <c:v>-5.0498496598208962E-3</c:v>
                </c:pt>
                <c:pt idx="17">
                  <c:v>-4.8001263022406232E-3</c:v>
                </c:pt>
                <c:pt idx="18">
                  <c:v>-4.5543368566864665E-3</c:v>
                </c:pt>
                <c:pt idx="19">
                  <c:v>-4.3283387068310687E-3</c:v>
                </c:pt>
                <c:pt idx="20">
                  <c:v>-4.1070653091413792E-3</c:v>
                </c:pt>
                <c:pt idx="21">
                  <c:v>-3.8982508867443527E-3</c:v>
                </c:pt>
                <c:pt idx="22">
                  <c:v>-3.7080350172134877E-3</c:v>
                </c:pt>
                <c:pt idx="23">
                  <c:v>-3.5237366427464121E-3</c:v>
                </c:pt>
                <c:pt idx="24">
                  <c:v>-3.3572459808904175E-3</c:v>
                </c:pt>
                <c:pt idx="25">
                  <c:v>-3.1976723172361019E-3</c:v>
                </c:pt>
                <c:pt idx="26">
                  <c:v>-3.0512109602902687E-3</c:v>
                </c:pt>
                <c:pt idx="27">
                  <c:v>-2.9260827066503706E-3</c:v>
                </c:pt>
                <c:pt idx="28">
                  <c:v>-2.8050284869918819E-3</c:v>
                </c:pt>
                <c:pt idx="29">
                  <c:v>-2.7003779144741998E-3</c:v>
                </c:pt>
                <c:pt idx="30">
                  <c:v>-2.6051542843102699E-3</c:v>
                </c:pt>
                <c:pt idx="31">
                  <c:v>-2.5255010564905998E-3</c:v>
                </c:pt>
                <c:pt idx="32">
                  <c:v>-2.4561080159153266E-3</c:v>
                </c:pt>
                <c:pt idx="33">
                  <c:v>-2.3998419961602162E-3</c:v>
                </c:pt>
                <c:pt idx="34">
                  <c:v>-2.3578896816633436E-3</c:v>
                </c:pt>
                <c:pt idx="35">
                  <c:v>-2.3274542514202272E-3</c:v>
                </c:pt>
                <c:pt idx="36">
                  <c:v>-2.3104992815724751E-3</c:v>
                </c:pt>
                <c:pt idx="37">
                  <c:v>-2.3012906754756881E-3</c:v>
                </c:pt>
                <c:pt idx="38">
                  <c:v>-2.2883912532478774E-3</c:v>
                </c:pt>
                <c:pt idx="39">
                  <c:v>-2.2730025364264932E-3</c:v>
                </c:pt>
                <c:pt idx="40">
                  <c:v>-2.2518269427247747E-3</c:v>
                </c:pt>
                <c:pt idx="41">
                  <c:v>-2.2271940845298771E-3</c:v>
                </c:pt>
                <c:pt idx="42">
                  <c:v>-2.1974617711084088E-3</c:v>
                </c:pt>
                <c:pt idx="43">
                  <c:v>-2.1645482163842309E-3</c:v>
                </c:pt>
                <c:pt idx="44">
                  <c:v>-2.1262591834268914E-3</c:v>
                </c:pt>
                <c:pt idx="45">
                  <c:v>-2.0836216534813787E-3</c:v>
                </c:pt>
                <c:pt idx="46">
                  <c:v>-2.0382191796057035E-3</c:v>
                </c:pt>
                <c:pt idx="47">
                  <c:v>-1.9870249300598659E-3</c:v>
                </c:pt>
                <c:pt idx="48">
                  <c:v>-1.9333417596311469E-3</c:v>
                </c:pt>
                <c:pt idx="49">
                  <c:v>-1.8735907904376347E-3</c:v>
                </c:pt>
                <c:pt idx="50">
                  <c:v>-1.8094913243309313E-3</c:v>
                </c:pt>
                <c:pt idx="51">
                  <c:v>-1.7478574066803552E-3</c:v>
                </c:pt>
                <c:pt idx="52">
                  <c:v>-1.6754817690472843E-3</c:v>
                </c:pt>
                <c:pt idx="53">
                  <c:v>-1.6013004812879081E-3</c:v>
                </c:pt>
                <c:pt idx="54">
                  <c:v>-1.5203681240670737E-3</c:v>
                </c:pt>
                <c:pt idx="55">
                  <c:v>-1.437906139786902E-3</c:v>
                </c:pt>
                <c:pt idx="56">
                  <c:v>-1.3484170629940915E-3</c:v>
                </c:pt>
                <c:pt idx="57">
                  <c:v>-1.2545794891339944E-3</c:v>
                </c:pt>
                <c:pt idx="58">
                  <c:v>-1.159628585715889E-3</c:v>
                </c:pt>
                <c:pt idx="59">
                  <c:v>-1.0572342923292513E-3</c:v>
                </c:pt>
                <c:pt idx="60">
                  <c:v>-9.5400269242400281E-4</c:v>
                </c:pt>
                <c:pt idx="61">
                  <c:v>-8.4465593691405419E-4</c:v>
                </c:pt>
                <c:pt idx="62">
                  <c:v>-7.3598367655137444E-4</c:v>
                </c:pt>
                <c:pt idx="63">
                  <c:v>-6.3850506407358437E-4</c:v>
                </c:pt>
                <c:pt idx="64">
                  <c:v>-5.3133182528197613E-4</c:v>
                </c:pt>
                <c:pt idx="65">
                  <c:v>-4.2836570840118645E-4</c:v>
                </c:pt>
                <c:pt idx="66">
                  <c:v>-3.2274230557663528E-4</c:v>
                </c:pt>
                <c:pt idx="67">
                  <c:v>-2.2127602997048303E-4</c:v>
                </c:pt>
                <c:pt idx="68">
                  <c:v>-1.1720246309949067E-4</c:v>
                </c:pt>
                <c:pt idx="69">
                  <c:v>-1.3916517763680822E-5</c:v>
                </c:pt>
                <c:pt idx="70">
                  <c:v>8.5287702317071888E-5</c:v>
                </c:pt>
                <c:pt idx="71">
                  <c:v>1.870238117285833E-4</c:v>
                </c:pt>
                <c:pt idx="72">
                  <c:v>2.8472819060213693E-4</c:v>
                </c:pt>
                <c:pt idx="73">
                  <c:v>3.8491446400541719E-4</c:v>
                </c:pt>
                <c:pt idx="74">
                  <c:v>4.8431311600370008E-4</c:v>
                </c:pt>
                <c:pt idx="75">
                  <c:v>5.7658591241342672E-4</c:v>
                </c:pt>
                <c:pt idx="76">
                  <c:v>6.7446013555768161E-4</c:v>
                </c:pt>
                <c:pt idx="77">
                  <c:v>7.6842720510967926E-4</c:v>
                </c:pt>
                <c:pt idx="78">
                  <c:v>8.6475159235251391E-4</c:v>
                </c:pt>
                <c:pt idx="79">
                  <c:v>9.5721882065643476E-4</c:v>
                </c:pt>
                <c:pt idx="80">
                  <c:v>1.0519933719808916E-3</c:v>
                </c:pt>
                <c:pt idx="81">
                  <c:v>1.1459803017611703E-3</c:v>
                </c:pt>
                <c:pt idx="82">
                  <c:v>1.2361854744354661E-3</c:v>
                </c:pt>
                <c:pt idx="83">
                  <c:v>1.3286225682992941E-3</c:v>
                </c:pt>
                <c:pt idx="84">
                  <c:v>1.4173278997945426E-3</c:v>
                </c:pt>
                <c:pt idx="85">
                  <c:v>1.5082151577085767E-3</c:v>
                </c:pt>
                <c:pt idx="86">
                  <c:v>1.5983147940330992E-3</c:v>
                </c:pt>
                <c:pt idx="87">
                  <c:v>1.6790181332875221E-3</c:v>
                </c:pt>
                <c:pt idx="88">
                  <c:v>1.7676187480072103E-3</c:v>
                </c:pt>
                <c:pt idx="89">
                  <c:v>1.8526113577554885E-3</c:v>
                </c:pt>
                <c:pt idx="90">
                  <c:v>1.9396621365826597E-3</c:v>
                </c:pt>
                <c:pt idx="91">
                  <c:v>2.0231549051803158E-3</c:v>
                </c:pt>
                <c:pt idx="92">
                  <c:v>2.1086558480276673E-3</c:v>
                </c:pt>
                <c:pt idx="93">
                  <c:v>2.1933691694443758E-3</c:v>
                </c:pt>
                <c:pt idx="94">
                  <c:v>2.2745998823637823E-3</c:v>
                </c:pt>
                <c:pt idx="95">
                  <c:v>2.3577633677762202E-3</c:v>
                </c:pt>
                <c:pt idx="96">
                  <c:v>2.43749423945507E-3</c:v>
                </c:pt>
                <c:pt idx="97">
                  <c:v>2.5191078889216395E-3</c:v>
                </c:pt>
                <c:pt idx="98">
                  <c:v>2.5999339168590917E-3</c:v>
                </c:pt>
                <c:pt idx="99">
                  <c:v>2.6722610935957757E-3</c:v>
                </c:pt>
                <c:pt idx="100">
                  <c:v>2.7515880999794485E-3</c:v>
                </c:pt>
                <c:pt idx="101">
                  <c:v>2.8276062499354199E-3</c:v>
                </c:pt>
                <c:pt idx="102">
                  <c:v>2.9053834203413937E-3</c:v>
                </c:pt>
                <c:pt idx="103">
                  <c:v>2.9799017291139295E-3</c:v>
                </c:pt>
                <c:pt idx="104">
                  <c:v>3.0561290635466453E-3</c:v>
                </c:pt>
                <c:pt idx="105">
                  <c:v>3.1315687765227623E-3</c:v>
                </c:pt>
                <c:pt idx="106">
                  <c:v>3.2038250296456444E-3</c:v>
                </c:pt>
                <c:pt idx="107">
                  <c:v>3.2777149065976695E-3</c:v>
                </c:pt>
                <c:pt idx="108">
                  <c:v>3.348471318531348E-3</c:v>
                </c:pt>
                <c:pt idx="109">
                  <c:v>3.4208113596094249E-3</c:v>
                </c:pt>
                <c:pt idx="110">
                  <c:v>3.4923637791603292E-3</c:v>
                </c:pt>
                <c:pt idx="111">
                  <c:v>3.5563147933709159E-3</c:v>
                </c:pt>
                <c:pt idx="112">
                  <c:v>3.6263681912895502E-3</c:v>
                </c:pt>
                <c:pt idx="113">
                  <c:v>3.6934118815154992E-3</c:v>
                </c:pt>
                <c:pt idx="114">
                  <c:v>3.7619154434392408E-3</c:v>
                </c:pt>
                <c:pt idx="115">
                  <c:v>3.8274592925617934E-3</c:v>
                </c:pt>
                <c:pt idx="116">
                  <c:v>3.894413018505777E-3</c:v>
                </c:pt>
                <c:pt idx="117">
                  <c:v>3.9605791229897986E-3</c:v>
                </c:pt>
                <c:pt idx="118">
                  <c:v>4.0238609164063958E-3</c:v>
                </c:pt>
                <c:pt idx="119">
                  <c:v>4.088477184914484E-3</c:v>
                </c:pt>
                <c:pt idx="120">
                  <c:v>4.1502591371439853E-3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0-4CFD-BAF8-C76700FAD03E}"/>
            </c:ext>
          </c:extLst>
        </c:ser>
        <c:ser>
          <c:idx val="2"/>
          <c:order val="2"/>
          <c:tx>
            <c:strRef>
              <c:f>'Bootstrapping Currency Basis'!$Q$3</c:f>
              <c:strCache>
                <c:ptCount val="1"/>
                <c:pt idx="0">
                  <c:v>YC_EUR_USD_MTM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'Bootstrapping Currency Basis'!$N$4:$N$124</c:f>
              <c:numCache>
                <c:formatCode>ddd\,\ d\-mmm\-yyyy</c:formatCode>
                <c:ptCount val="121"/>
                <c:pt idx="0">
                  <c:v>44561</c:v>
                </c:pt>
                <c:pt idx="1">
                  <c:v>44592</c:v>
                </c:pt>
                <c:pt idx="2">
                  <c:v>44620</c:v>
                </c:pt>
                <c:pt idx="3">
                  <c:v>44648</c:v>
                </c:pt>
                <c:pt idx="4">
                  <c:v>44679</c:v>
                </c:pt>
                <c:pt idx="5">
                  <c:v>44709</c:v>
                </c:pt>
                <c:pt idx="6">
                  <c:v>44740</c:v>
                </c:pt>
                <c:pt idx="7">
                  <c:v>44770</c:v>
                </c:pt>
                <c:pt idx="8">
                  <c:v>44801</c:v>
                </c:pt>
                <c:pt idx="9">
                  <c:v>44832</c:v>
                </c:pt>
                <c:pt idx="10">
                  <c:v>44862</c:v>
                </c:pt>
                <c:pt idx="11">
                  <c:v>44893</c:v>
                </c:pt>
                <c:pt idx="12">
                  <c:v>44923</c:v>
                </c:pt>
                <c:pt idx="13">
                  <c:v>44954</c:v>
                </c:pt>
                <c:pt idx="14">
                  <c:v>44985</c:v>
                </c:pt>
                <c:pt idx="15">
                  <c:v>45013</c:v>
                </c:pt>
                <c:pt idx="16">
                  <c:v>45044</c:v>
                </c:pt>
                <c:pt idx="17">
                  <c:v>45074</c:v>
                </c:pt>
                <c:pt idx="18">
                  <c:v>45105</c:v>
                </c:pt>
                <c:pt idx="19">
                  <c:v>45135</c:v>
                </c:pt>
                <c:pt idx="20">
                  <c:v>45166</c:v>
                </c:pt>
                <c:pt idx="21">
                  <c:v>45197</c:v>
                </c:pt>
                <c:pt idx="22">
                  <c:v>45227</c:v>
                </c:pt>
                <c:pt idx="23">
                  <c:v>45258</c:v>
                </c:pt>
                <c:pt idx="24">
                  <c:v>45288</c:v>
                </c:pt>
                <c:pt idx="25">
                  <c:v>45319</c:v>
                </c:pt>
                <c:pt idx="26">
                  <c:v>45350</c:v>
                </c:pt>
                <c:pt idx="27">
                  <c:v>45379</c:v>
                </c:pt>
                <c:pt idx="28">
                  <c:v>45410</c:v>
                </c:pt>
                <c:pt idx="29">
                  <c:v>45440</c:v>
                </c:pt>
                <c:pt idx="30">
                  <c:v>45471</c:v>
                </c:pt>
                <c:pt idx="31">
                  <c:v>45501</c:v>
                </c:pt>
                <c:pt idx="32">
                  <c:v>45532</c:v>
                </c:pt>
                <c:pt idx="33">
                  <c:v>45563</c:v>
                </c:pt>
                <c:pt idx="34">
                  <c:v>45593</c:v>
                </c:pt>
                <c:pt idx="35">
                  <c:v>45624</c:v>
                </c:pt>
                <c:pt idx="36">
                  <c:v>45654</c:v>
                </c:pt>
                <c:pt idx="37">
                  <c:v>45685</c:v>
                </c:pt>
                <c:pt idx="38">
                  <c:v>45716</c:v>
                </c:pt>
                <c:pt idx="39">
                  <c:v>45744</c:v>
                </c:pt>
                <c:pt idx="40">
                  <c:v>45775</c:v>
                </c:pt>
                <c:pt idx="41">
                  <c:v>45805</c:v>
                </c:pt>
                <c:pt idx="42">
                  <c:v>45836</c:v>
                </c:pt>
                <c:pt idx="43">
                  <c:v>45866</c:v>
                </c:pt>
                <c:pt idx="44">
                  <c:v>45897</c:v>
                </c:pt>
                <c:pt idx="45">
                  <c:v>45928</c:v>
                </c:pt>
                <c:pt idx="46">
                  <c:v>45958</c:v>
                </c:pt>
                <c:pt idx="47">
                  <c:v>45989</c:v>
                </c:pt>
                <c:pt idx="48">
                  <c:v>46019</c:v>
                </c:pt>
                <c:pt idx="49">
                  <c:v>46050</c:v>
                </c:pt>
                <c:pt idx="50">
                  <c:v>46081</c:v>
                </c:pt>
                <c:pt idx="51">
                  <c:v>46109</c:v>
                </c:pt>
                <c:pt idx="52">
                  <c:v>46140</c:v>
                </c:pt>
                <c:pt idx="53">
                  <c:v>46170</c:v>
                </c:pt>
                <c:pt idx="54">
                  <c:v>46201</c:v>
                </c:pt>
                <c:pt idx="55">
                  <c:v>46231</c:v>
                </c:pt>
                <c:pt idx="56">
                  <c:v>46262</c:v>
                </c:pt>
                <c:pt idx="57">
                  <c:v>46293</c:v>
                </c:pt>
                <c:pt idx="58">
                  <c:v>46323</c:v>
                </c:pt>
                <c:pt idx="59">
                  <c:v>46354</c:v>
                </c:pt>
                <c:pt idx="60">
                  <c:v>46384</c:v>
                </c:pt>
                <c:pt idx="61">
                  <c:v>46415</c:v>
                </c:pt>
                <c:pt idx="62">
                  <c:v>46446</c:v>
                </c:pt>
                <c:pt idx="63">
                  <c:v>46474</c:v>
                </c:pt>
                <c:pt idx="64">
                  <c:v>46505</c:v>
                </c:pt>
                <c:pt idx="65">
                  <c:v>46535</c:v>
                </c:pt>
                <c:pt idx="66">
                  <c:v>46566</c:v>
                </c:pt>
                <c:pt idx="67">
                  <c:v>46596</c:v>
                </c:pt>
                <c:pt idx="68">
                  <c:v>46627</c:v>
                </c:pt>
                <c:pt idx="69">
                  <c:v>46658</c:v>
                </c:pt>
                <c:pt idx="70">
                  <c:v>46688</c:v>
                </c:pt>
                <c:pt idx="71">
                  <c:v>46719</c:v>
                </c:pt>
                <c:pt idx="72">
                  <c:v>46749</c:v>
                </c:pt>
                <c:pt idx="73">
                  <c:v>46780</c:v>
                </c:pt>
                <c:pt idx="74">
                  <c:v>46811</c:v>
                </c:pt>
                <c:pt idx="75">
                  <c:v>46840</c:v>
                </c:pt>
                <c:pt idx="76">
                  <c:v>46871</c:v>
                </c:pt>
                <c:pt idx="77">
                  <c:v>46901</c:v>
                </c:pt>
                <c:pt idx="78">
                  <c:v>46932</c:v>
                </c:pt>
                <c:pt idx="79">
                  <c:v>46962</c:v>
                </c:pt>
                <c:pt idx="80">
                  <c:v>46993</c:v>
                </c:pt>
                <c:pt idx="81">
                  <c:v>47024</c:v>
                </c:pt>
                <c:pt idx="82">
                  <c:v>47054</c:v>
                </c:pt>
                <c:pt idx="83">
                  <c:v>47085</c:v>
                </c:pt>
                <c:pt idx="84">
                  <c:v>47115</c:v>
                </c:pt>
                <c:pt idx="85">
                  <c:v>47146</c:v>
                </c:pt>
                <c:pt idx="86">
                  <c:v>47177</c:v>
                </c:pt>
                <c:pt idx="87">
                  <c:v>47205</c:v>
                </c:pt>
                <c:pt idx="88">
                  <c:v>47236</c:v>
                </c:pt>
                <c:pt idx="89">
                  <c:v>47266</c:v>
                </c:pt>
                <c:pt idx="90">
                  <c:v>47297</c:v>
                </c:pt>
                <c:pt idx="91">
                  <c:v>47327</c:v>
                </c:pt>
                <c:pt idx="92">
                  <c:v>47358</c:v>
                </c:pt>
                <c:pt idx="93">
                  <c:v>47389</c:v>
                </c:pt>
                <c:pt idx="94">
                  <c:v>47419</c:v>
                </c:pt>
                <c:pt idx="95">
                  <c:v>47450</c:v>
                </c:pt>
                <c:pt idx="96">
                  <c:v>47480</c:v>
                </c:pt>
                <c:pt idx="97">
                  <c:v>47511</c:v>
                </c:pt>
                <c:pt idx="98">
                  <c:v>47542</c:v>
                </c:pt>
                <c:pt idx="99">
                  <c:v>47570</c:v>
                </c:pt>
                <c:pt idx="100">
                  <c:v>47601</c:v>
                </c:pt>
                <c:pt idx="101">
                  <c:v>47631</c:v>
                </c:pt>
                <c:pt idx="102">
                  <c:v>47662</c:v>
                </c:pt>
                <c:pt idx="103">
                  <c:v>47692</c:v>
                </c:pt>
                <c:pt idx="104">
                  <c:v>47723</c:v>
                </c:pt>
                <c:pt idx="105">
                  <c:v>47754</c:v>
                </c:pt>
                <c:pt idx="106">
                  <c:v>47784</c:v>
                </c:pt>
                <c:pt idx="107">
                  <c:v>47815</c:v>
                </c:pt>
                <c:pt idx="108">
                  <c:v>47845</c:v>
                </c:pt>
                <c:pt idx="109">
                  <c:v>47876</c:v>
                </c:pt>
                <c:pt idx="110">
                  <c:v>47907</c:v>
                </c:pt>
                <c:pt idx="111">
                  <c:v>47935</c:v>
                </c:pt>
                <c:pt idx="112">
                  <c:v>47966</c:v>
                </c:pt>
                <c:pt idx="113">
                  <c:v>47996</c:v>
                </c:pt>
                <c:pt idx="114">
                  <c:v>48027</c:v>
                </c:pt>
                <c:pt idx="115">
                  <c:v>48057</c:v>
                </c:pt>
                <c:pt idx="116">
                  <c:v>48088</c:v>
                </c:pt>
                <c:pt idx="117">
                  <c:v>48119</c:v>
                </c:pt>
                <c:pt idx="118">
                  <c:v>48149</c:v>
                </c:pt>
                <c:pt idx="119">
                  <c:v>48180</c:v>
                </c:pt>
                <c:pt idx="120">
                  <c:v>48210</c:v>
                </c:pt>
              </c:numCache>
            </c:numRef>
          </c:xVal>
          <c:yVal>
            <c:numRef>
              <c:f>'Bootstrapping Currency Basis'!$Q$4:$Q$124</c:f>
              <c:numCache>
                <c:formatCode>0.0000%</c:formatCode>
                <c:ptCount val="121"/>
                <c:pt idx="0">
                  <c:v>-8.0664348499983017E-3</c:v>
                </c:pt>
                <c:pt idx="1">
                  <c:v>-8.052476710307812E-3</c:v>
                </c:pt>
                <c:pt idx="2">
                  <c:v>-8.0166245530050376E-3</c:v>
                </c:pt>
                <c:pt idx="3">
                  <c:v>-7.9587095298083096E-3</c:v>
                </c:pt>
                <c:pt idx="4">
                  <c:v>-7.8688540053362226E-3</c:v>
                </c:pt>
                <c:pt idx="5">
                  <c:v>-7.7561476554206992E-3</c:v>
                </c:pt>
                <c:pt idx="6">
                  <c:v>-7.613076723298807E-3</c:v>
                </c:pt>
                <c:pt idx="7">
                  <c:v>-7.4488715916801928E-3</c:v>
                </c:pt>
                <c:pt idx="8">
                  <c:v>-7.252585251851738E-3</c:v>
                </c:pt>
                <c:pt idx="9">
                  <c:v>-7.0292550163495787E-3</c:v>
                </c:pt>
                <c:pt idx="10">
                  <c:v>-6.7873795912087873E-3</c:v>
                </c:pt>
                <c:pt idx="11">
                  <c:v>-6.5108339481026196E-3</c:v>
                </c:pt>
                <c:pt idx="12">
                  <c:v>-6.2174597412588996E-3</c:v>
                </c:pt>
                <c:pt idx="13">
                  <c:v>-5.9004325374676083E-3</c:v>
                </c:pt>
                <c:pt idx="14">
                  <c:v>-5.5962316009754865E-3</c:v>
                </c:pt>
                <c:pt idx="15">
                  <c:v>-5.3332657180512758E-3</c:v>
                </c:pt>
                <c:pt idx="16">
                  <c:v>-5.055185056374879E-3</c:v>
                </c:pt>
                <c:pt idx="17">
                  <c:v>-4.7991420164999526E-3</c:v>
                </c:pt>
                <c:pt idx="18">
                  <c:v>-4.5480670625805018E-3</c:v>
                </c:pt>
                <c:pt idx="19">
                  <c:v>-4.3181585787483382E-3</c:v>
                </c:pt>
                <c:pt idx="20">
                  <c:v>-4.094089332581494E-3</c:v>
                </c:pt>
                <c:pt idx="21">
                  <c:v>-3.8837442985405774E-3</c:v>
                </c:pt>
                <c:pt idx="22">
                  <c:v>-3.6932518662150184E-3</c:v>
                </c:pt>
                <c:pt idx="23">
                  <c:v>-3.5099125400153025E-3</c:v>
                </c:pt>
                <c:pt idx="24">
                  <c:v>-3.3455546635509578E-3</c:v>
                </c:pt>
                <c:pt idx="25">
                  <c:v>-3.1889384974348755E-3</c:v>
                </c:pt>
                <c:pt idx="26">
                  <c:v>-3.0451618759789736E-3</c:v>
                </c:pt>
                <c:pt idx="27">
                  <c:v>-2.9222668571136944E-3</c:v>
                </c:pt>
                <c:pt idx="28">
                  <c:v>-2.8033024038573509E-3</c:v>
                </c:pt>
                <c:pt idx="29">
                  <c:v>-2.7003814997450483E-3</c:v>
                </c:pt>
                <c:pt idx="30">
                  <c:v>-2.6066427510959451E-3</c:v>
                </c:pt>
                <c:pt idx="31">
                  <c:v>-2.5281338191401738E-3</c:v>
                </c:pt>
                <c:pt idx="32">
                  <c:v>-2.4596207749467474E-3</c:v>
                </c:pt>
                <c:pt idx="33">
                  <c:v>-2.4039273511241026E-3</c:v>
                </c:pt>
                <c:pt idx="34">
                  <c:v>-2.3622364753617671E-3</c:v>
                </c:pt>
                <c:pt idx="35">
                  <c:v>-2.3317687559547885E-3</c:v>
                </c:pt>
                <c:pt idx="36">
                  <c:v>-2.3144898523635429E-3</c:v>
                </c:pt>
                <c:pt idx="37">
                  <c:v>-2.3047323925857841E-3</c:v>
                </c:pt>
                <c:pt idx="38">
                  <c:v>-2.2912993563093454E-3</c:v>
                </c:pt>
                <c:pt idx="39">
                  <c:v>-2.2754526090054024E-3</c:v>
                </c:pt>
                <c:pt idx="40">
                  <c:v>-2.2537964190950071E-3</c:v>
                </c:pt>
                <c:pt idx="41">
                  <c:v>-2.2287249910934934E-3</c:v>
                </c:pt>
                <c:pt idx="42">
                  <c:v>-2.1985668966037347E-3</c:v>
                </c:pt>
                <c:pt idx="43">
                  <c:v>-2.165267818989949E-3</c:v>
                </c:pt>
                <c:pt idx="44">
                  <c:v>-2.126607819812706E-3</c:v>
                </c:pt>
                <c:pt idx="45">
                  <c:v>-2.0836271806666659E-3</c:v>
                </c:pt>
                <c:pt idx="46">
                  <c:v>-2.0379191888098671E-3</c:v>
                </c:pt>
                <c:pt idx="47">
                  <c:v>-1.9864366450128772E-3</c:v>
                </c:pt>
                <c:pt idx="48">
                  <c:v>-1.9325010036331826E-3</c:v>
                </c:pt>
                <c:pt idx="49">
                  <c:v>-1.8725165551321487E-3</c:v>
                </c:pt>
                <c:pt idx="50">
                  <c:v>-1.8082114666084068E-3</c:v>
                </c:pt>
                <c:pt idx="51">
                  <c:v>-1.7464157690010771E-3</c:v>
                </c:pt>
                <c:pt idx="52">
                  <c:v>-1.6738875268046754E-3</c:v>
                </c:pt>
                <c:pt idx="53">
                  <c:v>-1.5995850805649052E-3</c:v>
                </c:pt>
                <c:pt idx="54">
                  <c:v>-1.518554933847716E-3</c:v>
                </c:pt>
                <c:pt idx="55">
                  <c:v>-1.4360248379285461E-3</c:v>
                </c:pt>
                <c:pt idx="56">
                  <c:v>-1.3464927865264843E-3</c:v>
                </c:pt>
                <c:pt idx="57">
                  <c:v>-1.2526400951817492E-3</c:v>
                </c:pt>
                <c:pt idx="58">
                  <c:v>-1.1577010850371216E-3</c:v>
                </c:pt>
                <c:pt idx="59">
                  <c:v>-1.0553464890174589E-3</c:v>
                </c:pt>
                <c:pt idx="60">
                  <c:v>-9.521798293637174E-4</c:v>
                </c:pt>
                <c:pt idx="61">
                  <c:v>-8.4291881564656538E-4</c:v>
                </c:pt>
                <c:pt idx="62">
                  <c:v>-7.34332692772063E-4</c:v>
                </c:pt>
                <c:pt idx="63">
                  <c:v>-6.3693169022178183E-4</c:v>
                </c:pt>
                <c:pt idx="64">
                  <c:v>-5.2984416494221518E-4</c:v>
                </c:pt>
                <c:pt idx="65">
                  <c:v>-4.2696078443047765E-4</c:v>
                </c:pt>
                <c:pt idx="66">
                  <c:v>-3.2142265659335583E-4</c:v>
                </c:pt>
                <c:pt idx="67">
                  <c:v>-2.2003869281690523E-4</c:v>
                </c:pt>
                <c:pt idx="68">
                  <c:v>-1.1604996257370853E-4</c:v>
                </c:pt>
                <c:pt idx="69">
                  <c:v>-1.2848631018797095E-5</c:v>
                </c:pt>
                <c:pt idx="70">
                  <c:v>8.6273916995032986E-5</c:v>
                </c:pt>
                <c:pt idx="71">
                  <c:v>1.8792585110253844E-4</c:v>
                </c:pt>
                <c:pt idx="72">
                  <c:v>2.8554898211739706E-4</c:v>
                </c:pt>
                <c:pt idx="73">
                  <c:v>3.8565151869073314E-4</c:v>
                </c:pt>
                <c:pt idx="74">
                  <c:v>4.8496665654026853E-4</c:v>
                </c:pt>
                <c:pt idx="75">
                  <c:v>5.7716152861099089E-4</c:v>
                </c:pt>
                <c:pt idx="76">
                  <c:v>6.7495266894279833E-4</c:v>
                </c:pt>
                <c:pt idx="77">
                  <c:v>7.6883954786170815E-4</c:v>
                </c:pt>
                <c:pt idx="78">
                  <c:v>8.6508129075919924E-4</c:v>
                </c:pt>
                <c:pt idx="79">
                  <c:v>9.5746875270987062E-4</c:v>
                </c:pt>
                <c:pt idx="80">
                  <c:v>1.0521610979912419E-3</c:v>
                </c:pt>
                <c:pt idx="81">
                  <c:v>1.1460660446478638E-3</c:v>
                </c:pt>
                <c:pt idx="82">
                  <c:v>1.2361920909503752E-3</c:v>
                </c:pt>
                <c:pt idx="83">
                  <c:v>1.3285476399886927E-3</c:v>
                </c:pt>
                <c:pt idx="84">
                  <c:v>1.4171742693853773E-3</c:v>
                </c:pt>
                <c:pt idx="85">
                  <c:v>1.50798042093144E-3</c:v>
                </c:pt>
                <c:pt idx="86">
                  <c:v>1.5979991738039804E-3</c:v>
                </c:pt>
                <c:pt idx="87">
                  <c:v>1.6786296484803634E-3</c:v>
                </c:pt>
                <c:pt idx="88">
                  <c:v>1.7671498037729523E-3</c:v>
                </c:pt>
                <c:pt idx="89">
                  <c:v>1.8520647617187574E-3</c:v>
                </c:pt>
                <c:pt idx="90">
                  <c:v>1.9390355194887361E-3</c:v>
                </c:pt>
                <c:pt idx="91">
                  <c:v>2.0224510604671454E-3</c:v>
                </c:pt>
                <c:pt idx="92">
                  <c:v>2.107872420705635E-3</c:v>
                </c:pt>
                <c:pt idx="93">
                  <c:v>2.1925063822627287E-3</c:v>
                </c:pt>
                <c:pt idx="94">
                  <c:v>2.2736605075211165E-3</c:v>
                </c:pt>
                <c:pt idx="95">
                  <c:v>2.3567450715183567E-3</c:v>
                </c:pt>
                <c:pt idx="96">
                  <c:v>2.4363997798752079E-3</c:v>
                </c:pt>
                <c:pt idx="97">
                  <c:v>2.5179349464494747E-3</c:v>
                </c:pt>
                <c:pt idx="98">
                  <c:v>2.5986827141595528E-3</c:v>
                </c:pt>
                <c:pt idx="99">
                  <c:v>2.6709393959030289E-3</c:v>
                </c:pt>
                <c:pt idx="100">
                  <c:v>2.750188566150271E-3</c:v>
                </c:pt>
                <c:pt idx="101">
                  <c:v>2.8261316030431393E-3</c:v>
                </c:pt>
                <c:pt idx="102">
                  <c:v>2.903831375748271E-3</c:v>
                </c:pt>
                <c:pt idx="103">
                  <c:v>2.9782749957071712E-3</c:v>
                </c:pt>
                <c:pt idx="104">
                  <c:v>3.0544253709531891E-3</c:v>
                </c:pt>
                <c:pt idx="105">
                  <c:v>3.1297883474031185E-3</c:v>
                </c:pt>
                <c:pt idx="106">
                  <c:v>3.2019705516485057E-3</c:v>
                </c:pt>
                <c:pt idx="107">
                  <c:v>3.2757841305847716E-3</c:v>
                </c:pt>
                <c:pt idx="108">
                  <c:v>3.3464669179654894E-3</c:v>
                </c:pt>
                <c:pt idx="109">
                  <c:v>3.4187310994547538E-3</c:v>
                </c:pt>
                <c:pt idx="110">
                  <c:v>3.4902078821552967E-3</c:v>
                </c:pt>
                <c:pt idx="111">
                  <c:v>3.5540907709569443E-3</c:v>
                </c:pt>
                <c:pt idx="112">
                  <c:v>3.6240689561019357E-3</c:v>
                </c:pt>
                <c:pt idx="113">
                  <c:v>3.6910400719985096E-3</c:v>
                </c:pt>
                <c:pt idx="114">
                  <c:v>3.7594688595696201E-3</c:v>
                </c:pt>
                <c:pt idx="115">
                  <c:v>3.824940558517175E-3</c:v>
                </c:pt>
                <c:pt idx="116">
                  <c:v>3.8918199487703174E-3</c:v>
                </c:pt>
                <c:pt idx="117">
                  <c:v>3.9579119401356704E-3</c:v>
                </c:pt>
                <c:pt idx="118">
                  <c:v>4.0211222233735178E-3</c:v>
                </c:pt>
                <c:pt idx="119">
                  <c:v>4.0856648173401644E-3</c:v>
                </c:pt>
                <c:pt idx="120">
                  <c:v>4.1473756836206792E-3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20-4CFD-BAF8-C76700FAD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457832"/>
        <c:axId val="760458816"/>
      </c:scatterChart>
      <c:valAx>
        <c:axId val="760457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d\,\ d\-mmm\-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0458816"/>
        <c:crosses val="autoZero"/>
        <c:crossBetween val="midCat"/>
      </c:valAx>
      <c:valAx>
        <c:axId val="7604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0457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31</xdr:col>
      <xdr:colOff>37353</xdr:colOff>
      <xdr:row>35</xdr:row>
      <xdr:rowOff>104588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0</xdr:rowOff>
    </xdr:from>
    <xdr:to>
      <xdr:col>31</xdr:col>
      <xdr:colOff>37353</xdr:colOff>
      <xdr:row>35</xdr:row>
      <xdr:rowOff>104588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0" x14ac:dyDescent="0.2"/>
  <cols>
    <col min="1" max="1" width="12.44140625" customWidth="1"/>
  </cols>
  <sheetData>
    <row r="1" spans="1:2" ht="10.5" thickBot="1" x14ac:dyDescent="0.25"/>
    <row r="2" spans="1:2" ht="11" x14ac:dyDescent="0.3">
      <c r="A2" s="82">
        <v>44561</v>
      </c>
      <c r="B2" s="38" t="b">
        <f>_xll.qlSettingsSetEvaluationDate(A2)</f>
        <v>1</v>
      </c>
    </row>
    <row r="3" spans="1:2" ht="11.5" thickBot="1" x14ac:dyDescent="0.35">
      <c r="A3" s="39" t="s">
        <v>11</v>
      </c>
      <c r="B3" s="40" t="str">
        <f>_xll.ohRangeRetrieveError(B2)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53"/>
  <sheetViews>
    <sheetView workbookViewId="0"/>
  </sheetViews>
  <sheetFormatPr defaultColWidth="9.33203125" defaultRowHeight="10.5" x14ac:dyDescent="0.25"/>
  <cols>
    <col min="1" max="1" width="16.77734375" style="4" customWidth="1"/>
    <col min="2" max="2" width="17.77734375" style="4" bestFit="1" customWidth="1"/>
    <col min="3" max="3" width="9.33203125" style="4"/>
    <col min="4" max="4" width="15" style="4" customWidth="1"/>
    <col min="5" max="16384" width="9.33203125" style="4"/>
  </cols>
  <sheetData>
    <row r="1" spans="1:2" ht="11" x14ac:dyDescent="0.3">
      <c r="A1" s="37" t="s">
        <v>32</v>
      </c>
      <c r="B1" s="38" t="str">
        <f>_xll.qlEuribor(B3,B4,B5,B6,B7)</f>
        <v>obj_00037#0000</v>
      </c>
    </row>
    <row r="2" spans="1:2" ht="11.5" thickBot="1" x14ac:dyDescent="0.35">
      <c r="A2" s="39" t="s">
        <v>11</v>
      </c>
      <c r="B2" s="40" t="str">
        <f>_xll.ohRangeRetrieveError(B1)</f>
        <v/>
      </c>
    </row>
    <row r="3" spans="1:2" ht="11" x14ac:dyDescent="0.3">
      <c r="A3" s="37" t="s">
        <v>5</v>
      </c>
      <c r="B3" s="41"/>
    </row>
    <row r="4" spans="1:2" ht="11" x14ac:dyDescent="0.3">
      <c r="A4" s="42" t="s">
        <v>33</v>
      </c>
      <c r="B4" s="43" t="s">
        <v>34</v>
      </c>
    </row>
    <row r="5" spans="1:2" ht="11" x14ac:dyDescent="0.3">
      <c r="A5" s="42" t="s">
        <v>35</v>
      </c>
      <c r="B5" s="43"/>
    </row>
    <row r="6" spans="1:2" ht="11" x14ac:dyDescent="0.3">
      <c r="A6" s="42" t="s">
        <v>9</v>
      </c>
      <c r="B6" s="43"/>
    </row>
    <row r="7" spans="1:2" ht="11.5" thickBot="1" x14ac:dyDescent="0.35">
      <c r="A7" s="39" t="s">
        <v>10</v>
      </c>
      <c r="B7" s="44"/>
    </row>
    <row r="9" spans="1:2" ht="11" thickBot="1" x14ac:dyDescent="0.3"/>
    <row r="10" spans="1:2" ht="11" x14ac:dyDescent="0.3">
      <c r="A10" s="37" t="s">
        <v>71</v>
      </c>
      <c r="B10" s="38" t="str">
        <f>_xll.qlOvernightIndex(,B13,B14,B15,B16,B17)</f>
        <v>obj_00046#0000</v>
      </c>
    </row>
    <row r="11" spans="1:2" ht="11.5" thickBot="1" x14ac:dyDescent="0.35">
      <c r="A11" s="39" t="s">
        <v>11</v>
      </c>
      <c r="B11" s="40" t="str">
        <f>_xll.ohRangeRetrieveError(B10)</f>
        <v/>
      </c>
    </row>
    <row r="12" spans="1:2" ht="11" x14ac:dyDescent="0.3">
      <c r="A12" s="37" t="s">
        <v>5</v>
      </c>
      <c r="B12" s="41"/>
    </row>
    <row r="13" spans="1:2" ht="11" x14ac:dyDescent="0.3">
      <c r="A13" s="42" t="s">
        <v>72</v>
      </c>
      <c r="B13" s="43" t="s">
        <v>71</v>
      </c>
    </row>
    <row r="14" spans="1:2" ht="11" x14ac:dyDescent="0.3">
      <c r="A14" s="42" t="s">
        <v>73</v>
      </c>
      <c r="B14" s="43">
        <v>0</v>
      </c>
    </row>
    <row r="15" spans="1:2" ht="11" x14ac:dyDescent="0.3">
      <c r="A15" s="42" t="s">
        <v>74</v>
      </c>
      <c r="B15" s="43" t="s">
        <v>75</v>
      </c>
    </row>
    <row r="16" spans="1:2" ht="11" x14ac:dyDescent="0.3">
      <c r="A16" s="42" t="s">
        <v>7</v>
      </c>
      <c r="B16" s="43" t="s">
        <v>76</v>
      </c>
    </row>
    <row r="17" spans="1:5" ht="11" x14ac:dyDescent="0.3">
      <c r="A17" s="42" t="s">
        <v>8</v>
      </c>
      <c r="B17" s="43" t="s">
        <v>77</v>
      </c>
    </row>
    <row r="18" spans="1:5" ht="11" x14ac:dyDescent="0.3">
      <c r="A18" s="42" t="s">
        <v>35</v>
      </c>
      <c r="B18" s="43"/>
    </row>
    <row r="19" spans="1:5" ht="11" x14ac:dyDescent="0.3">
      <c r="A19" s="42" t="s">
        <v>9</v>
      </c>
      <c r="B19" s="43"/>
    </row>
    <row r="20" spans="1:5" ht="11.5" thickBot="1" x14ac:dyDescent="0.35">
      <c r="A20" s="39" t="s">
        <v>10</v>
      </c>
      <c r="B20" s="44"/>
    </row>
    <row r="22" spans="1:5" ht="11" thickBot="1" x14ac:dyDescent="0.3"/>
    <row r="23" spans="1:5" ht="11.5" thickBot="1" x14ac:dyDescent="0.35">
      <c r="A23" s="37" t="s">
        <v>78</v>
      </c>
      <c r="B23" s="38" t="str">
        <f>_xll.qlLibor(,B26,B27)</f>
        <v>obj_0003b#0000</v>
      </c>
      <c r="D23" s="83" t="s">
        <v>61</v>
      </c>
      <c r="E23" s="84" t="s">
        <v>100</v>
      </c>
    </row>
    <row r="24" spans="1:5" ht="11.5" thickBot="1" x14ac:dyDescent="0.35">
      <c r="A24" s="39" t="s">
        <v>11</v>
      </c>
      <c r="B24" s="40" t="str">
        <f>_xll.ohRangeRetrieveError(B23)</f>
        <v/>
      </c>
      <c r="D24" s="85">
        <v>44560</v>
      </c>
      <c r="E24" s="86">
        <v>2.1438E-3</v>
      </c>
    </row>
    <row r="25" spans="1:5" ht="11.5" thickBot="1" x14ac:dyDescent="0.35">
      <c r="A25" s="37" t="s">
        <v>5</v>
      </c>
      <c r="B25" s="41"/>
      <c r="D25" s="87">
        <v>44561</v>
      </c>
      <c r="E25" s="88">
        <v>2.0931000000000001E-3</v>
      </c>
    </row>
    <row r="26" spans="1:5" ht="11.5" thickBot="1" x14ac:dyDescent="0.35">
      <c r="A26" s="42" t="s">
        <v>74</v>
      </c>
      <c r="B26" s="43" t="s">
        <v>75</v>
      </c>
      <c r="D26" s="83" t="s">
        <v>101</v>
      </c>
      <c r="E26" s="89" t="b">
        <f>_xll.qlIndexAddFixings(B23,D24:D25,E24:E25,TRUE,ValuationDate!B2)</f>
        <v>1</v>
      </c>
    </row>
    <row r="27" spans="1:5" ht="11" x14ac:dyDescent="0.3">
      <c r="A27" s="42" t="s">
        <v>33</v>
      </c>
      <c r="B27" s="43" t="s">
        <v>0</v>
      </c>
    </row>
    <row r="28" spans="1:5" ht="11" x14ac:dyDescent="0.3">
      <c r="A28" s="42" t="s">
        <v>35</v>
      </c>
      <c r="B28" s="43"/>
    </row>
    <row r="29" spans="1:5" ht="11" x14ac:dyDescent="0.3">
      <c r="A29" s="42" t="s">
        <v>9</v>
      </c>
      <c r="B29" s="43"/>
    </row>
    <row r="30" spans="1:5" ht="11.5" thickBot="1" x14ac:dyDescent="0.35">
      <c r="A30" s="39" t="s">
        <v>10</v>
      </c>
      <c r="B30" s="44"/>
    </row>
    <row r="32" spans="1:5" ht="11" thickBot="1" x14ac:dyDescent="0.3"/>
    <row r="33" spans="1:5" ht="11.5" thickBot="1" x14ac:dyDescent="0.35">
      <c r="A33" s="37" t="s">
        <v>79</v>
      </c>
      <c r="B33" s="38" t="str">
        <f>_xll.qlLibor(,B36,B37)</f>
        <v>obj_00034#0000</v>
      </c>
      <c r="D33" s="83" t="s">
        <v>61</v>
      </c>
      <c r="E33" s="84" t="s">
        <v>100</v>
      </c>
    </row>
    <row r="34" spans="1:5" ht="11.5" thickBot="1" x14ac:dyDescent="0.35">
      <c r="A34" s="39" t="s">
        <v>11</v>
      </c>
      <c r="B34" s="40" t="str">
        <f>_xll.ohRangeRetrieveError(B33)</f>
        <v/>
      </c>
      <c r="D34" s="85">
        <v>44560</v>
      </c>
      <c r="E34" s="86">
        <v>3.4513E-3</v>
      </c>
    </row>
    <row r="35" spans="1:5" ht="11.5" thickBot="1" x14ac:dyDescent="0.35">
      <c r="A35" s="37" t="s">
        <v>5</v>
      </c>
      <c r="B35" s="41"/>
      <c r="D35" s="87">
        <v>44561</v>
      </c>
      <c r="E35" s="88">
        <v>3.3874999999999999E-3</v>
      </c>
    </row>
    <row r="36" spans="1:5" ht="11.5" thickBot="1" x14ac:dyDescent="0.35">
      <c r="A36" s="42" t="s">
        <v>74</v>
      </c>
      <c r="B36" s="43" t="s">
        <v>75</v>
      </c>
      <c r="D36" s="83" t="s">
        <v>101</v>
      </c>
      <c r="E36" s="89" t="b">
        <f>_xll.qlIndexAddFixings(B33,D34:D35,E34:E35,TRUE,ValuationDate!B2)</f>
        <v>1</v>
      </c>
    </row>
    <row r="37" spans="1:5" ht="11" x14ac:dyDescent="0.3">
      <c r="A37" s="42" t="s">
        <v>33</v>
      </c>
      <c r="B37" s="43" t="s">
        <v>34</v>
      </c>
    </row>
    <row r="38" spans="1:5" ht="11" x14ac:dyDescent="0.3">
      <c r="A38" s="42" t="s">
        <v>35</v>
      </c>
      <c r="B38" s="43"/>
    </row>
    <row r="39" spans="1:5" ht="11" x14ac:dyDescent="0.3">
      <c r="A39" s="42" t="s">
        <v>9</v>
      </c>
      <c r="B39" s="43"/>
    </row>
    <row r="40" spans="1:5" ht="11.5" thickBot="1" x14ac:dyDescent="0.35">
      <c r="A40" s="39" t="s">
        <v>10</v>
      </c>
      <c r="B40" s="44"/>
    </row>
    <row r="42" spans="1:5" ht="11" thickBot="1" x14ac:dyDescent="0.3"/>
    <row r="43" spans="1:5" ht="11" x14ac:dyDescent="0.3">
      <c r="A43" s="37" t="s">
        <v>107</v>
      </c>
      <c r="B43" s="38" t="str">
        <f>_xll.qlOvernightIndex(,B46,B47,B48,B49,B50)</f>
        <v>obj_00011#0000</v>
      </c>
    </row>
    <row r="44" spans="1:5" ht="11.5" thickBot="1" x14ac:dyDescent="0.35">
      <c r="A44" s="39" t="s">
        <v>11</v>
      </c>
      <c r="B44" s="40" t="str">
        <f>_xll.ohRangeRetrieveError(B43)</f>
        <v/>
      </c>
    </row>
    <row r="45" spans="1:5" ht="11" x14ac:dyDescent="0.3">
      <c r="A45" s="37" t="s">
        <v>5</v>
      </c>
      <c r="B45" s="41"/>
    </row>
    <row r="46" spans="1:5" ht="11" x14ac:dyDescent="0.3">
      <c r="A46" s="42" t="s">
        <v>72</v>
      </c>
      <c r="B46" s="43" t="s">
        <v>107</v>
      </c>
    </row>
    <row r="47" spans="1:5" ht="11" x14ac:dyDescent="0.3">
      <c r="A47" s="42" t="s">
        <v>73</v>
      </c>
      <c r="B47" s="43">
        <v>0</v>
      </c>
    </row>
    <row r="48" spans="1:5" ht="11" x14ac:dyDescent="0.3">
      <c r="A48" s="42" t="s">
        <v>74</v>
      </c>
      <c r="B48" s="43" t="s">
        <v>108</v>
      </c>
    </row>
    <row r="49" spans="1:2" ht="11" x14ac:dyDescent="0.3">
      <c r="A49" s="42" t="s">
        <v>7</v>
      </c>
      <c r="B49" s="43" t="s">
        <v>1</v>
      </c>
    </row>
    <row r="50" spans="1:2" ht="11" x14ac:dyDescent="0.3">
      <c r="A50" s="42" t="s">
        <v>8</v>
      </c>
      <c r="B50" s="43" t="s">
        <v>77</v>
      </c>
    </row>
    <row r="51" spans="1:2" ht="11" x14ac:dyDescent="0.3">
      <c r="A51" s="42" t="s">
        <v>35</v>
      </c>
      <c r="B51" s="43"/>
    </row>
    <row r="52" spans="1:2" ht="11" x14ac:dyDescent="0.3">
      <c r="A52" s="42" t="s">
        <v>9</v>
      </c>
      <c r="B52" s="43"/>
    </row>
    <row r="53" spans="1:2" ht="11.5" thickBot="1" x14ac:dyDescent="0.35">
      <c r="A53" s="39" t="s">
        <v>10</v>
      </c>
      <c r="B53" s="44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11"/>
  <sheetViews>
    <sheetView workbookViewId="0"/>
  </sheetViews>
  <sheetFormatPr defaultColWidth="9.33203125" defaultRowHeight="10.5" x14ac:dyDescent="0.25"/>
  <cols>
    <col min="1" max="1" width="30.44140625" style="4" bestFit="1" customWidth="1"/>
    <col min="2" max="2" width="8.109375" style="4" customWidth="1"/>
    <col min="3" max="3" width="10.44140625" style="4" bestFit="1" customWidth="1"/>
    <col min="4" max="4" width="9.88671875" style="4" bestFit="1" customWidth="1"/>
    <col min="5" max="5" width="11" style="4" bestFit="1" customWidth="1"/>
    <col min="6" max="6" width="15.5546875" style="4" bestFit="1" customWidth="1"/>
    <col min="7" max="7" width="16.6640625" style="4" bestFit="1" customWidth="1"/>
    <col min="8" max="8" width="22.6640625" style="4" bestFit="1" customWidth="1"/>
    <col min="9" max="9" width="23.77734375" style="4" bestFit="1" customWidth="1"/>
    <col min="10" max="10" width="17.77734375" style="4" bestFit="1" customWidth="1"/>
    <col min="11" max="11" width="9.33203125" style="4" bestFit="1"/>
    <col min="12" max="12" width="3.44140625" style="4" bestFit="1" customWidth="1"/>
    <col min="13" max="16384" width="9.33203125" style="4"/>
  </cols>
  <sheetData>
    <row r="1" spans="1:12" ht="11" x14ac:dyDescent="0.3">
      <c r="A1" s="1"/>
      <c r="B1" s="2" t="s">
        <v>11</v>
      </c>
      <c r="C1" s="2" t="s">
        <v>5</v>
      </c>
      <c r="D1" s="2" t="s">
        <v>6</v>
      </c>
      <c r="E1" s="2"/>
      <c r="F1" s="2"/>
      <c r="G1" s="2"/>
      <c r="H1" s="2"/>
      <c r="I1" s="2"/>
      <c r="J1" s="2"/>
      <c r="K1" s="2"/>
      <c r="L1" s="3"/>
    </row>
    <row r="2" spans="1:12" x14ac:dyDescent="0.25">
      <c r="A2" s="5" t="str">
        <f>_xll.qlDepositRateHelper2(C2,D2,E2,F2,G2,H2,I2,J2)</f>
        <v>DepoON#0000</v>
      </c>
      <c r="B2" s="6" t="str">
        <f>_xll.ohRangeRetrieveError(A2)</f>
        <v/>
      </c>
      <c r="C2" s="7" t="str">
        <f>"DepoON"</f>
        <v>DepoON</v>
      </c>
      <c r="D2" s="8">
        <v>0.04</v>
      </c>
      <c r="E2" s="7" t="s">
        <v>13</v>
      </c>
      <c r="F2" s="9">
        <v>0</v>
      </c>
      <c r="G2" s="9" t="s">
        <v>2</v>
      </c>
      <c r="H2" s="7" t="s">
        <v>3</v>
      </c>
      <c r="I2" s="9" t="b">
        <v>1</v>
      </c>
      <c r="J2" s="9" t="s">
        <v>4</v>
      </c>
      <c r="K2" s="8"/>
      <c r="L2" s="10"/>
    </row>
    <row r="3" spans="1:12" x14ac:dyDescent="0.25">
      <c r="A3" s="11" t="str">
        <f>_xll.qlDepositRateHelper2(C3,D3,E3,F3,G3,H3,I3,J3)</f>
        <v>DepoTN#0000</v>
      </c>
      <c r="B3" s="12" t="str">
        <f>_xll.ohRangeRetrieveError(A3)</f>
        <v/>
      </c>
      <c r="C3" s="13" t="str">
        <f>"DepoTN"</f>
        <v>DepoTN</v>
      </c>
      <c r="D3" s="14">
        <v>0.04</v>
      </c>
      <c r="E3" s="13" t="s">
        <v>13</v>
      </c>
      <c r="F3" s="15">
        <v>1</v>
      </c>
      <c r="G3" s="15" t="s">
        <v>2</v>
      </c>
      <c r="H3" s="13" t="s">
        <v>3</v>
      </c>
      <c r="I3" s="15" t="b">
        <v>1</v>
      </c>
      <c r="J3" s="15" t="s">
        <v>4</v>
      </c>
      <c r="K3" s="14"/>
      <c r="L3" s="16"/>
    </row>
    <row r="4" spans="1:12" x14ac:dyDescent="0.25">
      <c r="A4" s="11" t="str">
        <f>_xll.qlDepositRateHelper2(C4,D4,E4,F4,G4,H4,I4,J4)</f>
        <v>DepoSN#0000</v>
      </c>
      <c r="B4" s="12" t="str">
        <f>_xll.ohRangeRetrieveError(A4)</f>
        <v/>
      </c>
      <c r="C4" s="13" t="str">
        <f>"DepoSN"</f>
        <v>DepoSN</v>
      </c>
      <c r="D4" s="14">
        <v>0.04</v>
      </c>
      <c r="E4" s="13" t="s">
        <v>13</v>
      </c>
      <c r="F4" s="15">
        <v>2</v>
      </c>
      <c r="G4" s="15" t="s">
        <v>2</v>
      </c>
      <c r="H4" s="13" t="s">
        <v>3</v>
      </c>
      <c r="I4" s="15" t="b">
        <v>1</v>
      </c>
      <c r="J4" s="15" t="s">
        <v>4</v>
      </c>
      <c r="K4" s="14"/>
      <c r="L4" s="16"/>
    </row>
    <row r="5" spans="1:12" x14ac:dyDescent="0.25">
      <c r="A5" s="11" t="str">
        <f>_xll.qlDepositRateHelper2(C5,D5,E5,F5,G5,H5,I5,J5)</f>
        <v>Depo1W#0000</v>
      </c>
      <c r="B5" s="12" t="str">
        <f>_xll.ohRangeRetrieveError(A5)</f>
        <v/>
      </c>
      <c r="C5" s="13" t="str">
        <f t="shared" ref="C5:C11" si="0">"Depo"&amp;E5</f>
        <v>Depo1W</v>
      </c>
      <c r="D5" s="14">
        <v>0.04</v>
      </c>
      <c r="E5" s="13" t="s">
        <v>14</v>
      </c>
      <c r="F5" s="15">
        <v>2</v>
      </c>
      <c r="G5" s="15" t="s">
        <v>2</v>
      </c>
      <c r="H5" s="13" t="s">
        <v>3</v>
      </c>
      <c r="I5" s="15" t="b">
        <v>1</v>
      </c>
      <c r="J5" s="15" t="s">
        <v>4</v>
      </c>
      <c r="K5" s="14"/>
      <c r="L5" s="16"/>
    </row>
    <row r="6" spans="1:12" x14ac:dyDescent="0.25">
      <c r="A6" s="11" t="str">
        <f>_xll.qlDepositRateHelper2(C6,D6,E6,F6,G6,H6,I6,J6)</f>
        <v>Depo2W#0000</v>
      </c>
      <c r="B6" s="12" t="str">
        <f>_xll.ohRangeRetrieveError(A6)</f>
        <v/>
      </c>
      <c r="C6" s="13" t="str">
        <f t="shared" si="0"/>
        <v>Depo2W</v>
      </c>
      <c r="D6" s="14">
        <v>0.04</v>
      </c>
      <c r="E6" s="13" t="s">
        <v>15</v>
      </c>
      <c r="F6" s="15">
        <v>2</v>
      </c>
      <c r="G6" s="15" t="s">
        <v>2</v>
      </c>
      <c r="H6" s="13" t="s">
        <v>3</v>
      </c>
      <c r="I6" s="15" t="b">
        <v>1</v>
      </c>
      <c r="J6" s="15" t="s">
        <v>4</v>
      </c>
      <c r="K6" s="14"/>
      <c r="L6" s="16"/>
    </row>
    <row r="7" spans="1:12" x14ac:dyDescent="0.25">
      <c r="A7" s="11" t="str">
        <f>_xll.qlDepositRateHelper2(C7,D7,E7,F7,G7,H7,I7,J7)</f>
        <v>Depo3W#0000</v>
      </c>
      <c r="B7" s="12" t="str">
        <f>_xll.ohRangeRetrieveError(A7)</f>
        <v/>
      </c>
      <c r="C7" s="13" t="str">
        <f t="shared" si="0"/>
        <v>Depo3W</v>
      </c>
      <c r="D7" s="14">
        <v>0.04</v>
      </c>
      <c r="E7" s="13" t="s">
        <v>16</v>
      </c>
      <c r="F7" s="15">
        <v>2</v>
      </c>
      <c r="G7" s="15" t="s">
        <v>2</v>
      </c>
      <c r="H7" s="13" t="s">
        <v>3</v>
      </c>
      <c r="I7" s="15" t="b">
        <v>1</v>
      </c>
      <c r="J7" s="15" t="s">
        <v>4</v>
      </c>
      <c r="K7" s="14"/>
      <c r="L7" s="16"/>
    </row>
    <row r="8" spans="1:12" x14ac:dyDescent="0.25">
      <c r="A8" s="11" t="str">
        <f>_xll.qlDepositRateHelper2(C8,D8,E8,F8,G8,H8,I8,J8)</f>
        <v>Depo1M#0000</v>
      </c>
      <c r="B8" s="12" t="str">
        <f>_xll.ohRangeRetrieveError(A8)</f>
        <v/>
      </c>
      <c r="C8" s="13" t="str">
        <f t="shared" si="0"/>
        <v>Depo1M</v>
      </c>
      <c r="D8" s="14">
        <v>0.04</v>
      </c>
      <c r="E8" s="13" t="s">
        <v>17</v>
      </c>
      <c r="F8" s="15">
        <v>2</v>
      </c>
      <c r="G8" s="15" t="s">
        <v>2</v>
      </c>
      <c r="H8" s="13" t="s">
        <v>12</v>
      </c>
      <c r="I8" s="15" t="b">
        <v>1</v>
      </c>
      <c r="J8" s="15" t="s">
        <v>4</v>
      </c>
      <c r="K8" s="14"/>
      <c r="L8" s="16"/>
    </row>
    <row r="9" spans="1:12" x14ac:dyDescent="0.25">
      <c r="A9" s="11" t="str">
        <f>_xll.qlDepositRateHelper2(C9,D9,E9,F9,G9,H9,I9,J9)</f>
        <v>Depo2M#0000</v>
      </c>
      <c r="B9" s="12" t="str">
        <f>_xll.ohRangeRetrieveError(A9)</f>
        <v/>
      </c>
      <c r="C9" s="13" t="str">
        <f t="shared" si="0"/>
        <v>Depo2M</v>
      </c>
      <c r="D9" s="14">
        <v>0.04</v>
      </c>
      <c r="E9" s="13" t="s">
        <v>18</v>
      </c>
      <c r="F9" s="15">
        <v>2</v>
      </c>
      <c r="G9" s="15" t="s">
        <v>2</v>
      </c>
      <c r="H9" s="13" t="s">
        <v>12</v>
      </c>
      <c r="I9" s="15" t="b">
        <v>1</v>
      </c>
      <c r="J9" s="15" t="s">
        <v>4</v>
      </c>
      <c r="K9" s="14"/>
      <c r="L9" s="16"/>
    </row>
    <row r="10" spans="1:12" x14ac:dyDescent="0.25">
      <c r="A10" s="11" t="str">
        <f>_xll.qlDepositRateHelper2(C10,D10,E10,F10,G10,H10,I10,J10)</f>
        <v>Depo3M#0000</v>
      </c>
      <c r="B10" s="12" t="str">
        <f>_xll.ohRangeRetrieveError(A10)</f>
        <v/>
      </c>
      <c r="C10" s="13" t="str">
        <f>"Depo"&amp;E10</f>
        <v>Depo3M</v>
      </c>
      <c r="D10" s="14">
        <v>0.04</v>
      </c>
      <c r="E10" s="13" t="s">
        <v>0</v>
      </c>
      <c r="F10" s="15">
        <v>2</v>
      </c>
      <c r="G10" s="15" t="s">
        <v>2</v>
      </c>
      <c r="H10" s="13" t="s">
        <v>12</v>
      </c>
      <c r="I10" s="15" t="b">
        <v>1</v>
      </c>
      <c r="J10" s="15" t="s">
        <v>4</v>
      </c>
      <c r="K10" s="14"/>
      <c r="L10" s="16"/>
    </row>
    <row r="11" spans="1:12" x14ac:dyDescent="0.25">
      <c r="A11" s="17" t="str">
        <f>_xll.qlDepositRateHelper2(C11,D11,E11,F11,G11,H11,I11,J11)</f>
        <v>Depo6M#0000</v>
      </c>
      <c r="B11" s="18" t="str">
        <f>_xll.ohRangeRetrieveError(A11)</f>
        <v/>
      </c>
      <c r="C11" s="19" t="str">
        <f t="shared" si="0"/>
        <v>Depo6M</v>
      </c>
      <c r="D11" s="20">
        <v>0.04</v>
      </c>
      <c r="E11" s="19" t="s">
        <v>34</v>
      </c>
      <c r="F11" s="21">
        <v>2</v>
      </c>
      <c r="G11" s="21" t="s">
        <v>2</v>
      </c>
      <c r="H11" s="19" t="s">
        <v>12</v>
      </c>
      <c r="I11" s="21" t="b">
        <v>1</v>
      </c>
      <c r="J11" s="21" t="s">
        <v>4</v>
      </c>
      <c r="K11" s="20"/>
      <c r="L11" s="22"/>
    </row>
    <row r="12" spans="1:12" x14ac:dyDescent="0.25">
      <c r="A12" s="5" t="str">
        <f>_xll.qlFuturesRateHelper2(C12,D12,"IMM",E12,F12,G12,H12,I12,J12,K12)</f>
        <v>FUT1#0000</v>
      </c>
      <c r="B12" s="23" t="str">
        <f>_xll.ohRangeRetrieveError(A12)</f>
        <v/>
      </c>
      <c r="C12" s="7" t="s">
        <v>38</v>
      </c>
      <c r="D12" s="24">
        <v>96</v>
      </c>
      <c r="E12" s="69" t="str">
        <f t="array" ref="E12:E19">_xll.qlIMMNextCodes(_xll.qlSettingsEvaluationDate()+3,I12:I19)</f>
        <v>H2</v>
      </c>
      <c r="F12" s="9">
        <v>3</v>
      </c>
      <c r="G12" s="9" t="s">
        <v>1</v>
      </c>
      <c r="H12" s="7" t="s">
        <v>12</v>
      </c>
      <c r="I12" s="9" t="b">
        <v>1</v>
      </c>
      <c r="J12" s="9" t="s">
        <v>4</v>
      </c>
      <c r="K12" s="8">
        <v>0</v>
      </c>
      <c r="L12" s="10"/>
    </row>
    <row r="13" spans="1:12" x14ac:dyDescent="0.25">
      <c r="A13" s="11" t="str">
        <f>_xll.qlFuturesRateHelper2(C13,D13,"IMM",E13,F13,G13,H13,I13,J13,K13)</f>
        <v>FUT2#0000</v>
      </c>
      <c r="B13" s="25" t="str">
        <f>_xll.ohRangeRetrieveError(A13)</f>
        <v/>
      </c>
      <c r="C13" s="13" t="s">
        <v>39</v>
      </c>
      <c r="D13" s="26">
        <v>96</v>
      </c>
      <c r="E13" s="70" t="str">
        <v>M2</v>
      </c>
      <c r="F13" s="15">
        <v>3</v>
      </c>
      <c r="G13" s="15" t="s">
        <v>1</v>
      </c>
      <c r="H13" s="13" t="s">
        <v>12</v>
      </c>
      <c r="I13" s="15" t="b">
        <v>1</v>
      </c>
      <c r="J13" s="15" t="s">
        <v>4</v>
      </c>
      <c r="K13" s="14">
        <v>0</v>
      </c>
      <c r="L13" s="16"/>
    </row>
    <row r="14" spans="1:12" x14ac:dyDescent="0.25">
      <c r="A14" s="11" t="str">
        <f>_xll.qlFuturesRateHelper2(C14,D14,"IMM",E14,F14,G14,H14,I14,J14,K14)</f>
        <v>FUT3#0000</v>
      </c>
      <c r="B14" s="25" t="str">
        <f>_xll.ohRangeRetrieveError(A14)</f>
        <v/>
      </c>
      <c r="C14" s="13" t="s">
        <v>40</v>
      </c>
      <c r="D14" s="26">
        <v>96</v>
      </c>
      <c r="E14" s="70" t="str">
        <v>U2</v>
      </c>
      <c r="F14" s="15">
        <v>3</v>
      </c>
      <c r="G14" s="15" t="s">
        <v>1</v>
      </c>
      <c r="H14" s="13" t="s">
        <v>12</v>
      </c>
      <c r="I14" s="15" t="b">
        <v>1</v>
      </c>
      <c r="J14" s="15" t="s">
        <v>4</v>
      </c>
      <c r="K14" s="14">
        <v>0</v>
      </c>
      <c r="L14" s="16"/>
    </row>
    <row r="15" spans="1:12" x14ac:dyDescent="0.25">
      <c r="A15" s="11" t="str">
        <f>_xll.qlFuturesRateHelper2(C15,D15,"IMM",E15,F15,G15,H15,I15,J15,K15)</f>
        <v>FUT4#0000</v>
      </c>
      <c r="B15" s="25" t="str">
        <f>_xll.ohRangeRetrieveError(A15)</f>
        <v/>
      </c>
      <c r="C15" s="13" t="s">
        <v>41</v>
      </c>
      <c r="D15" s="26">
        <v>96</v>
      </c>
      <c r="E15" s="70" t="str">
        <v>Z2</v>
      </c>
      <c r="F15" s="15">
        <v>3</v>
      </c>
      <c r="G15" s="15" t="s">
        <v>1</v>
      </c>
      <c r="H15" s="13" t="s">
        <v>12</v>
      </c>
      <c r="I15" s="15" t="b">
        <v>1</v>
      </c>
      <c r="J15" s="15" t="s">
        <v>4</v>
      </c>
      <c r="K15" s="14">
        <v>0</v>
      </c>
      <c r="L15" s="16"/>
    </row>
    <row r="16" spans="1:12" x14ac:dyDescent="0.25">
      <c r="A16" s="11" t="str">
        <f>_xll.qlFuturesRateHelper2(C16,D16,"IMM",E16,F16,G16,H16,I16,J16,K16)</f>
        <v>FUT5#0000</v>
      </c>
      <c r="B16" s="25" t="str">
        <f>_xll.ohRangeRetrieveError(A16)</f>
        <v/>
      </c>
      <c r="C16" s="13" t="s">
        <v>42</v>
      </c>
      <c r="D16" s="26">
        <v>96</v>
      </c>
      <c r="E16" s="70" t="str">
        <v>H3</v>
      </c>
      <c r="F16" s="15">
        <v>3</v>
      </c>
      <c r="G16" s="15" t="s">
        <v>1</v>
      </c>
      <c r="H16" s="13" t="s">
        <v>12</v>
      </c>
      <c r="I16" s="15" t="b">
        <v>1</v>
      </c>
      <c r="J16" s="15" t="s">
        <v>4</v>
      </c>
      <c r="K16" s="14">
        <v>0</v>
      </c>
      <c r="L16" s="16"/>
    </row>
    <row r="17" spans="1:12" x14ac:dyDescent="0.25">
      <c r="A17" s="11" t="str">
        <f>_xll.qlFuturesRateHelper2(C17,D17,"IMM",E17,F17,G17,H17,I17,J17,K17)</f>
        <v>FUT6#0000</v>
      </c>
      <c r="B17" s="25" t="str">
        <f>_xll.ohRangeRetrieveError(A17)</f>
        <v/>
      </c>
      <c r="C17" s="13" t="s">
        <v>43</v>
      </c>
      <c r="D17" s="26">
        <v>96</v>
      </c>
      <c r="E17" s="70" t="str">
        <v>M3</v>
      </c>
      <c r="F17" s="15">
        <v>3</v>
      </c>
      <c r="G17" s="15" t="s">
        <v>1</v>
      </c>
      <c r="H17" s="13" t="s">
        <v>12</v>
      </c>
      <c r="I17" s="15" t="b">
        <v>1</v>
      </c>
      <c r="J17" s="15" t="s">
        <v>4</v>
      </c>
      <c r="K17" s="14">
        <v>0</v>
      </c>
      <c r="L17" s="16"/>
    </row>
    <row r="18" spans="1:12" x14ac:dyDescent="0.25">
      <c r="A18" s="11" t="str">
        <f>_xll.qlFuturesRateHelper2(C18,D18,"IMM",E18,F18,G18,H18,I18,J18,K18)</f>
        <v>FUT7#0000</v>
      </c>
      <c r="B18" s="25" t="str">
        <f>_xll.ohRangeRetrieveError(A18)</f>
        <v/>
      </c>
      <c r="C18" s="13" t="s">
        <v>44</v>
      </c>
      <c r="D18" s="26">
        <v>96</v>
      </c>
      <c r="E18" s="70" t="str">
        <v>U3</v>
      </c>
      <c r="F18" s="15">
        <v>3</v>
      </c>
      <c r="G18" s="15" t="s">
        <v>1</v>
      </c>
      <c r="H18" s="13" t="s">
        <v>12</v>
      </c>
      <c r="I18" s="15" t="b">
        <v>1</v>
      </c>
      <c r="J18" s="15" t="s">
        <v>4</v>
      </c>
      <c r="K18" s="14">
        <v>0</v>
      </c>
      <c r="L18" s="16"/>
    </row>
    <row r="19" spans="1:12" x14ac:dyDescent="0.25">
      <c r="A19" s="17" t="str">
        <f>_xll.qlFuturesRateHelper2(C19,D19,"IMM",E19,F19,G19,H19,I19,J19,K19)</f>
        <v>FUT8#0000</v>
      </c>
      <c r="B19" s="28" t="str">
        <f>_xll.ohRangeRetrieveError(A19)</f>
        <v/>
      </c>
      <c r="C19" s="19" t="s">
        <v>45</v>
      </c>
      <c r="D19" s="29">
        <v>96</v>
      </c>
      <c r="E19" s="71" t="str">
        <v>Z3</v>
      </c>
      <c r="F19" s="21">
        <v>3</v>
      </c>
      <c r="G19" s="21" t="s">
        <v>1</v>
      </c>
      <c r="H19" s="19" t="s">
        <v>12</v>
      </c>
      <c r="I19" s="21" t="b">
        <v>1</v>
      </c>
      <c r="J19" s="21" t="s">
        <v>4</v>
      </c>
      <c r="K19" s="20">
        <v>0</v>
      </c>
      <c r="L19" s="22"/>
    </row>
    <row r="20" spans="1:12" x14ac:dyDescent="0.25">
      <c r="A20" s="5" t="str">
        <f>_xll.qlSwapRateHelper2(C20,D20,2,E20,F20,G20,H20,I20,J20,K20,L20)</f>
        <v>Swap3Y#0000</v>
      </c>
      <c r="B20" s="6" t="str">
        <f>_xll.ohRangeRetrieveError(A20)</f>
        <v/>
      </c>
      <c r="C20" s="7" t="str">
        <f>"Swap"&amp;E20</f>
        <v>Swap3Y</v>
      </c>
      <c r="D20" s="8">
        <v>0.04</v>
      </c>
      <c r="E20" s="69" t="s">
        <v>21</v>
      </c>
      <c r="F20" s="9" t="s">
        <v>1</v>
      </c>
      <c r="G20" s="9" t="s">
        <v>37</v>
      </c>
      <c r="H20" s="7" t="s">
        <v>12</v>
      </c>
      <c r="I20" s="9" t="s">
        <v>36</v>
      </c>
      <c r="J20" s="9" t="str">
        <f t="shared" ref="J20:J31" si="1">IborIndex6M</f>
        <v>obj_00037#0000</v>
      </c>
      <c r="K20" s="8">
        <v>0</v>
      </c>
      <c r="L20" s="10" t="s">
        <v>20</v>
      </c>
    </row>
    <row r="21" spans="1:12" x14ac:dyDescent="0.25">
      <c r="A21" s="11" t="str">
        <f>_xll.qlSwapRateHelper2(C21,D21,2,E21,F21,G21,H21,I21,J21,K21,L21)</f>
        <v>Swap4Y#0000</v>
      </c>
      <c r="B21" s="12" t="str">
        <f>_xll.ohRangeRetrieveError(A21)</f>
        <v/>
      </c>
      <c r="C21" s="13" t="str">
        <f t="shared" ref="C21:C31" si="2">"Swap"&amp;E21</f>
        <v>Swap4Y</v>
      </c>
      <c r="D21" s="14">
        <v>0.04</v>
      </c>
      <c r="E21" s="70" t="s">
        <v>22</v>
      </c>
      <c r="F21" s="15" t="s">
        <v>1</v>
      </c>
      <c r="G21" s="15" t="s">
        <v>37</v>
      </c>
      <c r="H21" s="13" t="s">
        <v>12</v>
      </c>
      <c r="I21" s="15" t="s">
        <v>36</v>
      </c>
      <c r="J21" s="15" t="str">
        <f t="shared" si="1"/>
        <v>obj_00037#0000</v>
      </c>
      <c r="K21" s="14">
        <v>0</v>
      </c>
      <c r="L21" s="16" t="s">
        <v>20</v>
      </c>
    </row>
    <row r="22" spans="1:12" x14ac:dyDescent="0.25">
      <c r="A22" s="11" t="str">
        <f>_xll.qlSwapRateHelper2(C22,D22,2,E22,F22,G22,H22,I22,J22,K22,L22)</f>
        <v>Swap5Y#0000</v>
      </c>
      <c r="B22" s="12" t="str">
        <f>_xll.ohRangeRetrieveError(A22)</f>
        <v/>
      </c>
      <c r="C22" s="13" t="str">
        <f t="shared" si="2"/>
        <v>Swap5Y</v>
      </c>
      <c r="D22" s="14">
        <v>0.04</v>
      </c>
      <c r="E22" s="70" t="s">
        <v>19</v>
      </c>
      <c r="F22" s="15" t="s">
        <v>1</v>
      </c>
      <c r="G22" s="15" t="s">
        <v>37</v>
      </c>
      <c r="H22" s="13" t="s">
        <v>12</v>
      </c>
      <c r="I22" s="15" t="s">
        <v>36</v>
      </c>
      <c r="J22" s="15" t="str">
        <f t="shared" si="1"/>
        <v>obj_00037#0000</v>
      </c>
      <c r="K22" s="14">
        <v>0</v>
      </c>
      <c r="L22" s="16" t="s">
        <v>20</v>
      </c>
    </row>
    <row r="23" spans="1:12" x14ac:dyDescent="0.25">
      <c r="A23" s="11" t="str">
        <f>_xll.qlSwapRateHelper2(C23,D23,2,E23,F23,G23,H23,I23,J23,K23,L23)</f>
        <v>Swap6Y#0000</v>
      </c>
      <c r="B23" s="12" t="str">
        <f>_xll.ohRangeRetrieveError(A23)</f>
        <v/>
      </c>
      <c r="C23" s="13" t="str">
        <f t="shared" si="2"/>
        <v>Swap6Y</v>
      </c>
      <c r="D23" s="14">
        <v>0.04</v>
      </c>
      <c r="E23" s="70" t="s">
        <v>24</v>
      </c>
      <c r="F23" s="15" t="s">
        <v>1</v>
      </c>
      <c r="G23" s="15" t="s">
        <v>37</v>
      </c>
      <c r="H23" s="13" t="s">
        <v>12</v>
      </c>
      <c r="I23" s="15" t="s">
        <v>36</v>
      </c>
      <c r="J23" s="15" t="str">
        <f t="shared" si="1"/>
        <v>obj_00037#0000</v>
      </c>
      <c r="K23" s="14">
        <v>0</v>
      </c>
      <c r="L23" s="16" t="s">
        <v>20</v>
      </c>
    </row>
    <row r="24" spans="1:12" x14ac:dyDescent="0.25">
      <c r="A24" s="11" t="str">
        <f>_xll.qlSwapRateHelper2(C24,D24,2,E24,F24,G24,H24,I24,J24,K24,L24)</f>
        <v>Swap7Y#0000</v>
      </c>
      <c r="B24" s="12" t="str">
        <f>_xll.ohRangeRetrieveError(A24)</f>
        <v/>
      </c>
      <c r="C24" s="13" t="str">
        <f t="shared" si="2"/>
        <v>Swap7Y</v>
      </c>
      <c r="D24" s="14">
        <v>0.04</v>
      </c>
      <c r="E24" s="70" t="s">
        <v>25</v>
      </c>
      <c r="F24" s="15" t="s">
        <v>1</v>
      </c>
      <c r="G24" s="15" t="s">
        <v>37</v>
      </c>
      <c r="H24" s="13" t="s">
        <v>12</v>
      </c>
      <c r="I24" s="15" t="s">
        <v>36</v>
      </c>
      <c r="J24" s="15" t="str">
        <f t="shared" si="1"/>
        <v>obj_00037#0000</v>
      </c>
      <c r="K24" s="14">
        <v>0</v>
      </c>
      <c r="L24" s="16" t="s">
        <v>20</v>
      </c>
    </row>
    <row r="25" spans="1:12" x14ac:dyDescent="0.25">
      <c r="A25" s="11" t="str">
        <f>_xll.qlSwapRateHelper2(C25,D25,2,E25,F25,G25,H25,I25,J25,K25,L25)</f>
        <v>Swap8Y#0000</v>
      </c>
      <c r="B25" s="12" t="str">
        <f>_xll.ohRangeRetrieveError(A25)</f>
        <v/>
      </c>
      <c r="C25" s="13" t="str">
        <f t="shared" si="2"/>
        <v>Swap8Y</v>
      </c>
      <c r="D25" s="14">
        <v>0.04</v>
      </c>
      <c r="E25" s="70" t="s">
        <v>26</v>
      </c>
      <c r="F25" s="15" t="s">
        <v>1</v>
      </c>
      <c r="G25" s="15" t="s">
        <v>37</v>
      </c>
      <c r="H25" s="13" t="s">
        <v>12</v>
      </c>
      <c r="I25" s="15" t="s">
        <v>36</v>
      </c>
      <c r="J25" s="15" t="str">
        <f t="shared" si="1"/>
        <v>obj_00037#0000</v>
      </c>
      <c r="K25" s="14">
        <v>0</v>
      </c>
      <c r="L25" s="16" t="s">
        <v>20</v>
      </c>
    </row>
    <row r="26" spans="1:12" x14ac:dyDescent="0.25">
      <c r="A26" s="11" t="str">
        <f>_xll.qlSwapRateHelper2(C26,D26,2,E26,F26,G26,H26,I26,J26,K26,L26)</f>
        <v>Swap9Y#0000</v>
      </c>
      <c r="B26" s="12" t="str">
        <f>_xll.ohRangeRetrieveError(A26)</f>
        <v/>
      </c>
      <c r="C26" s="13" t="str">
        <f t="shared" si="2"/>
        <v>Swap9Y</v>
      </c>
      <c r="D26" s="14">
        <v>0.04</v>
      </c>
      <c r="E26" s="70" t="s">
        <v>27</v>
      </c>
      <c r="F26" s="15" t="s">
        <v>1</v>
      </c>
      <c r="G26" s="15" t="s">
        <v>37</v>
      </c>
      <c r="H26" s="13" t="s">
        <v>12</v>
      </c>
      <c r="I26" s="15" t="s">
        <v>36</v>
      </c>
      <c r="J26" s="15" t="str">
        <f t="shared" si="1"/>
        <v>obj_00037#0000</v>
      </c>
      <c r="K26" s="14">
        <v>0</v>
      </c>
      <c r="L26" s="16" t="s">
        <v>20</v>
      </c>
    </row>
    <row r="27" spans="1:12" x14ac:dyDescent="0.25">
      <c r="A27" s="11" t="str">
        <f>_xll.qlSwapRateHelper2(C27,D27,2,E27,F27,G27,H27,I27,J27,K27,L27)</f>
        <v>Swap10Y#0000</v>
      </c>
      <c r="B27" s="12" t="str">
        <f>_xll.ohRangeRetrieveError(A27)</f>
        <v/>
      </c>
      <c r="C27" s="13" t="str">
        <f t="shared" si="2"/>
        <v>Swap10Y</v>
      </c>
      <c r="D27" s="14">
        <v>0.04</v>
      </c>
      <c r="E27" s="70" t="s">
        <v>23</v>
      </c>
      <c r="F27" s="15" t="s">
        <v>1</v>
      </c>
      <c r="G27" s="15" t="s">
        <v>37</v>
      </c>
      <c r="H27" s="13" t="s">
        <v>12</v>
      </c>
      <c r="I27" s="15" t="s">
        <v>36</v>
      </c>
      <c r="J27" s="15" t="str">
        <f t="shared" si="1"/>
        <v>obj_00037#0000</v>
      </c>
      <c r="K27" s="14">
        <v>0</v>
      </c>
      <c r="L27" s="16" t="s">
        <v>20</v>
      </c>
    </row>
    <row r="28" spans="1:12" x14ac:dyDescent="0.25">
      <c r="A28" s="11" t="str">
        <f>_xll.qlSwapRateHelper2(C28,D28,2,E28,F28,G28,H28,I28,J28,K28,L28)</f>
        <v>Swap15Y#0000</v>
      </c>
      <c r="B28" s="12" t="str">
        <f>_xll.ohRangeRetrieveError(A28)</f>
        <v/>
      </c>
      <c r="C28" s="13" t="str">
        <f t="shared" si="2"/>
        <v>Swap15Y</v>
      </c>
      <c r="D28" s="14">
        <v>0.04</v>
      </c>
      <c r="E28" s="70" t="s">
        <v>28</v>
      </c>
      <c r="F28" s="15" t="s">
        <v>1</v>
      </c>
      <c r="G28" s="15" t="s">
        <v>37</v>
      </c>
      <c r="H28" s="13" t="s">
        <v>12</v>
      </c>
      <c r="I28" s="15" t="s">
        <v>36</v>
      </c>
      <c r="J28" s="15" t="str">
        <f t="shared" si="1"/>
        <v>obj_00037#0000</v>
      </c>
      <c r="K28" s="14">
        <v>0</v>
      </c>
      <c r="L28" s="16" t="s">
        <v>20</v>
      </c>
    </row>
    <row r="29" spans="1:12" x14ac:dyDescent="0.25">
      <c r="A29" s="11" t="str">
        <f>_xll.qlSwapRateHelper2(C29,D29,2,E29,F29,G29,H29,I29,J29,K29,L29)</f>
        <v>Swap20Y#0000</v>
      </c>
      <c r="B29" s="12" t="str">
        <f>_xll.ohRangeRetrieveError(A29)</f>
        <v/>
      </c>
      <c r="C29" s="13" t="str">
        <f t="shared" si="2"/>
        <v>Swap20Y</v>
      </c>
      <c r="D29" s="14">
        <v>0.04</v>
      </c>
      <c r="E29" s="70" t="s">
        <v>29</v>
      </c>
      <c r="F29" s="15" t="s">
        <v>1</v>
      </c>
      <c r="G29" s="15" t="s">
        <v>37</v>
      </c>
      <c r="H29" s="13" t="s">
        <v>12</v>
      </c>
      <c r="I29" s="15" t="s">
        <v>36</v>
      </c>
      <c r="J29" s="15" t="str">
        <f t="shared" si="1"/>
        <v>obj_00037#0000</v>
      </c>
      <c r="K29" s="14">
        <v>0</v>
      </c>
      <c r="L29" s="16" t="s">
        <v>20</v>
      </c>
    </row>
    <row r="30" spans="1:12" x14ac:dyDescent="0.25">
      <c r="A30" s="11" t="str">
        <f>_xll.qlSwapRateHelper2(C30,D30,2,E30,F30,G30,H30,I30,J30,K30,L30)</f>
        <v>Swap25Y#0000</v>
      </c>
      <c r="B30" s="12" t="str">
        <f>_xll.ohRangeRetrieveError(A30)</f>
        <v/>
      </c>
      <c r="C30" s="13" t="str">
        <f t="shared" si="2"/>
        <v>Swap25Y</v>
      </c>
      <c r="D30" s="14">
        <v>0.04</v>
      </c>
      <c r="E30" s="70" t="s">
        <v>30</v>
      </c>
      <c r="F30" s="15" t="s">
        <v>1</v>
      </c>
      <c r="G30" s="15" t="s">
        <v>37</v>
      </c>
      <c r="H30" s="13" t="s">
        <v>12</v>
      </c>
      <c r="I30" s="15" t="s">
        <v>36</v>
      </c>
      <c r="J30" s="15" t="str">
        <f t="shared" si="1"/>
        <v>obj_00037#0000</v>
      </c>
      <c r="K30" s="14">
        <v>0</v>
      </c>
      <c r="L30" s="16" t="s">
        <v>20</v>
      </c>
    </row>
    <row r="31" spans="1:12" ht="11" thickBot="1" x14ac:dyDescent="0.3">
      <c r="A31" s="30" t="str">
        <f>_xll.qlSwapRateHelper2(C31,D31,2,E31,F31,G31,H31,I31,J31,K31,L31)</f>
        <v>Swap30Y#0000</v>
      </c>
      <c r="B31" s="31" t="str">
        <f>_xll.ohRangeRetrieveError(A31)</f>
        <v/>
      </c>
      <c r="C31" s="32" t="str">
        <f t="shared" si="2"/>
        <v>Swap30Y</v>
      </c>
      <c r="D31" s="33">
        <v>0.04</v>
      </c>
      <c r="E31" s="72" t="s">
        <v>31</v>
      </c>
      <c r="F31" s="35" t="s">
        <v>1</v>
      </c>
      <c r="G31" s="35" t="s">
        <v>37</v>
      </c>
      <c r="H31" s="32" t="s">
        <v>12</v>
      </c>
      <c r="I31" s="35" t="s">
        <v>36</v>
      </c>
      <c r="J31" s="35" t="str">
        <f t="shared" si="1"/>
        <v>obj_00037#0000</v>
      </c>
      <c r="K31" s="33">
        <v>0</v>
      </c>
      <c r="L31" s="36" t="s">
        <v>20</v>
      </c>
    </row>
    <row r="33" spans="1:7" ht="11" thickBot="1" x14ac:dyDescent="0.3"/>
    <row r="34" spans="1:7" ht="11.5" thickBot="1" x14ac:dyDescent="0.35">
      <c r="A34" s="74" t="s">
        <v>84</v>
      </c>
      <c r="B34" s="74" t="s">
        <v>11</v>
      </c>
      <c r="C34" s="74" t="s">
        <v>6</v>
      </c>
      <c r="D34" s="74" t="s">
        <v>82</v>
      </c>
      <c r="E34" s="74" t="s">
        <v>80</v>
      </c>
      <c r="F34" s="74" t="s">
        <v>81</v>
      </c>
      <c r="G34" s="74" t="s">
        <v>83</v>
      </c>
    </row>
    <row r="35" spans="1:7" x14ac:dyDescent="0.25">
      <c r="E35" s="4" t="b">
        <v>0</v>
      </c>
      <c r="F35" s="73">
        <f t="array" ref="F35:F41">_xll.qlIMMNextDates(_xll.qlSettingsEvaluationDate()+1,E35:E41)</f>
        <v>44580</v>
      </c>
      <c r="G35" s="73"/>
    </row>
    <row r="36" spans="1:7" x14ac:dyDescent="0.25">
      <c r="A36" s="11" t="str">
        <f>_xll.qlOvernightIndexFutureRateHelper(,C36,F35,F36,Indexes!$B$10,G36,"Simple")</f>
        <v>obj_0007a#0000</v>
      </c>
      <c r="B36" s="12" t="str">
        <f>_xll.ohRangeRetrieveError(A36)</f>
        <v/>
      </c>
      <c r="C36" s="73" t="str">
        <f>_xll.qlSimpleQuote(,D36)</f>
        <v>obj_00022#0000</v>
      </c>
      <c r="D36" s="4">
        <v>99.935000000000002</v>
      </c>
      <c r="E36" s="4" t="b">
        <v>0</v>
      </c>
      <c r="F36" s="73">
        <v>44608</v>
      </c>
      <c r="G36" s="73" t="str">
        <f>_xll.qlSimpleQuote(,0)</f>
        <v>obj_00043#0000</v>
      </c>
    </row>
    <row r="37" spans="1:7" x14ac:dyDescent="0.25">
      <c r="A37" s="11" t="str">
        <f>_xll.qlOvernightIndexFutureRateHelper(,C37,F36,F37,Indexes!$B$10,G37,"Simple")</f>
        <v>obj_00068#0000</v>
      </c>
      <c r="B37" s="12" t="str">
        <f>_xll.ohRangeRetrieveError(A37)</f>
        <v/>
      </c>
      <c r="C37" s="73" t="str">
        <f>_xll.qlSimpleQuote(,D37)</f>
        <v>obj_00047#0000</v>
      </c>
      <c r="D37" s="4">
        <v>99.875</v>
      </c>
      <c r="E37" s="4" t="b">
        <v>0</v>
      </c>
      <c r="F37" s="73">
        <v>44636</v>
      </c>
      <c r="G37" s="73" t="str">
        <f>_xll.qlSimpleQuote(,0)</f>
        <v>obj_00032#0000</v>
      </c>
    </row>
    <row r="38" spans="1:7" x14ac:dyDescent="0.25">
      <c r="A38" s="11" t="str">
        <f>_xll.qlOvernightIndexFutureRateHelper(,C38,F37,F38,Indexes!$B$10,G38,"Simple")</f>
        <v>obj_00077#0000</v>
      </c>
      <c r="B38" s="12" t="str">
        <f>_xll.ohRangeRetrieveError(A38)</f>
        <v/>
      </c>
      <c r="C38" s="73" t="str">
        <f>_xll.qlSimpleQuote(,D38)</f>
        <v>obj_00024#0000</v>
      </c>
      <c r="D38" s="4">
        <v>99.79</v>
      </c>
      <c r="E38" s="4" t="b">
        <v>0</v>
      </c>
      <c r="F38" s="73">
        <v>44671</v>
      </c>
      <c r="G38" s="73" t="str">
        <f>_xll.qlSimpleQuote(,0)</f>
        <v>obj_0004f#0000</v>
      </c>
    </row>
    <row r="39" spans="1:7" x14ac:dyDescent="0.25">
      <c r="A39" s="11" t="str">
        <f>_xll.qlOvernightIndexFutureRateHelper(,C39,F38,F39,Indexes!$B$10,G39,"Simple")</f>
        <v>obj_0006d#0000</v>
      </c>
      <c r="B39" s="12" t="str">
        <f>_xll.ohRangeRetrieveError(A39)</f>
        <v/>
      </c>
      <c r="C39" s="73" t="str">
        <f>_xll.qlSimpleQuote(,D39)</f>
        <v>obj_00025#0000</v>
      </c>
      <c r="D39" s="4">
        <v>99.715000000000003</v>
      </c>
      <c r="E39" s="4" t="b">
        <v>0</v>
      </c>
      <c r="F39" s="73">
        <v>44699</v>
      </c>
      <c r="G39" s="73" t="str">
        <f>_xll.qlSimpleQuote(,0)</f>
        <v>obj_0002e#0000</v>
      </c>
    </row>
    <row r="40" spans="1:7" x14ac:dyDescent="0.25">
      <c r="A40" s="11" t="str">
        <f>_xll.qlOvernightIndexFutureRateHelper(,C40,F39,F40,Indexes!$B$10,G40,"Simple")</f>
        <v>obj_0006e#0000</v>
      </c>
      <c r="B40" s="12" t="str">
        <f>_xll.ohRangeRetrieveError(A40)</f>
        <v/>
      </c>
      <c r="C40" s="73" t="str">
        <f>_xll.qlSimpleQuote(,D40)</f>
        <v>obj_00049#0000</v>
      </c>
      <c r="D40" s="4">
        <v>99.644999999999996</v>
      </c>
      <c r="E40" s="4" t="b">
        <v>0</v>
      </c>
      <c r="F40" s="73">
        <v>44727</v>
      </c>
      <c r="G40" s="73" t="str">
        <f>_xll.qlSimpleQuote(,0)</f>
        <v>obj_00023#0000</v>
      </c>
    </row>
    <row r="41" spans="1:7" x14ac:dyDescent="0.25">
      <c r="A41" s="11" t="str">
        <f>_xll.qlOvernightIndexFutureRateHelper(,C41,F40,F41,Indexes!$B$10,G41,"Simple")</f>
        <v>obj_00078#0000</v>
      </c>
      <c r="B41" s="12" t="str">
        <f>_xll.ohRangeRetrieveError(A41)</f>
        <v/>
      </c>
      <c r="C41" s="73" t="str">
        <f>_xll.qlSimpleQuote(,D41)</f>
        <v>obj_00021#0000</v>
      </c>
      <c r="D41" s="4">
        <v>99.564999999999998</v>
      </c>
      <c r="E41" s="4" t="b">
        <v>0</v>
      </c>
      <c r="F41" s="73">
        <v>44762</v>
      </c>
      <c r="G41" s="73" t="str">
        <f>_xll.qlSimpleQuote(,0)</f>
        <v>obj_00048#0000</v>
      </c>
    </row>
    <row r="43" spans="1:7" ht="11" thickBot="1" x14ac:dyDescent="0.3"/>
    <row r="44" spans="1:7" ht="11.5" thickBot="1" x14ac:dyDescent="0.35">
      <c r="A44" s="74" t="s">
        <v>85</v>
      </c>
      <c r="B44" s="74" t="s">
        <v>11</v>
      </c>
      <c r="C44" s="74" t="s">
        <v>6</v>
      </c>
      <c r="D44" s="74" t="s">
        <v>82</v>
      </c>
      <c r="E44" s="74" t="s">
        <v>80</v>
      </c>
      <c r="F44" s="74" t="s">
        <v>81</v>
      </c>
      <c r="G44" s="74" t="s">
        <v>83</v>
      </c>
    </row>
    <row r="45" spans="1:7" x14ac:dyDescent="0.25">
      <c r="E45" s="4" t="b">
        <v>1</v>
      </c>
      <c r="F45" s="73">
        <f t="array" ref="F45:F51">_xll.qlIMMNextDates(_xll.qlSettingsEvaluationDate()+1,E45:E51)</f>
        <v>44636</v>
      </c>
      <c r="G45" s="73"/>
    </row>
    <row r="46" spans="1:7" x14ac:dyDescent="0.25">
      <c r="A46" s="11" t="str">
        <f>_xll.qlOvernightIndexFutureRateHelper(,C46,F45,F46,Indexes!$B$10,G46,"Compound")</f>
        <v>obj_00060#0000</v>
      </c>
      <c r="B46" s="12" t="str">
        <f>_xll.ohRangeRetrieveError(A46)</f>
        <v/>
      </c>
      <c r="C46" s="73" t="str">
        <f>_xll.qlSimpleQuote(,D46)</f>
        <v>obj_0002f#0000</v>
      </c>
      <c r="D46" s="4">
        <v>99.525000000000006</v>
      </c>
      <c r="E46" s="4" t="b">
        <v>1</v>
      </c>
      <c r="F46" s="73">
        <v>44727</v>
      </c>
      <c r="G46" s="73" t="str">
        <f>_xll.qlSimpleQuote(,0)</f>
        <v>obj_00036#0000</v>
      </c>
    </row>
    <row r="47" spans="1:7" x14ac:dyDescent="0.25">
      <c r="A47" s="11" t="str">
        <f>_xll.qlOvernightIndexFutureRateHelper(,C47,F46,F47,Indexes!$B$10,G47,"Compound")</f>
        <v>obj_0007b#0000</v>
      </c>
      <c r="B47" s="12" t="str">
        <f>_xll.ohRangeRetrieveError(A47)</f>
        <v/>
      </c>
      <c r="C47" s="73" t="str">
        <f>_xll.qlSimpleQuote(,D47)</f>
        <v>obj_0003a#0000</v>
      </c>
      <c r="D47" s="4">
        <v>99.34</v>
      </c>
      <c r="E47" s="4" t="b">
        <v>1</v>
      </c>
      <c r="F47" s="73">
        <v>44825</v>
      </c>
      <c r="G47" s="73" t="str">
        <f>_xll.qlSimpleQuote(,0)</f>
        <v>obj_00028#0000</v>
      </c>
    </row>
    <row r="48" spans="1:7" x14ac:dyDescent="0.25">
      <c r="A48" s="11" t="str">
        <f>_xll.qlOvernightIndexFutureRateHelper(,C48,F47,F48,Indexes!$B$10,G48,"Compound")</f>
        <v>obj_0005f#0000</v>
      </c>
      <c r="B48" s="12" t="str">
        <f>_xll.ohRangeRetrieveError(A48)</f>
        <v/>
      </c>
      <c r="C48" s="73" t="str">
        <f>_xll.qlSimpleQuote(,D48)</f>
        <v>obj_00044#0000</v>
      </c>
      <c r="D48" s="4">
        <v>99.174999999999997</v>
      </c>
      <c r="E48" s="4" t="b">
        <v>1</v>
      </c>
      <c r="F48" s="73">
        <v>44916</v>
      </c>
      <c r="G48" s="73" t="str">
        <f>_xll.qlSimpleQuote(,0)</f>
        <v>obj_00030#0000</v>
      </c>
    </row>
    <row r="49" spans="1:7" x14ac:dyDescent="0.25">
      <c r="A49" s="11" t="str">
        <f>_xll.qlOvernightIndexFutureRateHelper(,C49,F48,F49,Indexes!$B$10,G49,"Compound")</f>
        <v>obj_00062#0000</v>
      </c>
      <c r="B49" s="12" t="str">
        <f>_xll.ohRangeRetrieveError(A49)</f>
        <v/>
      </c>
      <c r="C49" s="73" t="str">
        <f>_xll.qlSimpleQuote(,D49)</f>
        <v>obj_00038#0000</v>
      </c>
      <c r="D49" s="4">
        <v>98.99</v>
      </c>
      <c r="E49" s="4" t="b">
        <v>1</v>
      </c>
      <c r="F49" s="73">
        <v>45000</v>
      </c>
      <c r="G49" s="73" t="str">
        <f>_xll.qlSimpleQuote(,0)</f>
        <v>obj_0003e#0000</v>
      </c>
    </row>
    <row r="50" spans="1:7" x14ac:dyDescent="0.25">
      <c r="A50" s="11" t="str">
        <f>_xll.qlOvernightIndexFutureRateHelper(,C50,F49,F50,Indexes!$B$10,G50,"Compound")</f>
        <v>obj_00058#0000</v>
      </c>
      <c r="B50" s="12" t="str">
        <f>_xll.ohRangeRetrieveError(A50)</f>
        <v/>
      </c>
      <c r="C50" s="73" t="str">
        <f>_xll.qlSimpleQuote(,D50)</f>
        <v>obj_00020#0000</v>
      </c>
      <c r="D50" s="4">
        <v>98.85</v>
      </c>
      <c r="E50" s="4" t="b">
        <v>1</v>
      </c>
      <c r="F50" s="73">
        <v>45098</v>
      </c>
      <c r="G50" s="73" t="str">
        <f>_xll.qlSimpleQuote(,0)</f>
        <v>obj_00041#0000</v>
      </c>
    </row>
    <row r="51" spans="1:7" x14ac:dyDescent="0.25">
      <c r="A51" s="11" t="str">
        <f>_xll.qlOvernightIndexFutureRateHelper(,C51,F50,F51,Indexes!$B$10,G51,"Compound")</f>
        <v>obj_00071#0000</v>
      </c>
      <c r="B51" s="12" t="str">
        <f>_xll.ohRangeRetrieveError(A51)</f>
        <v/>
      </c>
      <c r="C51" s="73" t="str">
        <f>_xll.qlSimpleQuote(,D51)</f>
        <v>obj_0003c#0000</v>
      </c>
      <c r="D51" s="4">
        <v>98.72</v>
      </c>
      <c r="E51" s="4" t="b">
        <v>1</v>
      </c>
      <c r="F51" s="73">
        <v>45189</v>
      </c>
      <c r="G51" s="73" t="str">
        <f>_xll.qlSimpleQuote(,0)</f>
        <v>obj_0001e#0000</v>
      </c>
    </row>
    <row r="53" spans="1:7" ht="11" thickBot="1" x14ac:dyDescent="0.3"/>
    <row r="54" spans="1:7" ht="11.5" thickBot="1" x14ac:dyDescent="0.35">
      <c r="A54" s="74" t="s">
        <v>86</v>
      </c>
      <c r="B54" s="74" t="s">
        <v>11</v>
      </c>
      <c r="C54" s="74" t="s">
        <v>6</v>
      </c>
      <c r="D54" s="74" t="s">
        <v>87</v>
      </c>
      <c r="E54" s="74" t="s">
        <v>88</v>
      </c>
    </row>
    <row r="55" spans="1:7" x14ac:dyDescent="0.25">
      <c r="A55" s="11" t="str">
        <f>_xll.qlOISRateHelper(,2,E55,C55,Indexes!$B$10,,TRUE)</f>
        <v>obj_0005d#0000</v>
      </c>
      <c r="B55" s="12"/>
      <c r="C55" s="73" t="str">
        <f>_xll.qlSimpleQuote(,D55)</f>
        <v>obj_00031#0000</v>
      </c>
      <c r="D55" s="76">
        <v>3.8010000000000001E-3</v>
      </c>
      <c r="E55" s="75" t="s">
        <v>89</v>
      </c>
    </row>
    <row r="56" spans="1:7" x14ac:dyDescent="0.25">
      <c r="A56" s="11" t="str">
        <f>_xll.qlOISRateHelper(,2,E56,C56,Indexes!$B$10,,TRUE)</f>
        <v>obj_00061#0000</v>
      </c>
      <c r="B56" s="12"/>
      <c r="C56" s="73" t="str">
        <f>_xll.qlSimpleQuote(,D56)</f>
        <v>obj_0002d#0000</v>
      </c>
      <c r="D56" s="76">
        <v>7.1940000000000007E-3</v>
      </c>
      <c r="E56" s="75" t="s">
        <v>90</v>
      </c>
    </row>
    <row r="57" spans="1:7" x14ac:dyDescent="0.25">
      <c r="A57" s="11" t="str">
        <f>_xll.qlOISRateHelper(,2,E57,C57,Indexes!$B$10,,TRUE)</f>
        <v>obj_00067#0000</v>
      </c>
      <c r="B57" s="12"/>
      <c r="C57" s="73" t="str">
        <f>_xll.qlSimpleQuote(,D57)</f>
        <v>obj_00040#0000</v>
      </c>
      <c r="D57" s="76">
        <v>9.3080000000000003E-3</v>
      </c>
      <c r="E57" s="75" t="s">
        <v>21</v>
      </c>
    </row>
    <row r="58" spans="1:7" x14ac:dyDescent="0.25">
      <c r="A58" s="11" t="str">
        <f>_xll.qlOISRateHelper(,2,E58,C58,Indexes!$B$10,,TRUE)</f>
        <v>obj_0006b#0000</v>
      </c>
      <c r="B58" s="12"/>
      <c r="C58" s="73" t="str">
        <f>_xll.qlSimpleQuote(,D58)</f>
        <v>obj_00039#0000</v>
      </c>
      <c r="D58" s="76">
        <v>1.1101000000000001E-2</v>
      </c>
      <c r="E58" s="75" t="s">
        <v>19</v>
      </c>
    </row>
    <row r="59" spans="1:7" x14ac:dyDescent="0.25">
      <c r="A59" s="11" t="str">
        <f>_xll.qlOISRateHelper(,2,E59,C59,Indexes!$B$10,,TRUE)</f>
        <v>obj_00074#0000</v>
      </c>
      <c r="B59" s="12"/>
      <c r="C59" s="73" t="str">
        <f>_xll.qlSimpleQuote(,D59)</f>
        <v>obj_0003f#0000</v>
      </c>
      <c r="D59" s="76">
        <v>1.3068E-2</v>
      </c>
      <c r="E59" s="75" t="s">
        <v>23</v>
      </c>
    </row>
    <row r="60" spans="1:7" x14ac:dyDescent="0.25">
      <c r="A60" s="11" t="str">
        <f>_xll.qlOISRateHelper(,2,E60,C60,Indexes!$B$10,,TRUE)</f>
        <v>obj_0007c#0000</v>
      </c>
      <c r="B60" s="12"/>
      <c r="C60" s="73" t="str">
        <f>_xll.qlSimpleQuote(,D60)</f>
        <v>obj_0004d#0000</v>
      </c>
      <c r="D60" s="76">
        <v>1.4676E-2</v>
      </c>
      <c r="E60" s="75" t="s">
        <v>29</v>
      </c>
    </row>
    <row r="61" spans="1:7" x14ac:dyDescent="0.25">
      <c r="A61" s="11" t="str">
        <f>_xll.qlOISRateHelper(,2,E61,C61,Indexes!$B$10,,TRUE)</f>
        <v>obj_0005e#0000</v>
      </c>
      <c r="B61" s="12"/>
      <c r="C61" s="73" t="str">
        <f>_xll.qlSimpleQuote(,D61)</f>
        <v>obj_0002b#0000</v>
      </c>
      <c r="D61" s="76">
        <v>1.4371E-2</v>
      </c>
      <c r="E61" s="75" t="s">
        <v>31</v>
      </c>
    </row>
    <row r="63" spans="1:7" ht="11" thickBot="1" x14ac:dyDescent="0.3"/>
    <row r="64" spans="1:7" ht="11.5" thickBot="1" x14ac:dyDescent="0.35">
      <c r="A64" s="74" t="s">
        <v>92</v>
      </c>
      <c r="B64" s="74" t="s">
        <v>11</v>
      </c>
      <c r="C64" s="74" t="s">
        <v>6</v>
      </c>
      <c r="D64" s="74" t="s">
        <v>91</v>
      </c>
      <c r="E64" s="74" t="s">
        <v>88</v>
      </c>
    </row>
    <row r="65" spans="1:10" x14ac:dyDescent="0.25">
      <c r="A65" s="11" t="str">
        <f>_xll.qlOvernightIborBasisSwapRateHelper(,C65,E65,2,"UnitedStates::GovernmentBond","Modified Following",FALSE,'Bootstrapping Tenor Basis'!$G$29,Indexes!$B$23,'Bootstrapping Tenor Basis'!$G$8)</f>
        <v>obj_00092#0000</v>
      </c>
      <c r="B65" s="12"/>
      <c r="C65" s="73" t="str">
        <f>_xll.qlSimpleQuote(,D65)</f>
        <v>obj_00050#0000</v>
      </c>
      <c r="D65" s="76">
        <v>1.4119999999999998E-3</v>
      </c>
      <c r="E65" s="75" t="s">
        <v>89</v>
      </c>
    </row>
    <row r="66" spans="1:10" x14ac:dyDescent="0.25">
      <c r="A66" s="11" t="str">
        <f>_xll.qlOvernightIborBasisSwapRateHelper(,C66,E66,2,"UnitedStates::GovernmentBond","Modified Following",FALSE,'Bootstrapping Tenor Basis'!$G$29,Indexes!$B$23,'Bootstrapping Tenor Basis'!$G$8)</f>
        <v>obj_00090#0000</v>
      </c>
      <c r="B66" s="12"/>
      <c r="C66" s="73" t="str">
        <f>_xll.qlSimpleQuote(,D66)</f>
        <v>obj_0001d#0000</v>
      </c>
      <c r="D66" s="76">
        <v>1.9469999999999999E-3</v>
      </c>
      <c r="E66" s="75" t="s">
        <v>90</v>
      </c>
      <c r="J66" s="4" t="str">
        <f>_xll.ohRangeRetrieveError(A65)</f>
        <v/>
      </c>
    </row>
    <row r="67" spans="1:10" x14ac:dyDescent="0.25">
      <c r="A67" s="11" t="str">
        <f>_xll.qlOvernightIborBasisSwapRateHelper(,C67,E67,2,"UnitedStates::GovernmentBond","Modified Following",FALSE,'Bootstrapping Tenor Basis'!$G$29,Indexes!$B$23,'Bootstrapping Tenor Basis'!$G$8)</f>
        <v>obj_0008d#0000</v>
      </c>
      <c r="B67" s="12"/>
      <c r="C67" s="73" t="str">
        <f>_xll.qlSimpleQuote(,D67)</f>
        <v>obj_0004a#0000</v>
      </c>
      <c r="D67" s="76">
        <v>2.2420000000000001E-3</v>
      </c>
      <c r="E67" s="75" t="s">
        <v>21</v>
      </c>
    </row>
    <row r="68" spans="1:10" x14ac:dyDescent="0.25">
      <c r="A68" s="11" t="str">
        <f>_xll.qlOvernightIborBasisSwapRateHelper(,C68,E68,2,"UnitedStates::GovernmentBond","Modified Following",FALSE,'Bootstrapping Tenor Basis'!$G$29,Indexes!$B$23,'Bootstrapping Tenor Basis'!$G$8)</f>
        <v>obj_00091#0000</v>
      </c>
      <c r="B68" s="12"/>
      <c r="C68" s="73" t="str">
        <f>_xll.qlSimpleQuote(,D68)</f>
        <v>obj_0001f#0000</v>
      </c>
      <c r="D68" s="76">
        <v>2.4550000000000002E-3</v>
      </c>
      <c r="E68" s="75" t="s">
        <v>19</v>
      </c>
    </row>
    <row r="69" spans="1:10" x14ac:dyDescent="0.25">
      <c r="A69" s="11" t="str">
        <f>_xll.qlOvernightIborBasisSwapRateHelper(,C69,E69,2,"UnitedStates::GovernmentBond","Modified Following",FALSE,'Bootstrapping Tenor Basis'!$G$29,Indexes!$B$23,'Bootstrapping Tenor Basis'!$G$8)</f>
        <v>obj_0008f#0000</v>
      </c>
      <c r="B69" s="12"/>
      <c r="C69" s="73" t="str">
        <f>_xll.qlSimpleQuote(,D69)</f>
        <v>obj_0003d#0000</v>
      </c>
      <c r="D69" s="76">
        <v>2.6210000000000001E-3</v>
      </c>
      <c r="E69" s="75" t="s">
        <v>23</v>
      </c>
    </row>
    <row r="70" spans="1:10" x14ac:dyDescent="0.25">
      <c r="A70" s="11" t="str">
        <f>_xll.qlOvernightIborBasisSwapRateHelper(,C70,E70,2,"UnitedStates::GovernmentBond","Modified Following",FALSE,'Bootstrapping Tenor Basis'!$G$29,Indexes!$B$23,'Bootstrapping Tenor Basis'!$G$8)</f>
        <v>obj_0008c#0000</v>
      </c>
      <c r="B70" s="12"/>
      <c r="C70" s="73" t="str">
        <f>_xll.qlSimpleQuote(,D70)</f>
        <v>obj_00052#0000</v>
      </c>
      <c r="D70" s="76">
        <v>2.7370000000000003E-3</v>
      </c>
      <c r="E70" s="75" t="s">
        <v>29</v>
      </c>
    </row>
    <row r="71" spans="1:10" x14ac:dyDescent="0.25">
      <c r="A71" s="11" t="str">
        <f>_xll.qlOvernightIborBasisSwapRateHelper(,C71,E71,2,"UnitedStates::GovernmentBond","Modified Following",FALSE,'Bootstrapping Tenor Basis'!$G$29,Indexes!$B$23,'Bootstrapping Tenor Basis'!$G$8)</f>
        <v>obj_0008e#0000</v>
      </c>
      <c r="B71" s="12"/>
      <c r="C71" s="73" t="str">
        <f>_xll.qlSimpleQuote(,D71)</f>
        <v>obj_0004c#0000</v>
      </c>
      <c r="D71" s="76">
        <v>2.7600000000000003E-3</v>
      </c>
      <c r="E71" s="75" t="s">
        <v>31</v>
      </c>
    </row>
    <row r="72" spans="1:10" x14ac:dyDescent="0.25">
      <c r="C72" s="73"/>
    </row>
    <row r="73" spans="1:10" ht="11" thickBot="1" x14ac:dyDescent="0.3"/>
    <row r="74" spans="1:10" ht="11.5" thickBot="1" x14ac:dyDescent="0.35">
      <c r="A74" s="74" t="s">
        <v>93</v>
      </c>
      <c r="B74" s="74" t="s">
        <v>11</v>
      </c>
      <c r="C74" s="74" t="s">
        <v>6</v>
      </c>
      <c r="D74" s="74" t="s">
        <v>91</v>
      </c>
      <c r="E74" s="74" t="s">
        <v>88</v>
      </c>
    </row>
    <row r="75" spans="1:10" x14ac:dyDescent="0.25">
      <c r="A75" s="11" t="str">
        <f>_xll.qlIborIborBasisSwapRateHelper(,C75,E75,2,"UnitedStates::GovernmentBond","Modified Following",FALSE,'Bootstrapping Tenor Basis'!$G$57,Indexes!$B$33,'Bootstrapping Tenor Basis'!$G$36,FALSE)</f>
        <v>obj_00099#0000</v>
      </c>
      <c r="B75" s="12"/>
      <c r="C75" s="73" t="str">
        <f>_xll.qlSimpleQuote(,D75)</f>
        <v>obj_0001c#0000</v>
      </c>
      <c r="D75" s="76">
        <v>1.6665E-3</v>
      </c>
      <c r="E75" s="75" t="s">
        <v>89</v>
      </c>
    </row>
    <row r="76" spans="1:10" x14ac:dyDescent="0.25">
      <c r="A76" s="11" t="str">
        <f>_xll.qlIborIborBasisSwapRateHelper(,C76,E76,2,"UnitedStates::GovernmentBond","Modified Following",FALSE,'Bootstrapping Tenor Basis'!$G$57,Indexes!$B$33,'Bootstrapping Tenor Basis'!$G$36,FALSE)</f>
        <v>obj_0009a#0000</v>
      </c>
      <c r="B76" s="12"/>
      <c r="C76" s="73" t="str">
        <f>_xll.qlSimpleQuote(,D76)</f>
        <v>obj_00004#0000</v>
      </c>
      <c r="D76" s="76">
        <v>1.6665E-3</v>
      </c>
      <c r="E76" s="75" t="s">
        <v>90</v>
      </c>
    </row>
    <row r="77" spans="1:10" x14ac:dyDescent="0.25">
      <c r="A77" s="11" t="str">
        <f>_xll.qlIborIborBasisSwapRateHelper(,C77,E77,2,"UnitedStates::GovernmentBond","Modified Following",FALSE,'Bootstrapping Tenor Basis'!$G$57,Indexes!$B$33,'Bootstrapping Tenor Basis'!$G$36,FALSE)</f>
        <v>obj_00095#0000</v>
      </c>
      <c r="B77" s="12"/>
      <c r="C77" s="73" t="str">
        <f>_xll.qlSimpleQuote(,D77)</f>
        <v>obj_0000c#0000</v>
      </c>
      <c r="D77" s="76">
        <v>1.6665E-3</v>
      </c>
      <c r="E77" s="75" t="s">
        <v>21</v>
      </c>
    </row>
    <row r="78" spans="1:10" x14ac:dyDescent="0.25">
      <c r="A78" s="11" t="str">
        <f>_xll.qlIborIborBasisSwapRateHelper(,C78,E78,2,"UnitedStates::GovernmentBond","Modified Following",FALSE,'Bootstrapping Tenor Basis'!$G$57,Indexes!$B$33,'Bootstrapping Tenor Basis'!$G$36,FALSE)</f>
        <v>obj_0009b#0000</v>
      </c>
      <c r="B78" s="12"/>
      <c r="C78" s="73" t="str">
        <f>_xll.qlSimpleQuote(,D78)</f>
        <v>obj_0000b#0000</v>
      </c>
      <c r="D78" s="76">
        <v>1.6665E-3</v>
      </c>
      <c r="E78" s="75" t="s">
        <v>19</v>
      </c>
    </row>
    <row r="79" spans="1:10" x14ac:dyDescent="0.25">
      <c r="A79" s="11" t="str">
        <f>_xll.qlIborIborBasisSwapRateHelper(,C79,E79,2,"UnitedStates::GovernmentBond","Modified Following",FALSE,'Bootstrapping Tenor Basis'!$G$57,Indexes!$B$33,'Bootstrapping Tenor Basis'!$G$36,FALSE)</f>
        <v>obj_00098#0000</v>
      </c>
      <c r="B79" s="12"/>
      <c r="C79" s="73" t="str">
        <f>_xll.qlSimpleQuote(,D79)</f>
        <v>obj_0001a#0000</v>
      </c>
      <c r="D79" s="76">
        <v>1.6665E-3</v>
      </c>
      <c r="E79" s="75" t="s">
        <v>23</v>
      </c>
    </row>
    <row r="80" spans="1:10" x14ac:dyDescent="0.25">
      <c r="A80" s="11" t="str">
        <f>_xll.qlIborIborBasisSwapRateHelper(,C80,E80,2,"UnitedStates::GovernmentBond","Modified Following",FALSE,'Bootstrapping Tenor Basis'!$G$57,Indexes!$B$33,'Bootstrapping Tenor Basis'!$G$36,FALSE)</f>
        <v>obj_00097#0000</v>
      </c>
      <c r="B80" s="12"/>
      <c r="C80" s="73" t="str">
        <f>_xll.qlSimpleQuote(,D80)</f>
        <v>obj_00007#0000</v>
      </c>
      <c r="D80" s="76">
        <v>1.6665E-3</v>
      </c>
      <c r="E80" s="75" t="s">
        <v>29</v>
      </c>
    </row>
    <row r="81" spans="1:5" x14ac:dyDescent="0.25">
      <c r="A81" s="11" t="str">
        <f>_xll.qlIborIborBasisSwapRateHelper(,C81,E81,2,"UnitedStates::GovernmentBond","Modified Following",FALSE,'Bootstrapping Tenor Basis'!$G$57,Indexes!$B$33,'Bootstrapping Tenor Basis'!$G$36,FALSE)</f>
        <v>obj_00096#0000</v>
      </c>
      <c r="B81" s="12"/>
      <c r="C81" s="73" t="str">
        <f>_xll.qlSimpleQuote(,D81)</f>
        <v>obj_00016#0000</v>
      </c>
      <c r="D81" s="76">
        <v>1.6665E-3</v>
      </c>
      <c r="E81" s="75" t="s">
        <v>31</v>
      </c>
    </row>
    <row r="83" spans="1:5" ht="11" thickBot="1" x14ac:dyDescent="0.3"/>
    <row r="84" spans="1:5" ht="11.5" thickBot="1" x14ac:dyDescent="0.35">
      <c r="A84" s="74" t="s">
        <v>109</v>
      </c>
      <c r="B84" s="74" t="s">
        <v>11</v>
      </c>
      <c r="C84" s="74" t="s">
        <v>6</v>
      </c>
      <c r="D84" s="74" t="s">
        <v>87</v>
      </c>
      <c r="E84" s="74" t="s">
        <v>88</v>
      </c>
    </row>
    <row r="85" spans="1:5" x14ac:dyDescent="0.25">
      <c r="A85" s="11" t="str">
        <f>_xll.qlOISRateHelper(,2,E85,C85,Indexes!$B$10,,TRUE)</f>
        <v>obj_0004e#0000</v>
      </c>
      <c r="B85" s="12"/>
      <c r="C85" s="73" t="str">
        <f>_xll.qlSimpleQuote(,D85)</f>
        <v>obj_00005#0000</v>
      </c>
      <c r="D85" s="76">
        <v>-5.7000000000000002E-3</v>
      </c>
      <c r="E85" s="75" t="s">
        <v>89</v>
      </c>
    </row>
    <row r="86" spans="1:5" x14ac:dyDescent="0.25">
      <c r="A86" s="11" t="str">
        <f>_xll.qlOISRateHelper(,2,E86,C86,Indexes!$B$10,,TRUE)</f>
        <v>obj_00053#0000</v>
      </c>
      <c r="B86" s="12"/>
      <c r="C86" s="73" t="str">
        <f>_xll.qlSimpleQuote(,D86)</f>
        <v>obj_00019#0000</v>
      </c>
      <c r="D86" s="76">
        <v>-4.3E-3</v>
      </c>
      <c r="E86" s="75" t="s">
        <v>90</v>
      </c>
    </row>
    <row r="87" spans="1:5" x14ac:dyDescent="0.25">
      <c r="A87" s="11" t="str">
        <f>_xll.qlOISRateHelper(,2,E87,C87,Indexes!$B$10,,TRUE)</f>
        <v>obj_00057#0000</v>
      </c>
      <c r="B87" s="12"/>
      <c r="C87" s="73" t="str">
        <f>_xll.qlSimpleQuote(,D87)</f>
        <v>obj_0000a#0000</v>
      </c>
      <c r="D87" s="76">
        <v>-3.2000000000000002E-3</v>
      </c>
      <c r="E87" s="75" t="s">
        <v>21</v>
      </c>
    </row>
    <row r="88" spans="1:5" x14ac:dyDescent="0.25">
      <c r="A88" s="11" t="str">
        <f>_xll.qlOISRateHelper(,2,E88,C88,Indexes!$B$10,,TRUE)</f>
        <v>obj_00056#0000</v>
      </c>
      <c r="B88" s="12"/>
      <c r="C88" s="73" t="str">
        <f>_xll.qlSimpleQuote(,D88)</f>
        <v>obj_0000e#0000</v>
      </c>
      <c r="D88" s="76">
        <v>-2E-3</v>
      </c>
      <c r="E88" s="75" t="s">
        <v>19</v>
      </c>
    </row>
    <row r="89" spans="1:5" x14ac:dyDescent="0.25">
      <c r="A89" s="11" t="str">
        <f>_xll.qlOISRateHelper(,2,E89,C89,Indexes!$B$10,,TRUE)</f>
        <v>obj_00055#0000</v>
      </c>
      <c r="B89" s="12"/>
      <c r="C89" s="73" t="str">
        <f>_xll.qlSimpleQuote(,D89)</f>
        <v>obj_0000d#0000</v>
      </c>
      <c r="D89" s="76">
        <v>6.9999999999999999E-4</v>
      </c>
      <c r="E89" s="75" t="s">
        <v>23</v>
      </c>
    </row>
    <row r="90" spans="1:5" x14ac:dyDescent="0.25">
      <c r="A90" s="11" t="str">
        <f>_xll.qlOISRateHelper(,2,E90,C90,Indexes!$B$10,,TRUE)</f>
        <v>obj_00054#0000</v>
      </c>
      <c r="B90" s="12"/>
      <c r="C90" s="73" t="str">
        <f>_xll.qlSimpleQuote(,D90)</f>
        <v>obj_00015#0000</v>
      </c>
      <c r="D90" s="76">
        <v>3.7000000000000002E-3</v>
      </c>
      <c r="E90" s="75" t="s">
        <v>29</v>
      </c>
    </row>
    <row r="91" spans="1:5" x14ac:dyDescent="0.25">
      <c r="A91" s="11" t="str">
        <f>_xll.qlOISRateHelper(,2,E91,C91,Indexes!$B$10,,TRUE)</f>
        <v>obj_00051#0000</v>
      </c>
      <c r="B91" s="12"/>
      <c r="C91" s="73" t="str">
        <f>_xll.qlSimpleQuote(,D91)</f>
        <v>obj_00003#0000</v>
      </c>
      <c r="D91" s="76">
        <v>3.3999999999999998E-3</v>
      </c>
      <c r="E91" s="75" t="s">
        <v>31</v>
      </c>
    </row>
    <row r="93" spans="1:5" ht="11" thickBot="1" x14ac:dyDescent="0.3"/>
    <row r="94" spans="1:5" ht="11.5" thickBot="1" x14ac:dyDescent="0.35">
      <c r="A94" s="74" t="s">
        <v>111</v>
      </c>
      <c r="B94" s="74" t="s">
        <v>11</v>
      </c>
      <c r="C94" s="74" t="s">
        <v>6</v>
      </c>
      <c r="D94" s="74" t="s">
        <v>91</v>
      </c>
      <c r="E94" s="74" t="s">
        <v>88</v>
      </c>
    </row>
    <row r="95" spans="1:5" x14ac:dyDescent="0.25">
      <c r="A95" s="11" t="str">
        <f>_xll.qlConstNotionalCrossCurrencyBasisSwapRateHelper(,C95,E95,2,"JoinHolidays(Target,UnitedStates::GovernmentBond)","Modified Following",FALSE,'Bootstrapping Currency Basis'!$G$23,'Bootstrapping Currency Basis'!$G$26,'Bootstrapping Tenor Basis'!$G$8,FALSE,TRUE)</f>
        <v>obj_000a3#0000</v>
      </c>
      <c r="B95" s="12"/>
      <c r="C95" s="73" t="str">
        <f>_xll.qlSimpleQuote(,D95)</f>
        <v>obj_00002#0000</v>
      </c>
      <c r="D95" s="76">
        <v>-1.6000000000000001E-3</v>
      </c>
      <c r="E95" s="75" t="s">
        <v>89</v>
      </c>
    </row>
    <row r="96" spans="1:5" x14ac:dyDescent="0.25">
      <c r="A96" s="11" t="str">
        <f>_xll.qlConstNotionalCrossCurrencyBasisSwapRateHelper(,C96,E96,2,"JoinHolidays(Target,UnitedStates::GovernmentBond)","Modified Following",FALSE,'Bootstrapping Currency Basis'!$G$23,'Bootstrapping Currency Basis'!$G$26,'Bootstrapping Tenor Basis'!$G$8,FALSE,TRUE)</f>
        <v>obj_000a1#0000</v>
      </c>
      <c r="B96" s="12"/>
      <c r="C96" s="73" t="str">
        <f>_xll.qlSimpleQuote(,D96)</f>
        <v>obj_00012#0000</v>
      </c>
      <c r="D96" s="76">
        <v>-1.6000000000000001E-3</v>
      </c>
      <c r="E96" s="75" t="s">
        <v>90</v>
      </c>
    </row>
    <row r="97" spans="1:5" x14ac:dyDescent="0.25">
      <c r="A97" s="11" t="str">
        <f>_xll.qlConstNotionalCrossCurrencyBasisSwapRateHelper(,C97,E97,2,"JoinHolidays(Target,UnitedStates::GovernmentBond)","Modified Following",FALSE,'Bootstrapping Currency Basis'!$G$23,'Bootstrapping Currency Basis'!$G$26,'Bootstrapping Tenor Basis'!$G$8,FALSE,TRUE)</f>
        <v>obj_0009f#0000</v>
      </c>
      <c r="B97" s="12"/>
      <c r="C97" s="73" t="str">
        <f>_xll.qlSimpleQuote(,D97)</f>
        <v>obj_00018#0000</v>
      </c>
      <c r="D97" s="76">
        <v>-1.6000000000000001E-3</v>
      </c>
      <c r="E97" s="75" t="s">
        <v>21</v>
      </c>
    </row>
    <row r="98" spans="1:5" x14ac:dyDescent="0.25">
      <c r="A98" s="11" t="str">
        <f>_xll.qlConstNotionalCrossCurrencyBasisSwapRateHelper(,C98,E98,2,"JoinHolidays(Target,UnitedStates::GovernmentBond)","Modified Following",FALSE,'Bootstrapping Currency Basis'!$G$23,'Bootstrapping Currency Basis'!$G$26,'Bootstrapping Tenor Basis'!$G$8,FALSE,TRUE)</f>
        <v>obj_0009d#0000</v>
      </c>
      <c r="B98" s="12"/>
      <c r="C98" s="73" t="str">
        <f>_xll.qlSimpleQuote(,D98)</f>
        <v>obj_00010#0000</v>
      </c>
      <c r="D98" s="76">
        <v>-1.6000000000000001E-3</v>
      </c>
      <c r="E98" s="75" t="s">
        <v>19</v>
      </c>
    </row>
    <row r="99" spans="1:5" x14ac:dyDescent="0.25">
      <c r="A99" s="11" t="str">
        <f>_xll.qlConstNotionalCrossCurrencyBasisSwapRateHelper(,C99,E99,2,"JoinHolidays(Target,UnitedStates::GovernmentBond)","Modified Following",FALSE,'Bootstrapping Currency Basis'!$G$23,'Bootstrapping Currency Basis'!$G$26,'Bootstrapping Tenor Basis'!$G$8,FALSE,TRUE)</f>
        <v>obj_0009c#0000</v>
      </c>
      <c r="B99" s="12"/>
      <c r="C99" s="73" t="str">
        <f>_xll.qlSimpleQuote(,D99)</f>
        <v>obj_00009#0000</v>
      </c>
      <c r="D99" s="76">
        <v>-1.6000000000000001E-3</v>
      </c>
      <c r="E99" s="75" t="s">
        <v>23</v>
      </c>
    </row>
    <row r="100" spans="1:5" x14ac:dyDescent="0.25">
      <c r="A100" s="11" t="str">
        <f>_xll.qlConstNotionalCrossCurrencyBasisSwapRateHelper(,C100,E100,2,"JoinHolidays(Target,UnitedStates::GovernmentBond)","Modified Following",FALSE,'Bootstrapping Currency Basis'!$G$23,'Bootstrapping Currency Basis'!$G$26,'Bootstrapping Tenor Basis'!$G$8,FALSE,TRUE)</f>
        <v>obj_0009e#0000</v>
      </c>
      <c r="B100" s="12"/>
      <c r="C100" s="73" t="str">
        <f>_xll.qlSimpleQuote(,D100)</f>
        <v>obj_0001b#0000</v>
      </c>
      <c r="D100" s="76">
        <v>-1.6000000000000001E-3</v>
      </c>
      <c r="E100" s="75" t="s">
        <v>29</v>
      </c>
    </row>
    <row r="101" spans="1:5" x14ac:dyDescent="0.25">
      <c r="A101" s="11" t="str">
        <f>_xll.qlConstNotionalCrossCurrencyBasisSwapRateHelper(,C101,E101,2,"JoinHolidays(Target,UnitedStates::GovernmentBond)","Modified Following",FALSE,'Bootstrapping Currency Basis'!$G$23,'Bootstrapping Currency Basis'!$G$26,'Bootstrapping Tenor Basis'!$G$8,FALSE,TRUE)</f>
        <v>obj_000a0#0000</v>
      </c>
      <c r="B101" s="12"/>
      <c r="C101" s="73" t="str">
        <f>_xll.qlSimpleQuote(,D101)</f>
        <v>obj_00014#0000</v>
      </c>
      <c r="D101" s="76">
        <v>-1.6000000000000001E-3</v>
      </c>
      <c r="E101" s="75" t="s">
        <v>31</v>
      </c>
    </row>
    <row r="103" spans="1:5" ht="11" thickBot="1" x14ac:dyDescent="0.3"/>
    <row r="104" spans="1:5" ht="11.5" thickBot="1" x14ac:dyDescent="0.35">
      <c r="A104" s="74" t="s">
        <v>110</v>
      </c>
      <c r="B104" s="74" t="s">
        <v>11</v>
      </c>
      <c r="C104" s="74" t="s">
        <v>6</v>
      </c>
      <c r="D104" s="74" t="s">
        <v>91</v>
      </c>
      <c r="E104" s="74" t="s">
        <v>88</v>
      </c>
    </row>
    <row r="105" spans="1:5" x14ac:dyDescent="0.25">
      <c r="A105" s="11" t="str">
        <f>_xll.qlMtMCrossCurrencyBasisSwapRateHelper(,C105,E105,2,"JoinHolidays(Target,UnitedStates::GovernmentBond)","Modified Following",FALSE,'Bootstrapping Currency Basis'!$G$23,'Bootstrapping Currency Basis'!$G$26,'Bootstrapping Tenor Basis'!$G$8,FALSE,TRUE,TRUE)</f>
        <v>obj_0008a#0000</v>
      </c>
      <c r="B105" s="12"/>
      <c r="C105" s="73" t="str">
        <f>_xll.qlSimpleQuote(,D105)</f>
        <v>obj_00001#0000</v>
      </c>
      <c r="D105" s="76">
        <v>-1.6000000000000001E-3</v>
      </c>
      <c r="E105" s="75" t="s">
        <v>89</v>
      </c>
    </row>
    <row r="106" spans="1:5" x14ac:dyDescent="0.25">
      <c r="A106" s="11" t="str">
        <f>_xll.qlMtMCrossCurrencyBasisSwapRateHelper(,C106,E106,2,"JoinHolidays(Target,UnitedStates::GovernmentBond)","Modified Following",FALSE,'Bootstrapping Currency Basis'!$G$23,'Bootstrapping Currency Basis'!$G$26,'Bootstrapping Tenor Basis'!$G$8,FALSE,TRUE,TRUE)</f>
        <v>obj_00088#0000</v>
      </c>
      <c r="B106" s="12"/>
      <c r="C106" s="73" t="str">
        <f>_xll.qlSimpleQuote(,D106)</f>
        <v>obj_0000f#0000</v>
      </c>
      <c r="D106" s="76">
        <v>-1.6000000000000001E-3</v>
      </c>
      <c r="E106" s="75" t="s">
        <v>90</v>
      </c>
    </row>
    <row r="107" spans="1:5" x14ac:dyDescent="0.25">
      <c r="A107" s="11" t="str">
        <f>_xll.qlMtMCrossCurrencyBasisSwapRateHelper(,C107,E107,2,"JoinHolidays(Target,UnitedStates::GovernmentBond)","Modified Following",FALSE,'Bootstrapping Currency Basis'!$G$23,'Bootstrapping Currency Basis'!$G$26,'Bootstrapping Tenor Basis'!$G$8,FALSE,TRUE,TRUE)</f>
        <v>obj_00086#0000</v>
      </c>
      <c r="B107" s="12"/>
      <c r="C107" s="73" t="str">
        <f>_xll.qlSimpleQuote(,D107)</f>
        <v>obj_00006#0000</v>
      </c>
      <c r="D107" s="76">
        <v>-1.6000000000000001E-3</v>
      </c>
      <c r="E107" s="75" t="s">
        <v>21</v>
      </c>
    </row>
    <row r="108" spans="1:5" x14ac:dyDescent="0.25">
      <c r="A108" s="11" t="str">
        <f>_xll.qlMtMCrossCurrencyBasisSwapRateHelper(,C108,E108,2,"JoinHolidays(Target,UnitedStates::GovernmentBond)","Modified Following",FALSE,'Bootstrapping Currency Basis'!$G$23,'Bootstrapping Currency Basis'!$G$26,'Bootstrapping Tenor Basis'!$G$8,FALSE,TRUE,TRUE)</f>
        <v>obj_00087#0000</v>
      </c>
      <c r="B108" s="12"/>
      <c r="C108" s="73" t="str">
        <f>_xll.qlSimpleQuote(,D108)</f>
        <v>obj_00000#0000</v>
      </c>
      <c r="D108" s="76">
        <v>-1.6000000000000001E-3</v>
      </c>
      <c r="E108" s="75" t="s">
        <v>19</v>
      </c>
    </row>
    <row r="109" spans="1:5" x14ac:dyDescent="0.25">
      <c r="A109" s="11" t="str">
        <f>_xll.qlMtMCrossCurrencyBasisSwapRateHelper(,C109,E109,2,"JoinHolidays(Target,UnitedStates::GovernmentBond)","Modified Following",FALSE,'Bootstrapping Currency Basis'!$G$23,'Bootstrapping Currency Basis'!$G$26,'Bootstrapping Tenor Basis'!$G$8,FALSE,TRUE,TRUE)</f>
        <v>obj_00089#0000</v>
      </c>
      <c r="B109" s="12"/>
      <c r="C109" s="73" t="str">
        <f>_xll.qlSimpleQuote(,D109)</f>
        <v>obj_00013#0000</v>
      </c>
      <c r="D109" s="76">
        <v>-1.6000000000000001E-3</v>
      </c>
      <c r="E109" s="75" t="s">
        <v>23</v>
      </c>
    </row>
    <row r="110" spans="1:5" x14ac:dyDescent="0.25">
      <c r="A110" s="11" t="str">
        <f>_xll.qlMtMCrossCurrencyBasisSwapRateHelper(,C110,E110,2,"JoinHolidays(Target,UnitedStates::GovernmentBond)","Modified Following",FALSE,'Bootstrapping Currency Basis'!$G$23,'Bootstrapping Currency Basis'!$G$26,'Bootstrapping Tenor Basis'!$G$8,FALSE,TRUE,TRUE)</f>
        <v>obj_00085#0000</v>
      </c>
      <c r="B110" s="12"/>
      <c r="C110" s="73" t="str">
        <f>_xll.qlSimpleQuote(,D110)</f>
        <v>obj_00008#0000</v>
      </c>
      <c r="D110" s="76">
        <v>-1.6000000000000001E-3</v>
      </c>
      <c r="E110" s="75" t="s">
        <v>29</v>
      </c>
    </row>
    <row r="111" spans="1:5" x14ac:dyDescent="0.25">
      <c r="A111" s="11" t="str">
        <f>_xll.qlMtMCrossCurrencyBasisSwapRateHelper(,C111,E111,2,"JoinHolidays(Target,UnitedStates::GovernmentBond)","Modified Following",FALSE,'Bootstrapping Currency Basis'!$G$23,'Bootstrapping Currency Basis'!$G$26,'Bootstrapping Tenor Basis'!$G$8,FALSE,TRUE,TRUE)</f>
        <v>obj_00084#0000</v>
      </c>
      <c r="B111" s="12"/>
      <c r="C111" s="73" t="str">
        <f>_xll.qlSimpleQuote(,D111)</f>
        <v>obj_00017#0000</v>
      </c>
      <c r="D111" s="76">
        <v>-1.6000000000000001E-3</v>
      </c>
      <c r="E111" s="75" t="s">
        <v>31</v>
      </c>
    </row>
  </sheetData>
  <phoneticPr fontId="0" type="noConversion"/>
  <dataValidations disablePrompts="1" count="4">
    <dataValidation type="list" allowBlank="1" showInputMessage="1" showErrorMessage="1" sqref="F20:F31 G2:G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H2:H31">
      <formula1>"Following,Modified Following,Preceding,Modified Preceding,Unadjusted"</formula1>
    </dataValidation>
    <dataValidation type="list" allowBlank="1" showInputMessage="1" showErrorMessage="1" sqref="I20:I31 J2:J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20:G31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32"/>
  <sheetViews>
    <sheetView workbookViewId="0"/>
  </sheetViews>
  <sheetFormatPr defaultColWidth="9.33203125" defaultRowHeight="10.5" x14ac:dyDescent="0.25"/>
  <cols>
    <col min="1" max="1" width="17.77734375" style="4" bestFit="1" customWidth="1"/>
    <col min="2" max="3" width="10.44140625" style="4" bestFit="1" customWidth="1"/>
    <col min="4" max="4" width="3.77734375" style="4" customWidth="1"/>
    <col min="5" max="5" width="33.44140625" style="4" bestFit="1" customWidth="1"/>
    <col min="6" max="6" width="22.6640625" style="4" bestFit="1" customWidth="1"/>
    <col min="7" max="7" width="3.77734375" style="4" customWidth="1"/>
    <col min="8" max="8" width="20.109375" style="4" bestFit="1" customWidth="1"/>
    <col min="9" max="9" width="14.109375" style="4" bestFit="1" customWidth="1"/>
    <col min="10" max="10" width="9.33203125" style="4"/>
    <col min="11" max="11" width="16.109375" style="4" bestFit="1" customWidth="1"/>
    <col min="12" max="16384" width="9.33203125" style="4"/>
  </cols>
  <sheetData>
    <row r="1" spans="1:9" ht="11" thickBot="1" x14ac:dyDescent="0.3">
      <c r="H1" s="45" t="s">
        <v>61</v>
      </c>
      <c r="I1" s="46" t="s">
        <v>62</v>
      </c>
    </row>
    <row r="2" spans="1:9" ht="11" x14ac:dyDescent="0.3">
      <c r="A2" s="45" t="s">
        <v>58</v>
      </c>
      <c r="B2" s="47" t="s">
        <v>53</v>
      </c>
      <c r="C2" s="46" t="s">
        <v>60</v>
      </c>
      <c r="E2" s="37" t="s">
        <v>54</v>
      </c>
      <c r="F2" s="48">
        <v>8</v>
      </c>
      <c r="H2" s="49">
        <f t="array" ref="H2:H32">_xll.qlPiecewiseYieldCurveDates(F8)</f>
        <v>44565</v>
      </c>
      <c r="I2" s="50">
        <f t="array" ref="I2:I32">_xll.qlPiecewiseYieldCurveData(F8)</f>
        <v>1</v>
      </c>
    </row>
    <row r="3" spans="1:9" ht="11" x14ac:dyDescent="0.3">
      <c r="A3" s="51" t="str">
        <f t="array" ref="A3:A32">RateHelpers!A2:A31</f>
        <v>DepoON#0000</v>
      </c>
      <c r="B3" s="27">
        <v>1</v>
      </c>
      <c r="C3" s="52" t="str">
        <f t="array" ref="C3:C32">_xll.qlRateHelperSelection(A3:A32,B3:B32,F2,F3,F4,F5,F6)</f>
        <v>Depo2M</v>
      </c>
      <c r="E3" s="42" t="s">
        <v>55</v>
      </c>
      <c r="F3" s="53">
        <v>0</v>
      </c>
      <c r="H3" s="49">
        <v>44624</v>
      </c>
      <c r="I3" s="50">
        <v>0.99348713986073656</v>
      </c>
    </row>
    <row r="4" spans="1:9" ht="11" x14ac:dyDescent="0.3">
      <c r="A4" s="51" t="str">
        <v>DepoTN#0000</v>
      </c>
      <c r="B4" s="27">
        <v>1</v>
      </c>
      <c r="C4" s="52" t="str">
        <v>Depo3M</v>
      </c>
      <c r="E4" s="42" t="s">
        <v>56</v>
      </c>
      <c r="F4" s="53">
        <v>3</v>
      </c>
      <c r="H4" s="49">
        <v>44655</v>
      </c>
      <c r="I4" s="50">
        <v>0.99009900990098998</v>
      </c>
    </row>
    <row r="5" spans="1:9" ht="11" x14ac:dyDescent="0.3">
      <c r="A5" s="51" t="str">
        <v>DepoSN#0000</v>
      </c>
      <c r="B5" s="27">
        <v>1</v>
      </c>
      <c r="C5" s="52" t="str">
        <v>Depo6M</v>
      </c>
      <c r="E5" s="42" t="s">
        <v>57</v>
      </c>
      <c r="F5" s="43" t="s">
        <v>59</v>
      </c>
      <c r="H5" s="49">
        <v>44746</v>
      </c>
      <c r="I5" s="50">
        <v>0.98028537196383825</v>
      </c>
    </row>
    <row r="6" spans="1:9" ht="11.5" thickBot="1" x14ac:dyDescent="0.35">
      <c r="A6" s="51" t="str">
        <v>Depo1W#0000</v>
      </c>
      <c r="B6" s="27">
        <v>1</v>
      </c>
      <c r="C6" s="52" t="str">
        <v>FUT2</v>
      </c>
      <c r="E6" s="39" t="s">
        <v>10</v>
      </c>
      <c r="F6" s="44">
        <v>30</v>
      </c>
      <c r="H6" s="49">
        <v>44819</v>
      </c>
      <c r="I6" s="50">
        <v>0.97238635717410016</v>
      </c>
    </row>
    <row r="7" spans="1:9" ht="11" thickBot="1" x14ac:dyDescent="0.3">
      <c r="A7" s="51" t="str">
        <v>Depo2W#0000</v>
      </c>
      <c r="B7" s="27">
        <v>1</v>
      </c>
      <c r="C7" s="52" t="str">
        <v>FUT3</v>
      </c>
      <c r="H7" s="49">
        <v>44916</v>
      </c>
      <c r="I7" s="50">
        <v>0.96201453301945672</v>
      </c>
    </row>
    <row r="8" spans="1:9" ht="11" x14ac:dyDescent="0.3">
      <c r="A8" s="51" t="str">
        <v>Depo3W#0000</v>
      </c>
      <c r="B8" s="27">
        <v>1</v>
      </c>
      <c r="C8" s="52" t="str">
        <v>FUT4</v>
      </c>
      <c r="E8" s="37" t="s">
        <v>50</v>
      </c>
      <c r="F8" s="38" t="str">
        <f>_xll.qlPiecewiseYieldCurve(F10,F11,F12,_xll.ohPack(C3:C32),F13,,,F14,F15,,F18,F18)</f>
        <v>obj_0007f#0000</v>
      </c>
      <c r="H8" s="49">
        <v>45006</v>
      </c>
      <c r="I8" s="50">
        <v>0.95248963665292763</v>
      </c>
    </row>
    <row r="9" spans="1:9" ht="11.5" thickBot="1" x14ac:dyDescent="0.35">
      <c r="A9" s="51" t="str">
        <v>Depo1M#0000</v>
      </c>
      <c r="B9" s="27">
        <v>1</v>
      </c>
      <c r="C9" s="52" t="str">
        <v>FUT5</v>
      </c>
      <c r="E9" s="39" t="s">
        <v>11</v>
      </c>
      <c r="F9" s="40" t="str">
        <f>_xll.ohRangeRetrieveError(F8)</f>
        <v/>
      </c>
      <c r="H9" s="49">
        <v>45092</v>
      </c>
      <c r="I9" s="50">
        <v>0.94347725127665494</v>
      </c>
    </row>
    <row r="10" spans="1:9" ht="11" x14ac:dyDescent="0.3">
      <c r="A10" s="51" t="str">
        <v>Depo2M#0000</v>
      </c>
      <c r="B10" s="27">
        <v>1</v>
      </c>
      <c r="C10" s="52" t="str">
        <v>FUT6</v>
      </c>
      <c r="E10" s="37" t="s">
        <v>5</v>
      </c>
      <c r="F10" s="41"/>
      <c r="H10" s="49">
        <v>45190</v>
      </c>
      <c r="I10" s="50">
        <v>0.93331115299612188</v>
      </c>
    </row>
    <row r="11" spans="1:9" ht="11" x14ac:dyDescent="0.3">
      <c r="A11" s="51" t="str">
        <v>Depo3M#0000</v>
      </c>
      <c r="B11" s="27">
        <v>1</v>
      </c>
      <c r="C11" s="52" t="str">
        <v>FUT7</v>
      </c>
      <c r="E11" s="42" t="s">
        <v>46</v>
      </c>
      <c r="F11" s="43">
        <v>2</v>
      </c>
      <c r="H11" s="49">
        <v>45280</v>
      </c>
      <c r="I11" s="50">
        <v>0.92407094944997248</v>
      </c>
    </row>
    <row r="12" spans="1:9" ht="11" x14ac:dyDescent="0.3">
      <c r="A12" s="51" t="str">
        <v>Depo6M#0000</v>
      </c>
      <c r="B12" s="27">
        <v>4</v>
      </c>
      <c r="C12" s="52" t="str">
        <v>FUT8</v>
      </c>
      <c r="E12" s="42" t="s">
        <v>7</v>
      </c>
      <c r="F12" s="43" t="s">
        <v>1</v>
      </c>
      <c r="H12" s="49">
        <v>45371</v>
      </c>
      <c r="I12" s="50">
        <v>0.91482109174455528</v>
      </c>
    </row>
    <row r="13" spans="1:9" ht="11" x14ac:dyDescent="0.3">
      <c r="A13" s="51" t="str">
        <v>FUT1#0000</v>
      </c>
      <c r="B13" s="27">
        <v>4</v>
      </c>
      <c r="C13" s="52" t="str">
        <v>Swap3Y</v>
      </c>
      <c r="E13" s="42" t="s">
        <v>8</v>
      </c>
      <c r="F13" s="43"/>
      <c r="H13" s="49">
        <v>45663</v>
      </c>
      <c r="I13" s="50">
        <v>0.88892288668455377</v>
      </c>
    </row>
    <row r="14" spans="1:9" ht="11" x14ac:dyDescent="0.3">
      <c r="A14" s="51" t="str">
        <v>FUT2#0000</v>
      </c>
      <c r="B14" s="27">
        <v>4</v>
      </c>
      <c r="C14" s="52" t="str">
        <v>Swap4Y</v>
      </c>
      <c r="E14" s="42" t="s">
        <v>47</v>
      </c>
      <c r="F14" s="43" t="s">
        <v>51</v>
      </c>
      <c r="H14" s="49">
        <v>46027</v>
      </c>
      <c r="I14" s="50">
        <v>0.85482487233261939</v>
      </c>
    </row>
    <row r="15" spans="1:9" ht="11" x14ac:dyDescent="0.3">
      <c r="A15" s="51" t="str">
        <v>FUT3#0000</v>
      </c>
      <c r="B15" s="27">
        <v>4</v>
      </c>
      <c r="C15" s="52" t="str">
        <v>Swap5Y</v>
      </c>
      <c r="E15" s="42" t="s">
        <v>48</v>
      </c>
      <c r="F15" s="43" t="s">
        <v>52</v>
      </c>
      <c r="H15" s="49">
        <v>46391</v>
      </c>
      <c r="I15" s="50">
        <v>0.82203481686008939</v>
      </c>
    </row>
    <row r="16" spans="1:9" ht="11" x14ac:dyDescent="0.3">
      <c r="A16" s="51" t="str">
        <v>FUT4#0000</v>
      </c>
      <c r="B16" s="27">
        <v>4</v>
      </c>
      <c r="C16" s="52" t="str">
        <v>Swap6Y</v>
      </c>
      <c r="E16" s="42" t="s">
        <v>49</v>
      </c>
      <c r="F16" s="43"/>
      <c r="H16" s="49">
        <v>46756</v>
      </c>
      <c r="I16" s="50">
        <v>0.79041809313470124</v>
      </c>
    </row>
    <row r="17" spans="1:9" ht="11" x14ac:dyDescent="0.3">
      <c r="A17" s="51" t="str">
        <v>FUT5#0000</v>
      </c>
      <c r="B17" s="27">
        <v>4</v>
      </c>
      <c r="C17" s="52" t="str">
        <v>Swap7Y</v>
      </c>
      <c r="E17" s="42" t="s">
        <v>9</v>
      </c>
      <c r="F17" s="43"/>
      <c r="H17" s="49">
        <v>47122</v>
      </c>
      <c r="I17" s="50">
        <v>0.76001739724490491</v>
      </c>
    </row>
    <row r="18" spans="1:9" ht="11.5" thickBot="1" x14ac:dyDescent="0.35">
      <c r="A18" s="51" t="str">
        <v>FUT6#0000</v>
      </c>
      <c r="B18" s="27">
        <v>4</v>
      </c>
      <c r="C18" s="52" t="str">
        <v>Swap8Y</v>
      </c>
      <c r="E18" s="39" t="s">
        <v>10</v>
      </c>
      <c r="F18" s="44"/>
      <c r="H18" s="49">
        <v>47487</v>
      </c>
      <c r="I18" s="50">
        <v>0.73078595888933162</v>
      </c>
    </row>
    <row r="19" spans="1:9" ht="11" thickBot="1" x14ac:dyDescent="0.3">
      <c r="A19" s="51" t="str">
        <v>FUT7#0000</v>
      </c>
      <c r="B19" s="27">
        <v>4</v>
      </c>
      <c r="C19" s="52" t="str">
        <v>Swap9Y</v>
      </c>
      <c r="H19" s="49">
        <v>47854</v>
      </c>
      <c r="I19" s="50">
        <v>0.70252869365571635</v>
      </c>
    </row>
    <row r="20" spans="1:9" x14ac:dyDescent="0.25">
      <c r="A20" s="51" t="str">
        <v>FUT8#0000</v>
      </c>
      <c r="B20" s="27">
        <v>3</v>
      </c>
      <c r="C20" s="52" t="str">
        <v>Swap10Y</v>
      </c>
      <c r="E20" s="1" t="s">
        <v>65</v>
      </c>
      <c r="F20" s="54" t="str">
        <f>_xll.qlTermStructureCalendar($F$8)</f>
        <v>TARGET</v>
      </c>
      <c r="H20" s="49">
        <v>48218</v>
      </c>
      <c r="I20" s="50">
        <v>0.67558053669179563</v>
      </c>
    </row>
    <row r="21" spans="1:9" x14ac:dyDescent="0.25">
      <c r="A21" s="51" t="str">
        <v>Swap3Y#0000</v>
      </c>
      <c r="B21" s="27">
        <v>3</v>
      </c>
      <c r="C21" s="52" t="str">
        <v>Swap15Y</v>
      </c>
      <c r="E21" s="55" t="s">
        <v>66</v>
      </c>
      <c r="F21" s="56" t="str">
        <f>_xll.qlTermStructureDayCounter($F$8)</f>
        <v>Actual/365 (Fixed)</v>
      </c>
      <c r="H21" s="49">
        <v>50045</v>
      </c>
      <c r="I21" s="50">
        <v>0.55527809783890436</v>
      </c>
    </row>
    <row r="22" spans="1:9" x14ac:dyDescent="0.25">
      <c r="A22" s="51" t="str">
        <v>Swap4Y#0000</v>
      </c>
      <c r="B22" s="27">
        <v>3</v>
      </c>
      <c r="C22" s="52" t="str">
        <v>Swap20Y</v>
      </c>
      <c r="E22" s="55" t="s">
        <v>63</v>
      </c>
      <c r="F22" s="57">
        <f>_xll.qlTermStructureReferenceDate($F$8)</f>
        <v>44565</v>
      </c>
      <c r="H22" s="49">
        <v>51872</v>
      </c>
      <c r="I22" s="50">
        <v>0.45634735889859374</v>
      </c>
    </row>
    <row r="23" spans="1:9" x14ac:dyDescent="0.25">
      <c r="A23" s="51" t="str">
        <v>Swap5Y#0000</v>
      </c>
      <c r="B23" s="27">
        <v>3</v>
      </c>
      <c r="C23" s="52" t="str">
        <v>Swap25Y</v>
      </c>
      <c r="E23" s="55" t="s">
        <v>67</v>
      </c>
      <c r="F23" s="57">
        <f>_xll.qlTermStructureMaxDate($F$8)</f>
        <v>55522</v>
      </c>
      <c r="H23" s="49">
        <v>53696</v>
      </c>
      <c r="I23" s="50">
        <v>0.37516433974614494</v>
      </c>
    </row>
    <row r="24" spans="1:9" x14ac:dyDescent="0.25">
      <c r="A24" s="51" t="str">
        <v>Swap6Y#0000</v>
      </c>
      <c r="B24" s="27">
        <v>3</v>
      </c>
      <c r="C24" s="52" t="str">
        <v>Swap30Y</v>
      </c>
      <c r="E24" s="58" t="s">
        <v>64</v>
      </c>
      <c r="F24" s="59">
        <f>_xll.qlTermStructureSettlementDays($F$8)</f>
        <v>2</v>
      </c>
      <c r="H24" s="49">
        <v>55522</v>
      </c>
      <c r="I24" s="50">
        <v>0.30835903537491477</v>
      </c>
    </row>
    <row r="25" spans="1:9" x14ac:dyDescent="0.25">
      <c r="A25" s="51" t="str">
        <v>Swap7Y#0000</v>
      </c>
      <c r="B25" s="27">
        <v>3</v>
      </c>
      <c r="C25" s="52" t="e">
        <v>#N/A</v>
      </c>
      <c r="E25" s="60" t="s">
        <v>68</v>
      </c>
      <c r="F25" s="61">
        <f>_xll.qlYieldTSDiscount($F$8,$F$22)</f>
        <v>1</v>
      </c>
      <c r="H25" s="49" t="e">
        <v>#N/A</v>
      </c>
      <c r="I25" s="50" t="e">
        <v>#N/A</v>
      </c>
    </row>
    <row r="26" spans="1:9" x14ac:dyDescent="0.25">
      <c r="A26" s="51" t="str">
        <v>Swap8Y#0000</v>
      </c>
      <c r="B26" s="27">
        <v>3</v>
      </c>
      <c r="C26" s="52" t="e">
        <v>#N/A</v>
      </c>
      <c r="E26" s="55" t="s">
        <v>69</v>
      </c>
      <c r="F26" s="62">
        <f>_xll.qlYieldTSForwardRate($F$8,$F$22,$F$22+90,$F$21,"simple","annual")</f>
        <v>4.0555555555556497E-2</v>
      </c>
      <c r="H26" s="49" t="e">
        <v>#N/A</v>
      </c>
      <c r="I26" s="50" t="e">
        <v>#N/A</v>
      </c>
    </row>
    <row r="27" spans="1:9" ht="11" thickBot="1" x14ac:dyDescent="0.3">
      <c r="A27" s="51" t="str">
        <v>Swap9Y#0000</v>
      </c>
      <c r="B27" s="27">
        <v>3</v>
      </c>
      <c r="C27" s="52" t="e">
        <v>#N/A</v>
      </c>
      <c r="E27" s="63" t="s">
        <v>70</v>
      </c>
      <c r="F27" s="64">
        <f>_xll.qlYieldTSZeroRate($F$8,$F$22,F21,"simple","annual")</f>
        <v>4.0423283280688338E-2</v>
      </c>
      <c r="H27" s="49" t="e">
        <v>#N/A</v>
      </c>
      <c r="I27" s="50" t="e">
        <v>#N/A</v>
      </c>
    </row>
    <row r="28" spans="1:9" x14ac:dyDescent="0.25">
      <c r="A28" s="51" t="str">
        <v>Swap10Y#0000</v>
      </c>
      <c r="B28" s="27">
        <v>3</v>
      </c>
      <c r="C28" s="52" t="e">
        <v>#N/A</v>
      </c>
      <c r="H28" s="49" t="e">
        <v>#N/A</v>
      </c>
      <c r="I28" s="50" t="e">
        <v>#N/A</v>
      </c>
    </row>
    <row r="29" spans="1:9" x14ac:dyDescent="0.25">
      <c r="A29" s="51" t="str">
        <v>Swap15Y#0000</v>
      </c>
      <c r="B29" s="27">
        <v>3</v>
      </c>
      <c r="C29" s="52" t="e">
        <v>#N/A</v>
      </c>
      <c r="H29" s="49" t="e">
        <v>#N/A</v>
      </c>
      <c r="I29" s="50" t="e">
        <v>#N/A</v>
      </c>
    </row>
    <row r="30" spans="1:9" x14ac:dyDescent="0.25">
      <c r="A30" s="51" t="str">
        <v>Swap20Y#0000</v>
      </c>
      <c r="B30" s="27">
        <v>3</v>
      </c>
      <c r="C30" s="52" t="e">
        <v>#N/A</v>
      </c>
      <c r="H30" s="49" t="e">
        <v>#N/A</v>
      </c>
      <c r="I30" s="50" t="e">
        <v>#N/A</v>
      </c>
    </row>
    <row r="31" spans="1:9" x14ac:dyDescent="0.25">
      <c r="A31" s="51" t="str">
        <v>Swap25Y#0000</v>
      </c>
      <c r="B31" s="27">
        <v>3</v>
      </c>
      <c r="C31" s="52" t="e">
        <v>#N/A</v>
      </c>
      <c r="H31" s="49" t="e">
        <v>#N/A</v>
      </c>
      <c r="I31" s="50" t="e">
        <v>#N/A</v>
      </c>
    </row>
    <row r="32" spans="1:9" ht="11" thickBot="1" x14ac:dyDescent="0.3">
      <c r="A32" s="65" t="str">
        <v>Swap30Y#0000</v>
      </c>
      <c r="B32" s="34">
        <v>3</v>
      </c>
      <c r="C32" s="66" t="e">
        <v>#N/A</v>
      </c>
      <c r="H32" s="67" t="e">
        <v>#N/A</v>
      </c>
      <c r="I32" s="68" t="e">
        <v>#N/A</v>
      </c>
    </row>
  </sheetData>
  <phoneticPr fontId="0" type="noConversion"/>
  <dataValidations count="5">
    <dataValidation type="list" allowBlank="1" showInputMessage="1" showErrorMessage="1" sqref="F1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F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5">
      <formula1>"AllDepos,DeposBeforeFirstFuturesStartDate,DeposBeforeFirstFuturesStartDatePlusOne,DeposBeforeFirstFuturesExpiryDate"</formula1>
    </dataValidation>
    <dataValidation type="list" allowBlank="1" showInputMessage="1" showErrorMessage="1" sqref="F15">
      <formula1>"BackwardFlat,ForwardFlat,Linear,LogLinear,Cubic,LogCubic"</formula1>
    </dataValidation>
    <dataValidation type="list" allowBlank="1" showInputMessage="1" showErrorMessage="1" sqref="F14">
      <formula1>"Discount,ZeroYield,ForwardRate"</formula1>
    </dataValidation>
  </dataValidation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4"/>
  <sheetViews>
    <sheetView zoomScale="85" zoomScaleNormal="85" workbookViewId="0"/>
  </sheetViews>
  <sheetFormatPr defaultColWidth="9.33203125" defaultRowHeight="10" x14ac:dyDescent="0.2"/>
  <cols>
    <col min="1" max="1" width="19" bestFit="1" customWidth="1"/>
    <col min="2" max="2" width="17.77734375" bestFit="1" customWidth="1"/>
    <col min="3" max="3" width="10.44140625" bestFit="1" customWidth="1"/>
    <col min="4" max="4" width="15.44140625" customWidth="1"/>
    <col min="5" max="5" width="3.77734375" customWidth="1"/>
    <col min="6" max="6" width="33.44140625" bestFit="1" customWidth="1"/>
    <col min="7" max="7" width="22.6640625" bestFit="1" customWidth="1"/>
    <col min="8" max="8" width="3.77734375" customWidth="1"/>
    <col min="9" max="9" width="20.109375" bestFit="1" customWidth="1"/>
    <col min="10" max="10" width="14.109375" bestFit="1" customWidth="1"/>
    <col min="12" max="12" width="16.109375" bestFit="1" customWidth="1"/>
    <col min="14" max="14" width="17.88671875" bestFit="1" customWidth="1"/>
    <col min="15" max="17" width="15.6640625" customWidth="1"/>
  </cols>
  <sheetData>
    <row r="1" spans="1:17" ht="11" thickBot="1" x14ac:dyDescent="0.3">
      <c r="B1" s="4"/>
      <c r="C1" s="4"/>
      <c r="D1" s="4"/>
      <c r="E1" s="4"/>
      <c r="F1" s="4"/>
      <c r="G1" s="4"/>
      <c r="H1" s="4"/>
      <c r="I1" s="45" t="s">
        <v>61</v>
      </c>
      <c r="J1" s="46" t="s">
        <v>62</v>
      </c>
    </row>
    <row r="2" spans="1:17" ht="11.5" thickBot="1" x14ac:dyDescent="0.35">
      <c r="A2" s="45"/>
      <c r="B2" s="47" t="s">
        <v>58</v>
      </c>
      <c r="C2" s="47" t="s">
        <v>53</v>
      </c>
      <c r="D2" s="46" t="s">
        <v>60</v>
      </c>
      <c r="E2" s="4"/>
      <c r="F2" s="37" t="s">
        <v>54</v>
      </c>
      <c r="G2" s="48">
        <v>8</v>
      </c>
      <c r="H2" s="4"/>
      <c r="I2" s="49">
        <f t="array" ref="I2:I32">_xll.qlPiecewiseYieldCurveDates(G8)</f>
        <v>44561</v>
      </c>
      <c r="J2" s="50">
        <f t="array" ref="J2:J32">_xll.qlPiecewiseYieldCurveData(G8)</f>
        <v>1</v>
      </c>
      <c r="O2" s="92" t="s">
        <v>114</v>
      </c>
      <c r="P2" s="93"/>
      <c r="Q2" s="94"/>
    </row>
    <row r="3" spans="1:17" ht="11" x14ac:dyDescent="0.3">
      <c r="A3" s="79" t="s">
        <v>94</v>
      </c>
      <c r="B3" s="77" t="str">
        <f t="array" ref="B3:B8">RateHelpers!A36:A41</f>
        <v>obj_0007a#0000</v>
      </c>
      <c r="C3" s="27">
        <v>1</v>
      </c>
      <c r="D3" s="52" t="str">
        <f t="array" ref="D3:D32">_xll.qlRateHelperSelection(B3:B21,C3:C21,G2,G3,G4,G5,G6)</f>
        <v>obj_00068</v>
      </c>
      <c r="E3" s="4"/>
      <c r="F3" s="42" t="s">
        <v>55</v>
      </c>
      <c r="G3" s="53">
        <v>8</v>
      </c>
      <c r="H3" s="4"/>
      <c r="I3" s="49">
        <v>44636</v>
      </c>
      <c r="J3" s="50">
        <v>0.9998710499159279</v>
      </c>
      <c r="N3" s="45" t="s">
        <v>61</v>
      </c>
      <c r="O3" s="45" t="str">
        <f>G10</f>
        <v>YTS_SOFR</v>
      </c>
      <c r="P3" s="45" t="str">
        <f>G38</f>
        <v>YTS_USD_3M</v>
      </c>
      <c r="Q3" s="91" t="str">
        <f>G64</f>
        <v>YTS_USD_6M</v>
      </c>
    </row>
    <row r="4" spans="1:17" ht="11" x14ac:dyDescent="0.3">
      <c r="A4" s="79" t="s">
        <v>94</v>
      </c>
      <c r="B4" s="77" t="str">
        <v>obj_00068#0000</v>
      </c>
      <c r="C4" s="27">
        <v>1</v>
      </c>
      <c r="D4" s="52" t="str">
        <v>obj_00060</v>
      </c>
      <c r="E4" s="4"/>
      <c r="F4" s="42" t="s">
        <v>56</v>
      </c>
      <c r="G4" s="53">
        <v>3</v>
      </c>
      <c r="H4" s="4"/>
      <c r="I4" s="49">
        <v>44727</v>
      </c>
      <c r="J4" s="50">
        <v>0.99867195005349219</v>
      </c>
      <c r="L4" s="90"/>
      <c r="N4" s="49">
        <f>_xll.qlTermStructureReferenceDate(G8)</f>
        <v>44561</v>
      </c>
      <c r="O4" s="62">
        <f>_xll.qlYieldTSForwardRate(O$3,$N4,$N4+1,"Actual/365 (Fixed)","Continuous","Annual",,$G$8)</f>
        <v>1.1157292976697901E-7</v>
      </c>
      <c r="P4" s="62">
        <f>_xll.qlYieldTSForwardRate(P$3,$N4,$N4+1,"Actual/365 (Fixed)","Continuous","Annual",,$G$36)</f>
        <v>3.9317009329284261E-3</v>
      </c>
      <c r="Q4" s="62">
        <f>_xll.qlYieldTSForwardRate(Q$3,$N4,$N4+1,"Actual/365 (Fixed)","Continuous","Annual",,$G$62)</f>
        <v>8.2485371256089384E-3</v>
      </c>
    </row>
    <row r="5" spans="1:17" ht="11" x14ac:dyDescent="0.3">
      <c r="A5" s="79" t="s">
        <v>94</v>
      </c>
      <c r="B5" s="77" t="str">
        <v>obj_00077#0000</v>
      </c>
      <c r="C5" s="27">
        <v>1</v>
      </c>
      <c r="D5" s="52" t="str">
        <v>obj_00078</v>
      </c>
      <c r="E5" s="4"/>
      <c r="F5" s="42" t="s">
        <v>57</v>
      </c>
      <c r="G5" s="43" t="s">
        <v>59</v>
      </c>
      <c r="H5" s="4"/>
      <c r="I5" s="49">
        <v>44762</v>
      </c>
      <c r="J5" s="50">
        <v>0.99824968989168872</v>
      </c>
      <c r="N5" s="49">
        <f>_xll.qlCalendarAdvance("NullCalendar",N4,"1M")</f>
        <v>44592</v>
      </c>
      <c r="O5" s="62">
        <f>_xll.qlYieldTSForwardRate(O$3,$N5,$N5+1,"Actual/365 (Fixed)","Continuous","Annual",,$G$8)</f>
        <v>3.321525118956378E-4</v>
      </c>
      <c r="P5" s="62">
        <f>_xll.qlYieldTSForwardRate(P$3,$N5,$N5+1,"Actual/365 (Fixed)","Continuous","Annual",,$G$36)</f>
        <v>3.9708320899364867E-3</v>
      </c>
      <c r="Q5" s="62">
        <f>_xll.qlYieldTSForwardRate(Q$3,$N5,$N5+1,"Actual/365 (Fixed)","Continuous","Annual",,$G$62)</f>
        <v>8.2754599811741651E-3</v>
      </c>
    </row>
    <row r="6" spans="1:17" ht="11.5" thickBot="1" x14ac:dyDescent="0.35">
      <c r="A6" s="79" t="s">
        <v>94</v>
      </c>
      <c r="B6" s="77" t="str">
        <v>obj_0006d#0000</v>
      </c>
      <c r="C6" s="27">
        <v>1</v>
      </c>
      <c r="D6" s="52" t="str">
        <v>obj_0007b</v>
      </c>
      <c r="E6" s="4"/>
      <c r="F6" s="39" t="s">
        <v>97</v>
      </c>
      <c r="G6" s="44">
        <v>30</v>
      </c>
      <c r="H6" s="4"/>
      <c r="I6" s="49">
        <v>44825</v>
      </c>
      <c r="J6" s="50">
        <v>0.99688088739239533</v>
      </c>
      <c r="N6" s="49">
        <f>_xll.qlCalendarAdvance("NullCalendar",N5,"1M")</f>
        <v>44620</v>
      </c>
      <c r="O6" s="62">
        <f>_xll.qlYieldTSForwardRate(O$3,$N6,$N6+1,"Actual/365 (Fixed)","Continuous","Annual",,$G$8)</f>
        <v>1.1850157304549053E-3</v>
      </c>
      <c r="P6" s="62">
        <f>_xll.qlYieldTSForwardRate(P$3,$N6,$N6+1,"Actual/365 (Fixed)","Continuous","Annual",,$G$36)</f>
        <v>4.0713423602287682E-3</v>
      </c>
      <c r="Q6" s="62">
        <f>_xll.qlYieldTSForwardRate(Q$3,$N6,$N6+1,"Actual/365 (Fixed)","Continuous","Annual",,$G$62)</f>
        <v>8.3446126383001362E-3</v>
      </c>
    </row>
    <row r="7" spans="1:17" ht="11" thickBot="1" x14ac:dyDescent="0.3">
      <c r="A7" s="79" t="s">
        <v>94</v>
      </c>
      <c r="B7" s="77" t="str">
        <v>obj_0006e#0000</v>
      </c>
      <c r="C7" s="27">
        <v>1</v>
      </c>
      <c r="D7" s="52" t="str">
        <v>obj_0005d</v>
      </c>
      <c r="E7" s="4"/>
      <c r="F7" s="4"/>
      <c r="G7" s="4"/>
      <c r="H7" s="4"/>
      <c r="I7" s="49">
        <v>44930</v>
      </c>
      <c r="J7" s="50">
        <v>0.99616098353951055</v>
      </c>
      <c r="N7" s="49">
        <f>_xll.qlCalendarAdvance("NullCalendar",N6,"1M")</f>
        <v>44648</v>
      </c>
      <c r="O7" s="62">
        <f>_xll.qlYieldTSForwardRate(O$3,$N7,$N7+1,"Actual/365 (Fixed)","Continuous","Annual",,$G$8)</f>
        <v>3.4735762628351663E-3</v>
      </c>
      <c r="P7" s="62">
        <f>_xll.qlYieldTSForwardRate(P$3,$N7,$N7+1,"Actual/365 (Fixed)","Continuous","Annual",,$G$36)</f>
        <v>4.2337051045451268E-3</v>
      </c>
      <c r="Q7" s="62">
        <f>_xll.qlYieldTSForwardRate(Q$3,$N7,$N7+1,"Actual/365 (Fixed)","Continuous","Annual",,$G$62)</f>
        <v>8.4563207768252689E-3</v>
      </c>
    </row>
    <row r="8" spans="1:17" ht="11" x14ac:dyDescent="0.3">
      <c r="A8" s="79" t="s">
        <v>94</v>
      </c>
      <c r="B8" s="77" t="str">
        <v>obj_00078#0000</v>
      </c>
      <c r="C8" s="27">
        <v>1</v>
      </c>
      <c r="D8" s="52" t="str">
        <v>obj_00062</v>
      </c>
      <c r="E8" s="4"/>
      <c r="F8" s="37" t="s">
        <v>50</v>
      </c>
      <c r="G8" s="38" t="str">
        <f>_xll.qlPiecewiseYieldCurve(G10,G11,G12,_xll.ohPack(D3:D32),G13,,,G14,G15,,ValuationDate!B2,G18)</f>
        <v>YTS_SOFR#0000</v>
      </c>
      <c r="H8" s="4"/>
      <c r="I8" s="49">
        <v>45000</v>
      </c>
      <c r="J8" s="50">
        <v>0.99402121849223168</v>
      </c>
      <c r="N8" s="49">
        <f>_xll.qlCalendarAdvance("NullCalendar",N7,"1M")</f>
        <v>44679</v>
      </c>
      <c r="O8" s="62">
        <f>_xll.qlYieldTSForwardRate(O$3,$N8,$N8+1,"Actual/365 (Fixed)","Continuous","Annual",,$G$8)</f>
        <v>5.658863771132565E-3</v>
      </c>
      <c r="P8" s="62">
        <f>_xll.qlYieldTSForwardRate(P$3,$N8,$N8+1,"Actual/365 (Fixed)","Continuous","Annual",,$G$36)</f>
        <v>4.4856119280290829E-3</v>
      </c>
      <c r="Q8" s="62">
        <f>_xll.qlYieldTSForwardRate(Q$3,$N8,$N8+1,"Actual/365 (Fixed)","Continuous","Annual",,$G$62)</f>
        <v>8.6296366593484296E-3</v>
      </c>
    </row>
    <row r="9" spans="1:17" ht="11.5" thickBot="1" x14ac:dyDescent="0.35">
      <c r="A9" s="79" t="s">
        <v>95</v>
      </c>
      <c r="B9" s="77" t="str">
        <f t="array" ref="B9:B14">RateHelpers!A46:A51</f>
        <v>obj_00060#0000</v>
      </c>
      <c r="C9" s="27">
        <v>2</v>
      </c>
      <c r="D9" s="52" t="str">
        <v>obj_00058</v>
      </c>
      <c r="E9" s="4"/>
      <c r="F9" s="39" t="s">
        <v>11</v>
      </c>
      <c r="G9" s="40" t="str">
        <f>_xll.ohRangeRetrieveError(G8)</f>
        <v/>
      </c>
      <c r="H9" s="4"/>
      <c r="I9" s="49">
        <v>45098</v>
      </c>
      <c r="J9" s="50">
        <v>0.99091909122670963</v>
      </c>
      <c r="N9" s="49">
        <f>_xll.qlCalendarAdvance("NullCalendar",N8,"1M")</f>
        <v>44709</v>
      </c>
      <c r="O9" s="62">
        <f>_xll.qlYieldTSForwardRate(O$3,$N9,$N9+1,"Actual/365 (Fixed)","Continuous","Annual",,$G$8)</f>
        <v>5.385056002215621E-3</v>
      </c>
      <c r="P9" s="62">
        <f>_xll.qlYieldTSForwardRate(P$3,$N9,$N9+1,"Actual/365 (Fixed)","Continuous","Annual",,$G$36)</f>
        <v>4.8015802425078634E-3</v>
      </c>
      <c r="Q9" s="62">
        <f>_xll.qlYieldTSForwardRate(Q$3,$N9,$N9+1,"Actual/365 (Fixed)","Continuous","Annual",,$G$62)</f>
        <v>8.8470278618719318E-3</v>
      </c>
    </row>
    <row r="10" spans="1:17" ht="11" x14ac:dyDescent="0.3">
      <c r="A10" s="79" t="s">
        <v>95</v>
      </c>
      <c r="B10" s="77" t="str">
        <v>obj_0007b#0000</v>
      </c>
      <c r="C10" s="27">
        <v>2</v>
      </c>
      <c r="D10" s="52" t="str">
        <v>obj_00071</v>
      </c>
      <c r="E10" s="4"/>
      <c r="F10" s="37" t="s">
        <v>5</v>
      </c>
      <c r="G10" s="41" t="s">
        <v>104</v>
      </c>
      <c r="H10" s="4"/>
      <c r="I10" s="49">
        <v>45189</v>
      </c>
      <c r="J10" s="50">
        <v>0.98772325775348491</v>
      </c>
      <c r="N10" s="49">
        <f>_xll.qlCalendarAdvance("NullCalendar",N9,"1M")</f>
        <v>44740</v>
      </c>
      <c r="O10" s="62">
        <f>_xll.qlYieldTSForwardRate(O$3,$N10,$N10+1,"Actual/365 (Fixed)","Continuous","Annual",,$G$8)</f>
        <v>3.8656874225818203E-3</v>
      </c>
      <c r="P10" s="62">
        <f>_xll.qlYieldTSForwardRate(P$3,$N10,$N10+1,"Actual/365 (Fixed)","Continuous","Annual",,$G$36)</f>
        <v>5.2026746021187611E-3</v>
      </c>
      <c r="Q10" s="62">
        <f>_xll.qlYieldTSForwardRate(Q$3,$N10,$N10+1,"Actual/365 (Fixed)","Continuous","Annual",,$G$62)</f>
        <v>9.1229871310823801E-3</v>
      </c>
    </row>
    <row r="11" spans="1:17" ht="11" x14ac:dyDescent="0.3">
      <c r="A11" s="79" t="s">
        <v>95</v>
      </c>
      <c r="B11" s="77" t="str">
        <v>obj_0005f#0000</v>
      </c>
      <c r="C11" s="27">
        <v>2</v>
      </c>
      <c r="D11" s="52" t="str">
        <v>obj_00061</v>
      </c>
      <c r="E11" s="4"/>
      <c r="F11" s="42" t="s">
        <v>46</v>
      </c>
      <c r="G11" s="43">
        <v>0</v>
      </c>
      <c r="H11" s="4"/>
      <c r="I11" s="49">
        <v>45295</v>
      </c>
      <c r="J11" s="50">
        <v>0.98554557792005382</v>
      </c>
      <c r="N11" s="49">
        <f>_xll.qlCalendarAdvance("NullCalendar",N10,"1M")</f>
        <v>44770</v>
      </c>
      <c r="O11" s="62">
        <f>_xll.qlYieldTSForwardRate(O$3,$N11,$N11+1,"Actual/365 (Fixed)","Continuous","Annual",,$G$8)</f>
        <v>7.520320873973663E-3</v>
      </c>
      <c r="P11" s="62">
        <f>_xll.qlYieldTSForwardRate(P$3,$N11,$N11+1,"Actual/365 (Fixed)","Continuous","Annual",,$G$36)</f>
        <v>5.6630179516777906E-3</v>
      </c>
      <c r="Q11" s="62">
        <f>_xll.qlYieldTSForwardRate(Q$3,$N11,$N11+1,"Actual/365 (Fixed)","Continuous","Annual",,$G$62)</f>
        <v>9.4397106433660883E-3</v>
      </c>
    </row>
    <row r="12" spans="1:17" ht="11" x14ac:dyDescent="0.3">
      <c r="A12" s="79" t="s">
        <v>95</v>
      </c>
      <c r="B12" s="77" t="str">
        <v>obj_00062#0000</v>
      </c>
      <c r="C12" s="27">
        <v>2</v>
      </c>
      <c r="D12" s="52" t="str">
        <v>obj_00067</v>
      </c>
      <c r="E12" s="4"/>
      <c r="F12" s="42" t="s">
        <v>7</v>
      </c>
      <c r="G12" s="43" t="s">
        <v>98</v>
      </c>
      <c r="H12" s="4"/>
      <c r="I12" s="49">
        <v>45663</v>
      </c>
      <c r="J12" s="50">
        <v>0.97204916851075407</v>
      </c>
      <c r="N12" s="49">
        <f>_xll.qlCalendarAdvance("NullCalendar",N11,"1M")</f>
        <v>44801</v>
      </c>
      <c r="O12" s="62">
        <f>_xll.qlYieldTSForwardRate(O$3,$N12,$N12+1,"Actual/365 (Fixed)","Continuous","Annual",,$G$8)</f>
        <v>8.7048992619953875E-3</v>
      </c>
      <c r="P12" s="62">
        <f>_xll.qlYieldTSForwardRate(P$3,$N12,$N12+1,"Actual/365 (Fixed)","Continuous","Annual",,$G$36)</f>
        <v>6.213299847558142E-3</v>
      </c>
      <c r="Q12" s="62">
        <f>_xll.qlYieldTSForwardRate(Q$3,$N12,$N12+1,"Actual/365 (Fixed)","Continuous","Annual",,$G$62)</f>
        <v>9.8183132993746244E-3</v>
      </c>
    </row>
    <row r="13" spans="1:17" ht="11" x14ac:dyDescent="0.3">
      <c r="A13" s="79" t="s">
        <v>95</v>
      </c>
      <c r="B13" s="77" t="str">
        <v>obj_00058#0000</v>
      </c>
      <c r="C13" s="27">
        <v>2</v>
      </c>
      <c r="D13" s="52" t="str">
        <v>obj_0006b</v>
      </c>
      <c r="E13" s="4"/>
      <c r="F13" s="42" t="s">
        <v>8</v>
      </c>
      <c r="G13" s="43"/>
      <c r="H13" s="4"/>
      <c r="I13" s="49">
        <v>46391</v>
      </c>
      <c r="J13" s="50">
        <v>0.94530156847313451</v>
      </c>
      <c r="N13" s="49">
        <f>_xll.qlCalendarAdvance("NullCalendar",N12,"1M")</f>
        <v>44832</v>
      </c>
      <c r="O13" s="62">
        <f>_xll.qlYieldTSForwardRate(O$3,$N13,$N13+1,"Actual/365 (Fixed)","Continuous","Annual",,$G$8)</f>
        <v>4.2849465039790178E-3</v>
      </c>
      <c r="P13" s="62">
        <f>_xll.qlYieldTSForwardRate(P$3,$N13,$N13+1,"Actual/365 (Fixed)","Continuous","Annual",,$G$36)</f>
        <v>6.8393983602373235E-3</v>
      </c>
      <c r="Q13" s="62">
        <f>_xll.qlYieldTSForwardRate(Q$3,$N13,$N13+1,"Actual/365 (Fixed)","Continuous","Annual",,$G$62)</f>
        <v>1.0249078987951596E-2</v>
      </c>
    </row>
    <row r="14" spans="1:17" ht="11" x14ac:dyDescent="0.3">
      <c r="A14" s="79" t="s">
        <v>95</v>
      </c>
      <c r="B14" s="77" t="str">
        <v>obj_00071#0000</v>
      </c>
      <c r="C14" s="27">
        <v>2</v>
      </c>
      <c r="D14" s="52" t="str">
        <v>obj_00074</v>
      </c>
      <c r="E14" s="4"/>
      <c r="F14" s="42" t="s">
        <v>47</v>
      </c>
      <c r="G14" s="43" t="s">
        <v>51</v>
      </c>
      <c r="H14" s="4"/>
      <c r="I14" s="49">
        <v>48218</v>
      </c>
      <c r="J14" s="50">
        <v>0.87564343336471007</v>
      </c>
      <c r="N14" s="49">
        <f>_xll.qlCalendarAdvance("NullCalendar",N13,"1M")</f>
        <v>44862</v>
      </c>
      <c r="O14" s="62">
        <f>_xll.qlYieldTSForwardRate(O$3,$N14,$N14+1,"Actual/365 (Fixed)","Continuous","Annual",,$G$8)</f>
        <v>9.698669581079658E-4</v>
      </c>
      <c r="P14" s="62">
        <f>_xll.qlYieldTSForwardRate(P$3,$N14,$N14+1,"Actual/365 (Fixed)","Continuous","Annual",,$G$36)</f>
        <v>7.5174876642597121E-3</v>
      </c>
      <c r="Q14" s="62">
        <f>_xll.qlYieldTSForwardRate(Q$3,$N14,$N14+1,"Actual/365 (Fixed)","Continuous","Annual",,$G$62)</f>
        <v>1.0715615164160457E-2</v>
      </c>
    </row>
    <row r="15" spans="1:17" ht="11" x14ac:dyDescent="0.3">
      <c r="A15" s="79" t="s">
        <v>96</v>
      </c>
      <c r="B15" s="77" t="str">
        <f t="array" ref="B15:B21">RateHelpers!A55:A61</f>
        <v>obj_0005d#0000</v>
      </c>
      <c r="C15" s="27">
        <v>3</v>
      </c>
      <c r="D15" s="52" t="str">
        <v>obj_0007c</v>
      </c>
      <c r="E15" s="4"/>
      <c r="F15" s="42" t="s">
        <v>48</v>
      </c>
      <c r="G15" s="56" t="s">
        <v>99</v>
      </c>
      <c r="H15" s="4"/>
      <c r="I15" s="49">
        <v>51872</v>
      </c>
      <c r="J15" s="50">
        <v>0.74129850275453668</v>
      </c>
      <c r="N15" s="49">
        <f>_xll.qlCalendarAdvance("NullCalendar",N14,"1M")</f>
        <v>44893</v>
      </c>
      <c r="O15" s="62">
        <f>_xll.qlYieldTSForwardRate(O$3,$N15,$N15+1,"Actual/365 (Fixed)","Continuous","Annual",,$G$8)</f>
        <v>1.340048214074196E-3</v>
      </c>
      <c r="P15" s="62">
        <f>_xll.qlYieldTSForwardRate(P$3,$N15,$N15+1,"Actual/365 (Fixed)","Continuous","Annual",,$G$36)</f>
        <v>8.2927737131451556E-3</v>
      </c>
      <c r="Q15" s="62">
        <f>_xll.qlYieldTSForwardRate(Q$3,$N15,$N15+1,"Actual/365 (Fixed)","Continuous","Annual",,$G$62)</f>
        <v>1.1249024239449257E-2</v>
      </c>
    </row>
    <row r="16" spans="1:17" ht="11" x14ac:dyDescent="0.3">
      <c r="A16" s="79" t="s">
        <v>96</v>
      </c>
      <c r="B16" s="77" t="str">
        <v>obj_00061#0000</v>
      </c>
      <c r="C16" s="27">
        <v>3</v>
      </c>
      <c r="D16" s="52" t="str">
        <v>obj_0005e</v>
      </c>
      <c r="E16" s="4"/>
      <c r="F16" s="42" t="s">
        <v>49</v>
      </c>
      <c r="G16" s="43"/>
      <c r="H16" s="4"/>
      <c r="I16" s="49">
        <v>55522</v>
      </c>
      <c r="J16" s="50">
        <v>0.64662193368998577</v>
      </c>
      <c r="L16" s="80"/>
      <c r="N16" s="49">
        <f>_xll.qlCalendarAdvance("NullCalendar",N15,"1M")</f>
        <v>44923</v>
      </c>
      <c r="O16" s="62">
        <f>_xll.qlYieldTSForwardRate(O$3,$N16,$N16+1,"Actual/365 (Fixed)","Continuous","Annual",,$G$8)</f>
        <v>5.3716076103118753E-3</v>
      </c>
      <c r="P16" s="62">
        <f>_xll.qlYieldTSForwardRate(P$3,$N16,$N16+1,"Actual/365 (Fixed)","Continuous","Annual",,$G$36)</f>
        <v>9.115238052210848E-3</v>
      </c>
      <c r="Q16" s="62">
        <f>_xll.qlYieldTSForwardRate(Q$3,$N16,$N16+1,"Actual/365 (Fixed)","Continuous","Annual",,$G$62)</f>
        <v>1.1814892725354048E-2</v>
      </c>
    </row>
    <row r="17" spans="1:17" ht="11" x14ac:dyDescent="0.3">
      <c r="A17" s="79" t="s">
        <v>96</v>
      </c>
      <c r="B17" s="77" t="str">
        <v>obj_00067#0000</v>
      </c>
      <c r="C17" s="27">
        <v>3</v>
      </c>
      <c r="D17" s="52" t="e">
        <v>#N/A</v>
      </c>
      <c r="E17" s="4"/>
      <c r="F17" s="42" t="s">
        <v>9</v>
      </c>
      <c r="G17" s="43"/>
      <c r="H17" s="4"/>
      <c r="I17" s="49" t="e">
        <v>#N/A</v>
      </c>
      <c r="J17" s="50" t="e">
        <v>#N/A</v>
      </c>
      <c r="N17" s="49">
        <f>_xll.qlCalendarAdvance("NullCalendar",N16,"1M")</f>
        <v>44954</v>
      </c>
      <c r="O17" s="62">
        <f>_xll.qlYieldTSForwardRate(O$3,$N17,$N17+1,"Actual/365 (Fixed)","Continuous","Annual",,$G$8)</f>
        <v>1.0939906141486495E-2</v>
      </c>
      <c r="P17" s="62">
        <f>_xll.qlYieldTSForwardRate(P$3,$N17,$N17+1,"Actual/365 (Fixed)","Continuous","Annual",,$G$36)</f>
        <v>9.9973811759022507E-3</v>
      </c>
      <c r="Q17" s="62">
        <f>_xll.qlYieldTSForwardRate(Q$3,$N17,$N17+1,"Actual/365 (Fixed)","Continuous","Annual",,$G$62)</f>
        <v>1.2425414841930035E-2</v>
      </c>
    </row>
    <row r="18" spans="1:17" ht="11.5" thickBot="1" x14ac:dyDescent="0.35">
      <c r="A18" s="79" t="s">
        <v>96</v>
      </c>
      <c r="B18" s="77" t="str">
        <v>obj_0006b#0000</v>
      </c>
      <c r="C18" s="27">
        <v>3</v>
      </c>
      <c r="D18" s="52" t="e">
        <v>#N/A</v>
      </c>
      <c r="E18" s="4"/>
      <c r="F18" s="39" t="s">
        <v>10</v>
      </c>
      <c r="G18" s="44"/>
      <c r="H18" s="4"/>
      <c r="I18" s="49" t="e">
        <v>#N/A</v>
      </c>
      <c r="J18" s="50" t="e">
        <v>#N/A</v>
      </c>
      <c r="N18" s="49">
        <f>_xll.qlCalendarAdvance("NullCalendar",N17,"1M")</f>
        <v>44985</v>
      </c>
      <c r="O18" s="62">
        <f>_xll.qlYieldTSForwardRate(O$3,$N18,$N18+1,"Actual/365 (Fixed)","Continuous","Annual",,$G$8)</f>
        <v>1.2872336503102119E-2</v>
      </c>
      <c r="P18" s="62">
        <f>_xll.qlYieldTSForwardRate(P$3,$N18,$N18+1,"Actual/365 (Fixed)","Continuous","Annual",,$G$36)</f>
        <v>1.0822802619968945E-2</v>
      </c>
      <c r="Q18" s="62">
        <f>_xll.qlYieldTSForwardRate(Q$3,$N18,$N18+1,"Actual/365 (Fixed)","Continuous","Annual",,$G$62)</f>
        <v>1.3008163501325418E-2</v>
      </c>
    </row>
    <row r="19" spans="1:17" ht="11" thickBot="1" x14ac:dyDescent="0.3">
      <c r="A19" s="79" t="s">
        <v>96</v>
      </c>
      <c r="B19" s="77" t="str">
        <v>obj_00074#0000</v>
      </c>
      <c r="C19" s="27">
        <v>3</v>
      </c>
      <c r="D19" s="52" t="e">
        <v>#N/A</v>
      </c>
      <c r="E19" s="4"/>
      <c r="F19" s="4"/>
      <c r="G19" s="4"/>
      <c r="H19" s="4"/>
      <c r="I19" s="49" t="e">
        <v>#N/A</v>
      </c>
      <c r="J19" s="50" t="e">
        <v>#N/A</v>
      </c>
      <c r="N19" s="49">
        <f>_xll.qlCalendarAdvance("NullCalendar",N18,"1M")</f>
        <v>45013</v>
      </c>
      <c r="O19" s="62">
        <f>_xll.qlYieldTSForwardRate(O$3,$N19,$N19+1,"Actual/365 (Fixed)","Continuous","Annual",,$G$8)</f>
        <v>1.1818809049533679E-2</v>
      </c>
      <c r="P19" s="62">
        <f>_xll.qlYieldTSForwardRate(P$3,$N19,$N19+1,"Actual/365 (Fixed)","Continuous","Annual",,$G$36)</f>
        <v>1.1517025412369023E-2</v>
      </c>
      <c r="Q19" s="62">
        <f>_xll.qlYieldTSForwardRate(Q$3,$N19,$N19+1,"Actual/365 (Fixed)","Continuous","Annual",,$G$62)</f>
        <v>1.3509097847479223E-2</v>
      </c>
    </row>
    <row r="20" spans="1:17" ht="10.5" x14ac:dyDescent="0.25">
      <c r="A20" s="79" t="s">
        <v>96</v>
      </c>
      <c r="B20" s="77" t="str">
        <v>obj_0007c#0000</v>
      </c>
      <c r="C20" s="27">
        <v>3</v>
      </c>
      <c r="D20" s="52" t="e">
        <v>#N/A</v>
      </c>
      <c r="E20" s="4"/>
      <c r="F20" s="1" t="s">
        <v>65</v>
      </c>
      <c r="G20" s="54" t="str">
        <f>_xll.qlTermStructureCalendar($G$8)</f>
        <v>Null</v>
      </c>
      <c r="H20" s="4"/>
      <c r="I20" s="49" t="e">
        <v>#N/A</v>
      </c>
      <c r="J20" s="50" t="e">
        <v>#N/A</v>
      </c>
      <c r="N20" s="49">
        <f>_xll.qlCalendarAdvance("NullCalendar",N19,"1M")</f>
        <v>45044</v>
      </c>
      <c r="O20" s="62">
        <f>_xll.qlYieldTSForwardRate(O$3,$N20,$N20+1,"Actual/365 (Fixed)","Continuous","Annual",,$G$8)</f>
        <v>1.1156905352868909E-2</v>
      </c>
      <c r="P20" s="62">
        <f>_xll.qlYieldTSForwardRate(P$3,$N20,$N20+1,"Actual/365 (Fixed)","Continuous","Annual",,$G$36)</f>
        <v>1.2228811580014596E-2</v>
      </c>
      <c r="Q20" s="62">
        <f>_xll.qlYieldTSForwardRate(Q$3,$N20,$N20+1,"Actual/365 (Fixed)","Continuous","Annual",,$G$62)</f>
        <v>1.4035560954509274E-2</v>
      </c>
    </row>
    <row r="21" spans="1:17" ht="10.5" x14ac:dyDescent="0.25">
      <c r="A21" s="79" t="s">
        <v>96</v>
      </c>
      <c r="B21" s="77" t="str">
        <v>obj_0005e#0000</v>
      </c>
      <c r="C21" s="27">
        <v>3</v>
      </c>
      <c r="D21" s="52" t="e">
        <v>#N/A</v>
      </c>
      <c r="E21" s="4"/>
      <c r="F21" s="55" t="s">
        <v>66</v>
      </c>
      <c r="G21" s="56" t="str">
        <f>_xll.qlTermStructureDayCounter($G$8)</f>
        <v>Actual/365 (Fixed)</v>
      </c>
      <c r="H21" s="4"/>
      <c r="I21" s="49" t="e">
        <v>#N/A</v>
      </c>
      <c r="J21" s="50" t="e">
        <v>#N/A</v>
      </c>
      <c r="N21" s="49">
        <f>_xll.qlCalendarAdvance("NullCalendar",N20,"1M")</f>
        <v>45074</v>
      </c>
      <c r="O21" s="62">
        <f>_xll.qlYieldTSForwardRate(O$3,$N21,$N21+1,"Actual/365 (Fixed)","Continuous","Annual",,$G$8)</f>
        <v>1.1623287902578326E-2</v>
      </c>
      <c r="P21" s="62">
        <f>_xll.qlYieldTSForwardRate(P$3,$N21,$N21+1,"Actual/365 (Fixed)","Continuous","Annual",,$G$36)</f>
        <v>1.2860788200639286E-2</v>
      </c>
      <c r="Q21" s="62">
        <f>_xll.qlYieldTSForwardRate(Q$3,$N21,$N21+1,"Actual/365 (Fixed)","Continuous","Annual",,$G$62)</f>
        <v>1.451688321757809E-2</v>
      </c>
    </row>
    <row r="22" spans="1:17" ht="10.5" x14ac:dyDescent="0.25">
      <c r="A22" s="51"/>
      <c r="B22" s="77"/>
      <c r="C22" s="27"/>
      <c r="D22" s="52" t="e">
        <v>#N/A</v>
      </c>
      <c r="E22" s="4"/>
      <c r="F22" s="55" t="s">
        <v>63</v>
      </c>
      <c r="G22" s="57">
        <f>_xll.qlTermStructureReferenceDate($G$8)</f>
        <v>44561</v>
      </c>
      <c r="H22" s="4"/>
      <c r="I22" s="49" t="e">
        <v>#N/A</v>
      </c>
      <c r="J22" s="50" t="e">
        <v>#N/A</v>
      </c>
      <c r="N22" s="49">
        <f>_xll.qlCalendarAdvance("NullCalendar",N21,"1M")</f>
        <v>45105</v>
      </c>
      <c r="O22" s="62">
        <f>_xll.qlYieldTSForwardRate(O$3,$N22,$N22+1,"Actual/365 (Fixed)","Continuous","Annual",,$G$8)</f>
        <v>1.3161529289799388E-2</v>
      </c>
      <c r="P22" s="62">
        <f>_xll.qlYieldTSForwardRate(P$3,$N22,$N22+1,"Actual/365 (Fixed)","Continuous","Annual",,$G$36)</f>
        <v>1.3455087048824893E-2</v>
      </c>
      <c r="Q22" s="62">
        <f>_xll.qlYieldTSForwardRate(Q$3,$N22,$N22+1,"Actual/365 (Fixed)","Continuous","Annual",,$G$62)</f>
        <v>1.4985152787494328E-2</v>
      </c>
    </row>
    <row r="23" spans="1:17" ht="10.5" x14ac:dyDescent="0.25">
      <c r="A23" s="51"/>
      <c r="B23" s="77"/>
      <c r="C23" s="27"/>
      <c r="D23" s="52" t="e">
        <v>#N/A</v>
      </c>
      <c r="E23" s="4"/>
      <c r="F23" s="55" t="s">
        <v>67</v>
      </c>
      <c r="G23" s="57">
        <f>_xll.qlTermStructureMaxDate($G$8)</f>
        <v>55522</v>
      </c>
      <c r="H23" s="4"/>
      <c r="I23" s="49" t="e">
        <v>#N/A</v>
      </c>
      <c r="J23" s="50" t="e">
        <v>#N/A</v>
      </c>
      <c r="N23" s="49">
        <f>_xll.qlCalendarAdvance("NullCalendar",N22,"1M")</f>
        <v>45135</v>
      </c>
      <c r="O23" s="62">
        <f>_xll.qlYieldTSForwardRate(O$3,$N23,$N23+1,"Actual/365 (Fixed)","Continuous","Annual",,$G$8)</f>
        <v>1.3744418179541111E-2</v>
      </c>
      <c r="P23" s="62">
        <f>_xll.qlYieldTSForwardRate(P$3,$N23,$N23+1,"Actual/365 (Fixed)","Continuous","Annual",,$G$36)</f>
        <v>1.3973366263395973E-2</v>
      </c>
      <c r="Q23" s="62">
        <f>_xll.qlYieldTSForwardRate(Q$3,$N23,$N23+1,"Actual/365 (Fixed)","Continuous","Annual",,$G$62)</f>
        <v>1.5410158724289587E-2</v>
      </c>
    </row>
    <row r="24" spans="1:17" ht="10.5" x14ac:dyDescent="0.25">
      <c r="A24" s="51"/>
      <c r="B24" s="77"/>
      <c r="C24" s="27"/>
      <c r="D24" s="52" t="e">
        <v>#N/A</v>
      </c>
      <c r="E24" s="4"/>
      <c r="F24" s="58" t="s">
        <v>64</v>
      </c>
      <c r="G24" s="59">
        <f>_xll.qlTermStructureSettlementDays($G$8)</f>
        <v>0</v>
      </c>
      <c r="H24" s="4"/>
      <c r="I24" s="49" t="e">
        <v>#N/A</v>
      </c>
      <c r="J24" s="50" t="e">
        <v>#N/A</v>
      </c>
      <c r="N24" s="49">
        <f>_xll.qlCalendarAdvance("NullCalendar",N23,"1M")</f>
        <v>45166</v>
      </c>
      <c r="O24" s="62">
        <f>_xll.qlYieldTSForwardRate(O$3,$N24,$N24+1,"Actual/365 (Fixed)","Continuous","Annual",,$G$8)</f>
        <v>1.2552707664337999E-2</v>
      </c>
      <c r="P24" s="62">
        <f>_xll.qlYieldTSForwardRate(P$3,$N24,$N24+1,"Actual/365 (Fixed)","Continuous","Annual",,$G$36)</f>
        <v>1.4450177791950968E-2</v>
      </c>
      <c r="Q24" s="62">
        <f>_xll.qlYieldTSForwardRate(Q$3,$N24,$N24+1,"Actual/365 (Fixed)","Continuous","Annual",,$G$62)</f>
        <v>1.5820234757020588E-2</v>
      </c>
    </row>
    <row r="25" spans="1:17" ht="10.5" x14ac:dyDescent="0.25">
      <c r="A25" s="51"/>
      <c r="B25" s="77"/>
      <c r="C25" s="27"/>
      <c r="D25" s="52" t="e">
        <v>#N/A</v>
      </c>
      <c r="E25" s="4"/>
      <c r="F25" s="60" t="s">
        <v>68</v>
      </c>
      <c r="G25" s="61">
        <f>_xll.qlYieldTSDiscount($G$8,$G$22)</f>
        <v>1</v>
      </c>
      <c r="H25" s="4"/>
      <c r="I25" s="49" t="e">
        <v>#N/A</v>
      </c>
      <c r="J25" s="50" t="e">
        <v>#N/A</v>
      </c>
      <c r="N25" s="49">
        <f>_xll.qlCalendarAdvance("NullCalendar",N24,"1M")</f>
        <v>45197</v>
      </c>
      <c r="O25" s="62">
        <f>_xll.qlYieldTSForwardRate(O$3,$N25,$N25+1,"Actual/365 (Fixed)","Continuous","Annual",,$G$8)</f>
        <v>9.6624455871737857E-3</v>
      </c>
      <c r="P25" s="62">
        <f>_xll.qlYieldTSForwardRate(P$3,$N25,$N25+1,"Actual/365 (Fixed)","Continuous","Annual",,$G$36)</f>
        <v>1.486728264997433E-2</v>
      </c>
      <c r="Q25" s="62">
        <f>_xll.qlYieldTSForwardRate(Q$3,$N25,$N25+1,"Actual/365 (Fixed)","Continuous","Annual",,$G$62)</f>
        <v>1.6200737024949785E-2</v>
      </c>
    </row>
    <row r="26" spans="1:17" ht="10.5" x14ac:dyDescent="0.25">
      <c r="A26" s="51"/>
      <c r="B26" s="77"/>
      <c r="C26" s="27"/>
      <c r="D26" s="52" t="e">
        <v>#N/A</v>
      </c>
      <c r="E26" s="4"/>
      <c r="F26" s="55" t="s">
        <v>69</v>
      </c>
      <c r="G26" s="62">
        <f>_xll.qlYieldTSForwardRate($G$8,$G$22,$G$22+90,$G$21,"simple","annual")</f>
        <v>1.0000881486666878E-3</v>
      </c>
      <c r="H26" s="4"/>
      <c r="I26" s="49" t="e">
        <v>#N/A</v>
      </c>
      <c r="J26" s="50" t="e">
        <v>#N/A</v>
      </c>
      <c r="N26" s="49">
        <f>_xll.qlCalendarAdvance("NullCalendar",N25,"1M")</f>
        <v>45227</v>
      </c>
      <c r="O26" s="62">
        <f>_xll.qlYieldTSForwardRate(O$3,$N26,$N26+1,"Actual/365 (Fixed)","Continuous","Annual",,$G$8)</f>
        <v>7.4428500150496143E-3</v>
      </c>
      <c r="P26" s="62">
        <f>_xll.qlYieldTSForwardRate(P$3,$N26,$N26+1,"Actual/365 (Fixed)","Continuous","Annual",,$G$36)</f>
        <v>1.5214083809548523E-2</v>
      </c>
      <c r="Q26" s="62">
        <f>_xll.qlYieldTSForwardRate(Q$3,$N26,$N26+1,"Actual/365 (Fixed)","Continuous","Annual",,$G$62)</f>
        <v>1.6540806863089799E-2</v>
      </c>
    </row>
    <row r="27" spans="1:17" ht="11" thickBot="1" x14ac:dyDescent="0.3">
      <c r="A27" s="51"/>
      <c r="B27" s="77"/>
      <c r="C27" s="27"/>
      <c r="D27" s="52" t="e">
        <v>#N/A</v>
      </c>
      <c r="E27" s="4"/>
      <c r="F27" s="63" t="s">
        <v>70</v>
      </c>
      <c r="G27" s="64">
        <f>_xll.qlYieldTSZeroRate($G$8,$G$22,G21,"simple","annual")</f>
        <v>1.4876988529977098E-10</v>
      </c>
      <c r="H27" s="4"/>
      <c r="I27" s="49" t="e">
        <v>#N/A</v>
      </c>
      <c r="J27" s="50" t="e">
        <v>#N/A</v>
      </c>
      <c r="N27" s="49">
        <f>_xll.qlCalendarAdvance("NullCalendar",N26,"1M")</f>
        <v>45258</v>
      </c>
      <c r="O27" s="62">
        <f>_xll.qlYieldTSForwardRate(O$3,$N27,$N27+1,"Actual/365 (Fixed)","Continuous","Annual",,$G$8)</f>
        <v>6.620162402445548E-3</v>
      </c>
      <c r="P27" s="62">
        <f>_xll.qlYieldTSForwardRate(P$3,$N27,$N27+1,"Actual/365 (Fixed)","Continuous","Annual",,$G$36)</f>
        <v>1.5513701348023785E-2</v>
      </c>
      <c r="Q27" s="62">
        <f>_xll.qlYieldTSForwardRate(Q$3,$N27,$N27+1,"Actual/365 (Fixed)","Continuous","Annual",,$G$62)</f>
        <v>1.6863115593876883E-2</v>
      </c>
    </row>
    <row r="28" spans="1:17" ht="11" thickBot="1" x14ac:dyDescent="0.3">
      <c r="A28" s="51"/>
      <c r="B28" s="77"/>
      <c r="C28" s="27"/>
      <c r="D28" s="52" t="e">
        <v>#N/A</v>
      </c>
      <c r="E28" s="4"/>
      <c r="F28" s="4"/>
      <c r="G28" s="4"/>
      <c r="H28" s="4"/>
      <c r="I28" s="49" t="e">
        <v>#N/A</v>
      </c>
      <c r="J28" s="50" t="e">
        <v>#N/A</v>
      </c>
      <c r="N28" s="49">
        <f>_xll.qlCalendarAdvance("NullCalendar",N27,"1M")</f>
        <v>45288</v>
      </c>
      <c r="O28" s="62">
        <f>_xll.qlYieldTSForwardRate(O$3,$N28,$N28+1,"Actual/365 (Fixed)","Continuous","Annual",,$G$8)</f>
        <v>7.2474593694174441E-3</v>
      </c>
      <c r="P28" s="62">
        <f>_xll.qlYieldTSForwardRate(P$3,$N28,$N28+1,"Actual/365 (Fixed)","Continuous","Annual",,$G$36)</f>
        <v>1.574680510158763E-2</v>
      </c>
      <c r="Q28" s="62">
        <f>_xll.qlYieldTSForwardRate(Q$3,$N28,$N28+1,"Actual/365 (Fixed)","Continuous","Annual",,$G$62)</f>
        <v>1.7146869105800742E-2</v>
      </c>
    </row>
    <row r="29" spans="1:17" ht="11" x14ac:dyDescent="0.3">
      <c r="A29" s="51"/>
      <c r="B29" s="77"/>
      <c r="C29" s="27"/>
      <c r="D29" s="52" t="e">
        <v>#N/A</v>
      </c>
      <c r="E29" s="4"/>
      <c r="F29" s="37" t="s">
        <v>71</v>
      </c>
      <c r="G29" s="38" t="str">
        <f>_xll.qlOvernightIndex(,"SOFR",0,"USD","UnitedStates::GovernmentBond","Act/360",G8)</f>
        <v>obj_0008b#0000</v>
      </c>
      <c r="H29" s="4"/>
      <c r="I29" s="49" t="e">
        <v>#N/A</v>
      </c>
      <c r="J29" s="50" t="e">
        <v>#N/A</v>
      </c>
      <c r="N29" s="49">
        <f>_xll.qlCalendarAdvance("NullCalendar",N28,"1M")</f>
        <v>45319</v>
      </c>
      <c r="O29" s="62">
        <f>_xll.qlYieldTSForwardRate(O$3,$N29,$N29+1,"Actual/365 (Fixed)","Continuous","Annual",,$G$8)</f>
        <v>8.8478253325953802E-3</v>
      </c>
      <c r="P29" s="62">
        <f>_xll.qlYieldTSForwardRate(P$3,$N29,$N29+1,"Actual/365 (Fixed)","Continuous","Annual",,$G$36)</f>
        <v>1.5941733636922747E-2</v>
      </c>
      <c r="Q29" s="62">
        <f>_xll.qlYieldTSForwardRate(Q$3,$N29,$N29+1,"Actual/365 (Fixed)","Continuous","Annual",,$G$62)</f>
        <v>1.7412101158098457E-2</v>
      </c>
    </row>
    <row r="30" spans="1:17" ht="11.5" thickBot="1" x14ac:dyDescent="0.35">
      <c r="A30" s="51"/>
      <c r="B30" s="77"/>
      <c r="C30" s="27"/>
      <c r="D30" s="52" t="e">
        <v>#N/A</v>
      </c>
      <c r="E30" s="4"/>
      <c r="F30" s="39" t="s">
        <v>11</v>
      </c>
      <c r="G30" s="40" t="str">
        <f>_xll.ohRangeRetrieveError(G29)</f>
        <v/>
      </c>
      <c r="H30" s="4"/>
      <c r="I30" s="49" t="e">
        <v>#N/A</v>
      </c>
      <c r="J30" s="50" t="e">
        <v>#N/A</v>
      </c>
      <c r="N30" s="49">
        <f>_xll.qlCalendarAdvance("NullCalendar",N29,"1M")</f>
        <v>45350</v>
      </c>
      <c r="O30" s="62">
        <f>_xll.qlYieldTSForwardRate(O$3,$N30,$N30+1,"Actual/365 (Fixed)","Continuous","Annual",,$G$8)</f>
        <v>1.0319018446485712E-2</v>
      </c>
      <c r="P30" s="62">
        <f>_xll.qlYieldTSForwardRate(P$3,$N30,$N30+1,"Actual/365 (Fixed)","Continuous","Annual",,$G$36)</f>
        <v>1.6117027520709502E-2</v>
      </c>
      <c r="Q30" s="62">
        <f>_xll.qlYieldTSForwardRate(Q$3,$N30,$N30+1,"Actual/365 (Fixed)","Continuous","Annual",,$G$62)</f>
        <v>1.7651256373133847E-2</v>
      </c>
    </row>
    <row r="31" spans="1:17" ht="10.5" x14ac:dyDescent="0.25">
      <c r="A31" s="51"/>
      <c r="B31" s="77"/>
      <c r="C31" s="27"/>
      <c r="D31" s="52" t="e">
        <v>#N/A</v>
      </c>
      <c r="E31" s="4"/>
      <c r="F31" s="4"/>
      <c r="G31" s="4"/>
      <c r="H31" s="4"/>
      <c r="I31" s="49" t="e">
        <v>#N/A</v>
      </c>
      <c r="J31" s="50" t="e">
        <v>#N/A</v>
      </c>
      <c r="L31" s="81"/>
      <c r="N31" s="49">
        <f>_xll.qlCalendarAdvance("NullCalendar",N30,"1M")</f>
        <v>45379</v>
      </c>
      <c r="O31" s="62">
        <f>_xll.qlYieldTSForwardRate(O$3,$N31,$N31+1,"Actual/365 (Fixed)","Continuous","Annual",,$G$8)</f>
        <v>1.1545239261872647E-2</v>
      </c>
      <c r="P31" s="62">
        <f>_xll.qlYieldTSForwardRate(P$3,$N31,$N31+1,"Actual/365 (Fixed)","Continuous","Annual",,$G$36)</f>
        <v>1.6264053766076023E-2</v>
      </c>
      <c r="Q31" s="62">
        <f>_xll.qlYieldTSForwardRate(Q$3,$N31,$N31+1,"Actual/365 (Fixed)","Continuous","Annual",,$G$62)</f>
        <v>1.7851445975810471E-2</v>
      </c>
    </row>
    <row r="32" spans="1:17" ht="11" thickBot="1" x14ac:dyDescent="0.3">
      <c r="A32" s="65"/>
      <c r="B32" s="78"/>
      <c r="C32" s="34"/>
      <c r="D32" s="66" t="e">
        <v>#N/A</v>
      </c>
      <c r="E32" s="4"/>
      <c r="F32" s="4"/>
      <c r="G32" s="4"/>
      <c r="H32" s="4"/>
      <c r="I32" s="67" t="e">
        <v>#N/A</v>
      </c>
      <c r="J32" s="68" t="e">
        <v>#N/A</v>
      </c>
      <c r="N32" s="49">
        <f>_xll.qlCalendarAdvance("NullCalendar",N31,"1M")</f>
        <v>45410</v>
      </c>
      <c r="O32" s="62">
        <f>_xll.qlYieldTSForwardRate(O$3,$N32,$N32+1,"Actual/365 (Fixed)","Continuous","Annual",,$G$8)</f>
        <v>1.2695621684230534E-2</v>
      </c>
      <c r="P32" s="62">
        <f>_xll.qlYieldTSForwardRate(P$3,$N32,$N32+1,"Actual/365 (Fixed)","Continuous","Annual",,$G$36)</f>
        <v>1.6403091855282385E-2</v>
      </c>
      <c r="Q32" s="62">
        <f>_xll.qlYieldTSForwardRate(Q$3,$N32,$N32+1,"Actual/365 (Fixed)","Continuous","Annual",,$G$62)</f>
        <v>1.8040282325264986E-2</v>
      </c>
    </row>
    <row r="33" spans="1:17" ht="10.5" x14ac:dyDescent="0.25">
      <c r="N33" s="49">
        <f>_xll.qlCalendarAdvance("NullCalendar",N32,"1M")</f>
        <v>45440</v>
      </c>
      <c r="O33" s="62">
        <f>_xll.qlYieldTSForwardRate(O$3,$N33,$N33+1,"Actual/365 (Fixed)","Continuous","Annual",,$G$8)</f>
        <v>1.3651076833423184E-2</v>
      </c>
      <c r="P33" s="62">
        <f>_xll.qlYieldTSForwardRate(P$3,$N33,$N33+1,"Actual/365 (Fixed)","Continuous","Annual",,$G$36)</f>
        <v>1.6519809332820039E-2</v>
      </c>
      <c r="Q33" s="62">
        <f>_xll.qlYieldTSForwardRate(Q$3,$N33,$N33+1,"Actual/365 (Fixed)","Continuous","Annual",,$G$62)</f>
        <v>1.8198273544035456E-2</v>
      </c>
    </row>
    <row r="34" spans="1:17" ht="11" thickBot="1" x14ac:dyDescent="0.3">
      <c r="N34" s="49">
        <f>_xll.qlCalendarAdvance("NullCalendar",N33,"1M")</f>
        <v>45471</v>
      </c>
      <c r="O34" s="62">
        <f>_xll.qlYieldTSForwardRate(O$3,$N34,$N34+1,"Actual/365 (Fixed)","Continuous","Annual",,$G$8)</f>
        <v>1.4475301719546363E-2</v>
      </c>
      <c r="P34" s="62">
        <f>_xll.qlYieldTSForwardRate(P$3,$N34,$N34+1,"Actual/365 (Fixed)","Continuous","Annual",,$G$36)</f>
        <v>1.6621987364085787E-2</v>
      </c>
      <c r="Q34" s="62">
        <f>_xll.qlYieldTSForwardRate(Q$3,$N34,$N34+1,"Actual/365 (Fixed)","Continuous","Annual",,$G$62)</f>
        <v>1.8335952380058411E-2</v>
      </c>
    </row>
    <row r="35" spans="1:17" ht="11" thickBot="1" x14ac:dyDescent="0.3">
      <c r="B35" s="4"/>
      <c r="C35" s="4"/>
      <c r="D35" s="4"/>
      <c r="E35" s="4"/>
      <c r="F35" s="4"/>
      <c r="G35" s="4"/>
      <c r="H35" s="4"/>
      <c r="I35" s="45" t="s">
        <v>61</v>
      </c>
      <c r="J35" s="46" t="s">
        <v>62</v>
      </c>
      <c r="N35" s="49">
        <f>_xll.qlCalendarAdvance("NullCalendar",N34,"1M")</f>
        <v>45501</v>
      </c>
      <c r="O35" s="62">
        <f>_xll.qlYieldTSForwardRate(O$3,$N35,$N35+1,"Actual/365 (Fixed)","Continuous","Annual",,$G$8)</f>
        <v>1.5115120543386909E-2</v>
      </c>
      <c r="P35" s="62">
        <f>_xll.qlYieldTSForwardRate(P$3,$N35,$N35+1,"Actual/365 (Fixed)","Continuous","Annual",,$G$36)</f>
        <v>1.6703033817929112E-2</v>
      </c>
      <c r="Q35" s="62">
        <f>_xll.qlYieldTSForwardRate(Q$3,$N35,$N35+1,"Actual/365 (Fixed)","Continuous","Annual",,$G$62)</f>
        <v>1.8444436327863419E-2</v>
      </c>
    </row>
    <row r="36" spans="1:17" ht="11" x14ac:dyDescent="0.3">
      <c r="A36" s="45"/>
      <c r="B36" s="47" t="s">
        <v>58</v>
      </c>
      <c r="C36" s="47"/>
      <c r="D36" s="46"/>
      <c r="E36" s="4"/>
      <c r="F36" s="37" t="s">
        <v>50</v>
      </c>
      <c r="G36" s="38" t="str">
        <f>_xll.qlPiecewiseYieldCurve(G38,G39,G40,_xll.ohPack(B37:B43),G41,,,G42,G43,,G29,G46)</f>
        <v>YTS_USD_3M#0000</v>
      </c>
      <c r="H36" s="4"/>
      <c r="I36" s="49">
        <f t="array" ref="I36:I46">_xll.qlPiecewiseYieldCurveDates(G36)</f>
        <v>44561</v>
      </c>
      <c r="J36" s="50">
        <f t="array" ref="J36:J46">_xll.qlPiecewiseYieldCurveData(G36)</f>
        <v>1</v>
      </c>
      <c r="N36" s="49">
        <f>_xll.qlCalendarAdvance("NullCalendar",N35,"1M")</f>
        <v>45532</v>
      </c>
      <c r="O36" s="62">
        <f>_xll.qlYieldTSForwardRate(O$3,$N36,$N36+1,"Actual/365 (Fixed)","Continuous","Annual",,$G$8)</f>
        <v>1.5613187893172498E-2</v>
      </c>
      <c r="P36" s="62">
        <f>_xll.qlYieldTSForwardRate(P$3,$N36,$N36+1,"Actual/365 (Fixed)","Continuous","Annual",,$G$36)</f>
        <v>1.6768351791304228E-2</v>
      </c>
      <c r="Q36" s="62">
        <f>_xll.qlYieldTSForwardRate(Q$3,$N36,$N36+1,"Actual/365 (Fixed)","Continuous","Annual",,$G$62)</f>
        <v>1.853095765050336E-2</v>
      </c>
    </row>
    <row r="37" spans="1:17" ht="11.5" thickBot="1" x14ac:dyDescent="0.35">
      <c r="A37" s="79" t="s">
        <v>92</v>
      </c>
      <c r="B37" s="77" t="str">
        <f t="array" ref="B37:B43">RateHelpers!A65:A71</f>
        <v>obj_00092#0000</v>
      </c>
      <c r="C37" s="27"/>
      <c r="D37" s="52"/>
      <c r="E37" s="4"/>
      <c r="F37" s="39" t="s">
        <v>11</v>
      </c>
      <c r="G37" s="40" t="str">
        <f>_xll.ohRangeRetrieveError(G36)</f>
        <v/>
      </c>
      <c r="H37" s="4"/>
      <c r="I37" s="49">
        <v>44930</v>
      </c>
      <c r="J37" s="50">
        <v>0.99423193550294198</v>
      </c>
      <c r="N37" s="49">
        <f>_xll.qlCalendarAdvance("NullCalendar",N36,"1M")</f>
        <v>45563</v>
      </c>
      <c r="O37" s="62">
        <f>_xll.qlYieldTSForwardRate(O$3,$N37,$N37+1,"Actual/365 (Fixed)","Continuous","Annual",,$G$8)</f>
        <v>1.5945503052384815E-2</v>
      </c>
      <c r="P37" s="62">
        <f>_xll.qlYieldTSForwardRate(P$3,$N37,$N37+1,"Actual/365 (Fixed)","Continuous","Annual",,$G$36)</f>
        <v>1.6814937604068419E-2</v>
      </c>
      <c r="Q37" s="62">
        <f>_xll.qlYieldTSForwardRate(Q$3,$N37,$N37+1,"Actual/365 (Fixed)","Continuous","Annual",,$G$62)</f>
        <v>1.8591480892718996E-2</v>
      </c>
    </row>
    <row r="38" spans="1:17" ht="11" x14ac:dyDescent="0.3">
      <c r="A38" s="79" t="s">
        <v>92</v>
      </c>
      <c r="B38" s="77" t="str">
        <v>obj_00090#0000</v>
      </c>
      <c r="C38" s="27"/>
      <c r="D38" s="52"/>
      <c r="E38" s="4"/>
      <c r="F38" s="37" t="s">
        <v>5</v>
      </c>
      <c r="G38" s="41" t="s">
        <v>105</v>
      </c>
      <c r="H38" s="4"/>
      <c r="I38" s="49">
        <v>45295</v>
      </c>
      <c r="J38" s="50">
        <v>0.98115885364474098</v>
      </c>
      <c r="N38" s="49">
        <f>_xll.qlCalendarAdvance("NullCalendar",N37,"1M")</f>
        <v>45593</v>
      </c>
      <c r="O38" s="62">
        <f>_xll.qlYieldTSForwardRate(O$3,$N38,$N38+1,"Actual/365 (Fixed)","Continuous","Annual",,$G$8)</f>
        <v>1.6109280205017326E-2</v>
      </c>
      <c r="P38" s="62">
        <f>_xll.qlYieldTSForwardRate(P$3,$N38,$N38+1,"Actual/365 (Fixed)","Continuous","Annual",,$G$36)</f>
        <v>1.6842185136828336E-2</v>
      </c>
      <c r="Q38" s="62">
        <f>_xll.qlYieldTSForwardRate(Q$3,$N38,$N38+1,"Actual/365 (Fixed)","Continuous","Annual",,$G$62)</f>
        <v>1.8625298136669608E-2</v>
      </c>
    </row>
    <row r="39" spans="1:17" ht="11" x14ac:dyDescent="0.3">
      <c r="A39" s="79" t="s">
        <v>92</v>
      </c>
      <c r="B39" s="77" t="str">
        <v>obj_0008d#0000</v>
      </c>
      <c r="C39" s="27"/>
      <c r="D39" s="52"/>
      <c r="E39" s="4"/>
      <c r="F39" s="42" t="s">
        <v>46</v>
      </c>
      <c r="G39" s="43">
        <v>0</v>
      </c>
      <c r="H39" s="4"/>
      <c r="I39" s="49">
        <v>45663</v>
      </c>
      <c r="J39" s="50">
        <v>0.96493870010136973</v>
      </c>
      <c r="N39" s="49">
        <f>_xll.qlCalendarAdvance("NullCalendar",N38,"1M")</f>
        <v>45624</v>
      </c>
      <c r="O39" s="62">
        <f>_xll.qlYieldTSForwardRate(O$3,$N39,$N39+1,"Actual/365 (Fixed)","Continuous","Annual",,$G$8)</f>
        <v>1.6115437827905643E-2</v>
      </c>
      <c r="P39" s="62">
        <f>_xll.qlYieldTSForwardRate(P$3,$N39,$N39+1,"Actual/365 (Fixed)","Continuous","Annual",,$G$36)</f>
        <v>1.6851910891681095E-2</v>
      </c>
      <c r="Q39" s="62">
        <f>_xll.qlYieldTSForwardRate(Q$3,$N39,$N39+1,"Actual/365 (Fixed)","Continuous","Annual",,$G$62)</f>
        <v>1.8634663865507571E-2</v>
      </c>
    </row>
    <row r="40" spans="1:17" ht="11" x14ac:dyDescent="0.3">
      <c r="A40" s="79" t="s">
        <v>92</v>
      </c>
      <c r="B40" s="77" t="str">
        <v>obj_00091#0000</v>
      </c>
      <c r="C40" s="27"/>
      <c r="D40" s="52"/>
      <c r="E40" s="4"/>
      <c r="F40" s="42" t="s">
        <v>7</v>
      </c>
      <c r="G40" s="43" t="s">
        <v>98</v>
      </c>
      <c r="H40" s="4"/>
      <c r="I40" s="49">
        <v>46391</v>
      </c>
      <c r="J40" s="50">
        <v>0.93312251028240267</v>
      </c>
      <c r="N40" s="49">
        <f>_xll.qlCalendarAdvance("NullCalendar",N39,"1M")</f>
        <v>45654</v>
      </c>
      <c r="O40" s="62">
        <f>_xll.qlYieldTSForwardRate(O$3,$N40,$N40+1,"Actual/365 (Fixed)","Continuous","Annual",,$G$8)</f>
        <v>1.5963578655183875E-2</v>
      </c>
      <c r="P40" s="62">
        <f>_xll.qlYieldTSForwardRate(P$3,$N40,$N40+1,"Actual/365 (Fixed)","Continuous","Annual",,$G$36)</f>
        <v>1.6843487400667441E-2</v>
      </c>
      <c r="Q40" s="62">
        <f>_xll.qlYieldTSForwardRate(Q$3,$N40,$N40+1,"Actual/365 (Fixed)","Continuous","Annual",,$G$62)</f>
        <v>1.8618973838569138E-2</v>
      </c>
    </row>
    <row r="41" spans="1:17" ht="11" x14ac:dyDescent="0.3">
      <c r="A41" s="79" t="s">
        <v>92</v>
      </c>
      <c r="B41" s="77" t="str">
        <v>obj_0008f#0000</v>
      </c>
      <c r="C41" s="27"/>
      <c r="D41" s="52"/>
      <c r="E41" s="4"/>
      <c r="F41" s="42" t="s">
        <v>8</v>
      </c>
      <c r="G41" s="43"/>
      <c r="H41" s="4"/>
      <c r="I41" s="49">
        <v>48218</v>
      </c>
      <c r="J41" s="50">
        <v>0.85224571153719753</v>
      </c>
      <c r="N41" s="49">
        <f>_xll.qlCalendarAdvance("NullCalendar",N40,"1M")</f>
        <v>45685</v>
      </c>
      <c r="O41" s="62">
        <f>_xll.qlYieldTSForwardRate(O$3,$N41,$N41+1,"Actual/365 (Fixed)","Continuous","Annual",,$G$8)</f>
        <v>1.569130057444356E-2</v>
      </c>
      <c r="P41" s="62">
        <f>_xll.qlYieldTSForwardRate(P$3,$N41,$N41+1,"Actual/365 (Fixed)","Continuous","Annual",,$G$36)</f>
        <v>1.6821979004355274E-2</v>
      </c>
      <c r="Q41" s="62">
        <f>_xll.qlYieldTSForwardRate(Q$3,$N41,$N41+1,"Actual/365 (Fixed)","Continuous","Annual",,$G$62)</f>
        <v>1.858489044316981E-2</v>
      </c>
    </row>
    <row r="42" spans="1:17" ht="11" x14ac:dyDescent="0.3">
      <c r="A42" s="79" t="s">
        <v>92</v>
      </c>
      <c r="B42" s="77" t="str">
        <v>obj_0008c#0000</v>
      </c>
      <c r="C42" s="27"/>
      <c r="D42" s="52"/>
      <c r="E42" s="4"/>
      <c r="F42" s="42" t="s">
        <v>47</v>
      </c>
      <c r="G42" s="43" t="s">
        <v>51</v>
      </c>
      <c r="H42" s="4"/>
      <c r="I42" s="49">
        <v>51872</v>
      </c>
      <c r="J42" s="50">
        <v>0.70081205713509642</v>
      </c>
      <c r="N42" s="49">
        <f>_xll.qlCalendarAdvance("NullCalendar",N41,"1M")</f>
        <v>45716</v>
      </c>
      <c r="O42" s="62">
        <f>_xll.qlYieldTSForwardRate(O$3,$N42,$N42+1,"Actual/365 (Fixed)","Continuous","Annual",,$G$8)</f>
        <v>1.542760107994816E-2</v>
      </c>
      <c r="P42" s="62">
        <f>_xll.qlYieldTSForwardRate(P$3,$N42,$N42+1,"Actual/365 (Fixed)","Continuous","Annual",,$G$36)</f>
        <v>1.680229022914128E-2</v>
      </c>
      <c r="Q42" s="62">
        <f>_xll.qlYieldTSForwardRate(Q$3,$N42,$N42+1,"Actual/365 (Fixed)","Continuous","Annual",,$G$62)</f>
        <v>1.8552968184726192E-2</v>
      </c>
    </row>
    <row r="43" spans="1:17" ht="11" x14ac:dyDescent="0.3">
      <c r="A43" s="79" t="s">
        <v>92</v>
      </c>
      <c r="B43" s="77" t="str">
        <v>obj_0008e#0000</v>
      </c>
      <c r="C43" s="27"/>
      <c r="D43" s="52"/>
      <c r="E43" s="4"/>
      <c r="F43" s="42" t="s">
        <v>48</v>
      </c>
      <c r="G43" s="56" t="s">
        <v>99</v>
      </c>
      <c r="H43" s="4"/>
      <c r="I43" s="49">
        <v>55522</v>
      </c>
      <c r="J43" s="50">
        <v>0.5941620113042746</v>
      </c>
      <c r="N43" s="49">
        <f>_xll.qlCalendarAdvance("NullCalendar",N42,"1M")</f>
        <v>45744</v>
      </c>
      <c r="O43" s="62">
        <f>_xll.qlYieldTSForwardRate(O$3,$N43,$N43+1,"Actual/365 (Fixed)","Continuous","Annual",,$G$8)</f>
        <v>1.5202654073846059E-2</v>
      </c>
      <c r="P43" s="62">
        <f>_xll.qlYieldTSForwardRate(P$3,$N43,$N43+1,"Actual/365 (Fixed)","Continuous","Annual",,$G$36)</f>
        <v>1.6786761620659844E-2</v>
      </c>
      <c r="Q43" s="62">
        <f>_xll.qlYieldTSForwardRate(Q$3,$N43,$N43+1,"Actual/365 (Fixed)","Continuous","Annual",,$G$62)</f>
        <v>1.8526939224105792E-2</v>
      </c>
    </row>
    <row r="44" spans="1:17" ht="11" x14ac:dyDescent="0.3">
      <c r="A44" s="79"/>
      <c r="B44" s="77"/>
      <c r="C44" s="27"/>
      <c r="D44" s="52"/>
      <c r="E44" s="4"/>
      <c r="F44" s="42" t="s">
        <v>49</v>
      </c>
      <c r="G44" s="43"/>
      <c r="H44" s="4"/>
      <c r="I44" s="49" t="e">
        <v>#N/A</v>
      </c>
      <c r="J44" s="50" t="e">
        <v>#N/A</v>
      </c>
      <c r="N44" s="49">
        <f>_xll.qlCalendarAdvance("NullCalendar",N43,"1M")</f>
        <v>45775</v>
      </c>
      <c r="O44" s="62">
        <f>_xll.qlYieldTSForwardRate(O$3,$N44,$N44+1,"Actual/365 (Fixed)","Continuous","Annual",,$G$8)</f>
        <v>1.4968256626285198E-2</v>
      </c>
      <c r="P44" s="62">
        <f>_xll.qlYieldTSForwardRate(P$3,$N44,$N44+1,"Actual/365 (Fixed)","Continuous","Annual",,$G$36)</f>
        <v>1.6772065619811576E-2</v>
      </c>
      <c r="Q44" s="62">
        <f>_xll.qlYieldTSForwardRate(Q$3,$N44,$N44+1,"Actual/365 (Fixed)","Continuous","Annual",,$G$62)</f>
        <v>1.8501225926727451E-2</v>
      </c>
    </row>
    <row r="45" spans="1:17" ht="11" x14ac:dyDescent="0.3">
      <c r="A45" s="51"/>
      <c r="B45" s="77"/>
      <c r="C45" s="27"/>
      <c r="D45" s="52"/>
      <c r="E45" s="4"/>
      <c r="F45" s="42" t="s">
        <v>9</v>
      </c>
      <c r="G45" s="43"/>
      <c r="H45" s="4"/>
      <c r="I45" s="49" t="e">
        <v>#N/A</v>
      </c>
      <c r="J45" s="50" t="e">
        <v>#N/A</v>
      </c>
      <c r="N45" s="49">
        <f>_xll.qlCalendarAdvance("NullCalendar",N44,"1M")</f>
        <v>45805</v>
      </c>
      <c r="O45" s="62">
        <f>_xll.qlYieldTSForwardRate(O$3,$N45,$N45+1,"Actual/365 (Fixed)","Continuous","Annual",,$G$8)</f>
        <v>1.4756079420636517E-2</v>
      </c>
      <c r="P45" s="62">
        <f>_xll.qlYieldTSForwardRate(P$3,$N45,$N45+1,"Actual/365 (Fixed)","Continuous","Annual",,$G$36)</f>
        <v>1.6760341435500582E-2</v>
      </c>
      <c r="Q45" s="62">
        <f>_xll.qlYieldTSForwardRate(Q$3,$N45,$N45+1,"Actual/365 (Fixed)","Continuous","Annual",,$G$62)</f>
        <v>1.8479448268539256E-2</v>
      </c>
    </row>
    <row r="46" spans="1:17" ht="11.5" thickBot="1" x14ac:dyDescent="0.35">
      <c r="A46" s="65"/>
      <c r="B46" s="78"/>
      <c r="C46" s="34"/>
      <c r="D46" s="66"/>
      <c r="E46" s="4"/>
      <c r="F46" s="39" t="s">
        <v>10</v>
      </c>
      <c r="G46" s="44"/>
      <c r="H46" s="4"/>
      <c r="I46" s="67" t="e">
        <v>#N/A</v>
      </c>
      <c r="J46" s="68" t="e">
        <v>#N/A</v>
      </c>
      <c r="N46" s="49">
        <f>_xll.qlCalendarAdvance("NullCalendar",N45,"1M")</f>
        <v>45836</v>
      </c>
      <c r="O46" s="62">
        <f>_xll.qlYieldTSForwardRate(O$3,$N46,$N46+1,"Actual/365 (Fixed)","Continuous","Annual",,$G$8)</f>
        <v>1.4551977309867526E-2</v>
      </c>
      <c r="P46" s="62">
        <f>_xll.qlYieldTSForwardRate(P$3,$N46,$N46+1,"Actual/365 (Fixed)","Continuous","Annual",,$G$36)</f>
        <v>1.6750807455623462E-2</v>
      </c>
      <c r="Q46" s="62">
        <f>_xll.qlYieldTSForwardRate(Q$3,$N46,$N46+1,"Actual/365 (Fixed)","Continuous","Annual",,$G$62)</f>
        <v>1.8460154405573928E-2</v>
      </c>
    </row>
    <row r="47" spans="1:17" ht="11" thickBot="1" x14ac:dyDescent="0.3">
      <c r="E47" s="4"/>
      <c r="F47" s="4"/>
      <c r="G47" s="4"/>
      <c r="H47" s="4"/>
      <c r="N47" s="49">
        <f>_xll.qlCalendarAdvance("NullCalendar",N46,"1M")</f>
        <v>45866</v>
      </c>
      <c r="O47" s="62">
        <f>_xll.qlYieldTSForwardRate(O$3,$N47,$N47+1,"Actual/365 (Fixed)","Continuous","Annual",,$G$8)</f>
        <v>1.4369118172051085E-2</v>
      </c>
      <c r="P47" s="62">
        <f>_xll.qlYieldTSForwardRate(P$3,$N47,$N47+1,"Actual/365 (Fixed)","Continuous","Annual",,$G$36)</f>
        <v>1.6744078775494754E-2</v>
      </c>
      <c r="Q47" s="62">
        <f>_xll.qlYieldTSForwardRate(Q$3,$N47,$N47+1,"Actual/365 (Fixed)","Continuous","Annual",,$G$62)</f>
        <v>1.8444589103161504E-2</v>
      </c>
    </row>
    <row r="48" spans="1:17" ht="10.5" x14ac:dyDescent="0.25">
      <c r="E48" s="4"/>
      <c r="F48" s="1" t="s">
        <v>65</v>
      </c>
      <c r="G48" s="54" t="str">
        <f>_xll.qlTermStructureCalendar($G$36)</f>
        <v>Null</v>
      </c>
      <c r="H48" s="4"/>
      <c r="N48" s="49">
        <f>_xll.qlCalendarAdvance("NullCalendar",N47,"1M")</f>
        <v>45897</v>
      </c>
      <c r="O48" s="62">
        <f>_xll.qlYieldTSForwardRate(O$3,$N48,$N48+1,"Actual/365 (Fixed)","Continuous","Annual",,$G$8)</f>
        <v>1.4195311397990643E-2</v>
      </c>
      <c r="P48" s="62">
        <f>_xll.qlYieldTSForwardRate(P$3,$N48,$N48+1,"Actual/365 (Fixed)","Continuous","Annual",,$G$36)</f>
        <v>1.673970681641223E-2</v>
      </c>
      <c r="Q48" s="62">
        <f>_xll.qlYieldTSForwardRate(Q$3,$N48,$N48+1,"Actual/365 (Fixed)","Continuous","Annual",,$G$62)</f>
        <v>1.8431714674505238E-2</v>
      </c>
    </row>
    <row r="49" spans="1:17" ht="10.5" x14ac:dyDescent="0.25">
      <c r="E49" s="4"/>
      <c r="F49" s="55" t="s">
        <v>66</v>
      </c>
      <c r="G49" s="56" t="str">
        <f>_xll.qlTermStructureDayCounter($G$36)</f>
        <v>Actual/365 (Fixed)</v>
      </c>
      <c r="H49" s="4"/>
      <c r="N49" s="49">
        <f>_xll.qlCalendarAdvance("NullCalendar",N48,"1M")</f>
        <v>45928</v>
      </c>
      <c r="O49" s="62">
        <f>_xll.qlYieldTSForwardRate(O$3,$N49,$N49+1,"Actual/365 (Fixed)","Continuous","Annual",,$G$8)</f>
        <v>1.4036900614708199E-2</v>
      </c>
      <c r="P49" s="62">
        <f>_xll.qlYieldTSForwardRate(P$3,$N49,$N49+1,"Actual/365 (Fixed)","Continuous","Annual",,$G$36)</f>
        <v>1.6737958179565058E-2</v>
      </c>
      <c r="Q49" s="62">
        <f>_xll.qlYieldTSForwardRate(Q$3,$N49,$N49+1,"Actual/365 (Fixed)","Continuous","Annual",,$G$62)</f>
        <v>1.8422102581196729E-2</v>
      </c>
    </row>
    <row r="50" spans="1:17" ht="10.5" x14ac:dyDescent="0.25">
      <c r="E50" s="4"/>
      <c r="F50" s="55" t="s">
        <v>63</v>
      </c>
      <c r="G50" s="57">
        <f>_xll.qlTermStructureReferenceDate($G$36)</f>
        <v>44561</v>
      </c>
      <c r="H50" s="4"/>
      <c r="N50" s="49">
        <f>_xll.qlCalendarAdvance("NullCalendar",N49,"1M")</f>
        <v>45958</v>
      </c>
      <c r="O50" s="62">
        <f>_xll.qlYieldTSForwardRate(O$3,$N50,$N50+1,"Actual/365 (Fixed)","Continuous","Annual",,$G$8)</f>
        <v>1.389825889060169E-2</v>
      </c>
      <c r="P50" s="62">
        <f>_xll.qlYieldTSForwardRate(P$3,$N50,$N50+1,"Actual/365 (Fixed)","Continuous","Annual",,$G$36)</f>
        <v>1.6738763702294209E-2</v>
      </c>
      <c r="Q50" s="62">
        <f>_xll.qlYieldTSForwardRate(Q$3,$N50,$N50+1,"Actual/365 (Fixed)","Continuous","Annual",,$G$62)</f>
        <v>1.8415906733394473E-2</v>
      </c>
    </row>
    <row r="51" spans="1:17" ht="10.5" x14ac:dyDescent="0.25">
      <c r="E51" s="4"/>
      <c r="F51" s="55" t="s">
        <v>67</v>
      </c>
      <c r="G51" s="57">
        <f>_xll.qlTermStructureMaxDate($G$36)</f>
        <v>55522</v>
      </c>
      <c r="H51" s="4"/>
      <c r="N51" s="49">
        <f>_xll.qlCalendarAdvance("NullCalendar",N50,"1M")</f>
        <v>45989</v>
      </c>
      <c r="O51" s="62">
        <f>_xll.qlYieldTSForwardRate(O$3,$N51,$N51+1,"Actual/365 (Fixed)","Continuous","Annual",,$G$8)</f>
        <v>1.3770143444079105E-2</v>
      </c>
      <c r="P51" s="62">
        <f>_xll.qlYieldTSForwardRate(P$3,$N51,$N51+1,"Actual/365 (Fixed)","Continuous","Annual",,$G$36)</f>
        <v>1.6742177086302799E-2</v>
      </c>
      <c r="Q51" s="62">
        <f>_xll.qlYieldTSForwardRate(Q$3,$N51,$N51+1,"Actual/365 (Fixed)","Continuous","Annual",,$G$62)</f>
        <v>1.8412714074534712E-2</v>
      </c>
    </row>
    <row r="52" spans="1:17" ht="10.5" x14ac:dyDescent="0.25">
      <c r="E52" s="4"/>
      <c r="F52" s="58" t="s">
        <v>64</v>
      </c>
      <c r="G52" s="59">
        <f>_xll.qlTermStructureSettlementDays($G$36)</f>
        <v>0</v>
      </c>
      <c r="H52" s="4"/>
      <c r="N52" s="49">
        <f>_xll.qlCalendarAdvance("NullCalendar",N51,"1M")</f>
        <v>46019</v>
      </c>
      <c r="O52" s="62">
        <f>_xll.qlYieldTSForwardRate(O$3,$N52,$N52+1,"Actual/365 (Fixed)","Continuous","Annual",,$G$8)</f>
        <v>1.3660819787776161E-2</v>
      </c>
      <c r="P52" s="62">
        <f>_xll.qlYieldTSForwardRate(P$3,$N52,$N52+1,"Actual/365 (Fixed)","Continuous","Annual",,$G$36)</f>
        <v>1.6747978113186054E-2</v>
      </c>
      <c r="Q52" s="62">
        <f>_xll.qlYieldTSForwardRate(Q$3,$N52,$N52+1,"Actual/365 (Fixed)","Continuous","Annual",,$G$62)</f>
        <v>1.8412730582424104E-2</v>
      </c>
    </row>
    <row r="53" spans="1:17" ht="10.5" x14ac:dyDescent="0.25">
      <c r="E53" s="4"/>
      <c r="F53" s="60" t="s">
        <v>68</v>
      </c>
      <c r="G53" s="61">
        <f>_xll.qlYieldTSDiscount($G$36,$G$50)</f>
        <v>1</v>
      </c>
      <c r="H53" s="4"/>
      <c r="N53" s="49">
        <f>_xll.qlCalendarAdvance("NullCalendar",N52,"1M")</f>
        <v>46050</v>
      </c>
      <c r="O53" s="62">
        <f>_xll.qlYieldTSForwardRate(O$3,$N53,$N53+1,"Actual/365 (Fixed)","Continuous","Annual",,$G$8)</f>
        <v>1.3562999677978152E-2</v>
      </c>
      <c r="P53" s="62">
        <f>_xll.qlYieldTSForwardRate(P$3,$N53,$N53+1,"Actual/365 (Fixed)","Continuous","Annual",,$G$36)</f>
        <v>1.6756553518089603E-2</v>
      </c>
      <c r="Q53" s="62">
        <f>_xll.qlYieldTSForwardRate(Q$3,$N53,$N53+1,"Actual/365 (Fixed)","Continuous","Annual",,$G$62)</f>
        <v>1.8415957357858306E-2</v>
      </c>
    </row>
    <row r="54" spans="1:17" ht="10.5" x14ac:dyDescent="0.25">
      <c r="E54" s="4"/>
      <c r="F54" s="55" t="s">
        <v>69</v>
      </c>
      <c r="G54" s="62">
        <f>_xll.qlYieldTSForwardRate($G$36,$G$50,$G$50+90,$G$49,"simple","annual")</f>
        <v>4.0402050781734866E-3</v>
      </c>
      <c r="H54" s="4"/>
      <c r="N54" s="49">
        <f>_xll.qlCalendarAdvance("NullCalendar",N53,"1M")</f>
        <v>46081</v>
      </c>
      <c r="O54" s="62">
        <f>_xll.qlYieldTSForwardRate(O$3,$N54,$N54+1,"Actual/365 (Fixed)","Continuous","Annual",,$G$8)</f>
        <v>1.3480575558982829E-2</v>
      </c>
      <c r="P54" s="62">
        <f>_xll.qlYieldTSForwardRate(P$3,$N54,$N54+1,"Actual/365 (Fixed)","Continuous","Annual",,$G$36)</f>
        <v>1.6767752245027346E-2</v>
      </c>
      <c r="Q54" s="62">
        <f>_xll.qlYieldTSForwardRate(Q$3,$N54,$N54+1,"Actual/365 (Fixed)","Continuous","Annual",,$G$62)</f>
        <v>1.8422446468657563E-2</v>
      </c>
    </row>
    <row r="55" spans="1:17" ht="11" thickBot="1" x14ac:dyDescent="0.3">
      <c r="E55" s="4"/>
      <c r="F55" s="63" t="s">
        <v>70</v>
      </c>
      <c r="G55" s="64">
        <f>_xll.qlYieldTSZeroRate($G$36,$G$50,G49,"simple","annual")</f>
        <v>3.931688574709824E-3</v>
      </c>
      <c r="H55" s="4"/>
      <c r="N55" s="49">
        <f>_xll.qlCalendarAdvance("NullCalendar",N54,"1M")</f>
        <v>46109</v>
      </c>
      <c r="O55" s="62">
        <f>_xll.qlYieldTSForwardRate(O$3,$N55,$N55+1,"Actual/365 (Fixed)","Continuous","Annual",,$G$8)</f>
        <v>1.3419361150065158E-2</v>
      </c>
      <c r="P55" s="62">
        <f>_xll.qlYieldTSForwardRate(P$3,$N55,$N55+1,"Actual/365 (Fixed)","Continuous","Annual",,$G$36)</f>
        <v>1.6780122025601626E-2</v>
      </c>
      <c r="Q55" s="62">
        <f>_xll.qlYieldTSForwardRate(Q$3,$N55,$N55+1,"Actual/365 (Fixed)","Continuous","Annual",,$G$62)</f>
        <v>1.8431111648010451E-2</v>
      </c>
    </row>
    <row r="56" spans="1:17" ht="11" thickBot="1" x14ac:dyDescent="0.3">
      <c r="E56" s="4"/>
      <c r="F56" s="4"/>
      <c r="G56" s="4"/>
      <c r="H56" s="4"/>
      <c r="N56" s="49">
        <f>_xll.qlCalendarAdvance("NullCalendar",N55,"1M")</f>
        <v>46140</v>
      </c>
      <c r="O56" s="62">
        <f>_xll.qlYieldTSForwardRate(O$3,$N56,$N56+1,"Actual/365 (Fixed)","Continuous","Annual",,$G$8)</f>
        <v>1.3366239078067088E-2</v>
      </c>
      <c r="P56" s="62">
        <f>_xll.qlYieldTSForwardRate(P$3,$N56,$N56+1,"Actual/365 (Fixed)","Continuous","Annual",,$G$36)</f>
        <v>1.6796313526858522E-2</v>
      </c>
      <c r="Q56" s="62">
        <f>_xll.qlYieldTSForwardRate(Q$3,$N56,$N56+1,"Actual/365 (Fixed)","Continuous","Annual",,$G$62)</f>
        <v>1.8443809719896582E-2</v>
      </c>
    </row>
    <row r="57" spans="1:17" ht="11" x14ac:dyDescent="0.3">
      <c r="E57" s="4"/>
      <c r="F57" s="37" t="s">
        <v>102</v>
      </c>
      <c r="G57" s="38" t="str">
        <f>_xll.qlLibor(,"USD","3M",G36)</f>
        <v>obj_00094#0000</v>
      </c>
      <c r="H57" s="4"/>
      <c r="N57" s="49">
        <f>_xll.qlCalendarAdvance("NullCalendar",N56,"1M")</f>
        <v>46170</v>
      </c>
      <c r="O57" s="62">
        <f>_xll.qlYieldTSForwardRate(O$3,$N57,$N57+1,"Actual/365 (Fixed)","Continuous","Annual",,$G$8)</f>
        <v>1.3329489655221806E-2</v>
      </c>
      <c r="P57" s="62">
        <f>_xll.qlYieldTSForwardRate(P$3,$N57,$N57+1,"Actual/365 (Fixed)","Continuous","Annual",,$G$36)</f>
        <v>1.6814480473774405E-2</v>
      </c>
      <c r="Q57" s="62">
        <f>_xll.qlYieldTSForwardRate(Q$3,$N57,$N57+1,"Actual/365 (Fixed)","Continuous","Annual",,$G$62)</f>
        <v>1.8459204354476334E-2</v>
      </c>
    </row>
    <row r="58" spans="1:17" ht="11.5" thickBot="1" x14ac:dyDescent="0.35">
      <c r="E58" s="4"/>
      <c r="F58" s="39" t="s">
        <v>11</v>
      </c>
      <c r="G58" s="40" t="str">
        <f>_xll.ohRangeRetrieveError(G57)</f>
        <v/>
      </c>
      <c r="H58" s="4"/>
      <c r="N58" s="49">
        <f>_xll.qlCalendarAdvance("NullCalendar",N57,"1M")</f>
        <v>46201</v>
      </c>
      <c r="O58" s="62">
        <f>_xll.qlYieldTSForwardRate(O$3,$N58,$N58+1,"Actual/365 (Fixed)","Continuous","Annual",,$G$8)</f>
        <v>1.3306662919988206E-2</v>
      </c>
      <c r="P58" s="62">
        <f>_xll.qlYieldTSForwardRate(P$3,$N58,$N58+1,"Actual/365 (Fixed)","Continuous","Annual",,$G$36)</f>
        <v>1.6835833995960416E-2</v>
      </c>
      <c r="Q58" s="62">
        <f>_xll.qlYieldTSForwardRate(Q$3,$N58,$N58+1,"Actual/365 (Fixed)","Continuous","Annual",,$G$62)</f>
        <v>1.8478321860717153E-2</v>
      </c>
    </row>
    <row r="59" spans="1:17" ht="10.5" x14ac:dyDescent="0.25">
      <c r="E59" s="4"/>
      <c r="F59" s="4"/>
      <c r="G59" s="4"/>
      <c r="H59" s="4"/>
      <c r="N59" s="49">
        <f>_xll.qlCalendarAdvance("NullCalendar",N58,"1M")</f>
        <v>46231</v>
      </c>
      <c r="O59" s="62">
        <f>_xll.qlYieldTSForwardRate(O$3,$N59,$N59+1,"Actual/365 (Fixed)","Continuous","Annual",,$G$8)</f>
        <v>1.329923156483493E-2</v>
      </c>
      <c r="P59" s="62">
        <f>_xll.qlYieldTSForwardRate(P$3,$N59,$N59+1,"Actual/365 (Fixed)","Continuous","Annual",,$G$36)</f>
        <v>1.6858996446957032E-2</v>
      </c>
      <c r="Q59" s="62">
        <f>_xll.qlYieldTSForwardRate(Q$3,$N59,$N59+1,"Actual/365 (Fixed)","Continuous","Annual",,$G$62)</f>
        <v>1.8499928851044647E-2</v>
      </c>
    </row>
    <row r="60" spans="1:17" ht="11" thickBot="1" x14ac:dyDescent="0.3">
      <c r="E60" s="4"/>
      <c r="F60" s="4"/>
      <c r="G60" s="4"/>
      <c r="H60" s="4"/>
      <c r="N60" s="49">
        <f>_xll.qlCalendarAdvance("NullCalendar",N59,"1M")</f>
        <v>46262</v>
      </c>
      <c r="O60" s="62">
        <f>_xll.qlYieldTSForwardRate(O$3,$N60,$N60+1,"Actual/365 (Fixed)","Continuous","Annual",,$G$8)</f>
        <v>1.3306700166366311E-2</v>
      </c>
      <c r="P60" s="62">
        <f>_xll.qlYieldTSForwardRate(P$3,$N60,$N60+1,"Actual/365 (Fixed)","Continuous","Annual",,$G$36)</f>
        <v>1.6885511990072363E-2</v>
      </c>
      <c r="Q60" s="62">
        <f>_xll.qlYieldTSForwardRate(Q$3,$N60,$N60+1,"Actual/365 (Fixed)","Continuous","Annual",,$G$62)</f>
        <v>1.8525465791600328E-2</v>
      </c>
    </row>
    <row r="61" spans="1:17" ht="11" thickBot="1" x14ac:dyDescent="0.3">
      <c r="B61" s="4"/>
      <c r="C61" s="4"/>
      <c r="D61" s="4"/>
      <c r="E61" s="4"/>
      <c r="F61" s="4"/>
      <c r="G61" s="4"/>
      <c r="H61" s="4"/>
      <c r="I61" s="45" t="s">
        <v>61</v>
      </c>
      <c r="J61" s="46" t="s">
        <v>62</v>
      </c>
      <c r="N61" s="49">
        <f>_xll.qlCalendarAdvance("NullCalendar",N60,"1M")</f>
        <v>46293</v>
      </c>
      <c r="O61" s="62">
        <f>_xll.qlYieldTSForwardRate(O$3,$N61,$N61+1,"Actual/365 (Fixed)","Continuous","Annual",,$G$8)</f>
        <v>1.3329564758553731E-2</v>
      </c>
      <c r="P61" s="62">
        <f>_xll.qlYieldTSForwardRate(P$3,$N61,$N61+1,"Actual/365 (Fixed)","Continuous","Annual",,$G$36)</f>
        <v>1.6914650855277834E-2</v>
      </c>
      <c r="Q61" s="62">
        <f>_xll.qlYieldTSForwardRate(Q$3,$N61,$N61+1,"Actual/365 (Fixed)","Continuous","Annual",,$G$62)</f>
        <v>1.8554265067583297E-2</v>
      </c>
    </row>
    <row r="62" spans="1:17" ht="11" x14ac:dyDescent="0.3">
      <c r="A62" s="45"/>
      <c r="B62" s="47" t="s">
        <v>58</v>
      </c>
      <c r="C62" s="47"/>
      <c r="D62" s="46"/>
      <c r="E62" s="4"/>
      <c r="F62" s="37" t="s">
        <v>50</v>
      </c>
      <c r="G62" s="38" t="str">
        <f>_xll.qlPiecewiseYieldCurve(G64,G65,G66,_xll.ohPack(B63:B69),G67,,,G68,G69,,G57,G72)</f>
        <v>YTS_USD_6M#0000</v>
      </c>
      <c r="H62" s="4"/>
      <c r="I62" s="49">
        <f t="array" ref="I62:I72">_xll.qlPiecewiseYieldCurveDates(G62)</f>
        <v>44561</v>
      </c>
      <c r="J62" s="50">
        <f t="array" ref="J62:J72">_xll.qlPiecewiseYieldCurveData(G62)</f>
        <v>1</v>
      </c>
      <c r="N62" s="49">
        <f>_xll.qlCalendarAdvance("NullCalendar",N61,"1M")</f>
        <v>46323</v>
      </c>
      <c r="O62" s="62">
        <f>_xll.qlYieldTSForwardRate(O$3,$N62,$N62+1,"Actual/365 (Fixed)","Continuous","Annual",,$G$8)</f>
        <v>1.3366350817264193E-2</v>
      </c>
      <c r="P62" s="62">
        <f>_xll.qlYieldTSForwardRate(P$3,$N62,$N62+1,"Actual/365 (Fixed)","Continuous","Annual",,$G$36)</f>
        <v>1.6945347509180097E-2</v>
      </c>
      <c r="Q62" s="62">
        <f>_xll.qlYieldTSForwardRate(Q$3,$N62,$N62+1,"Actual/365 (Fixed)","Continuous","Annual",,$G$62)</f>
        <v>1.8585241512595059E-2</v>
      </c>
    </row>
    <row r="63" spans="1:17" ht="11.5" thickBot="1" x14ac:dyDescent="0.35">
      <c r="A63" s="79" t="s">
        <v>93</v>
      </c>
      <c r="B63" s="77" t="str">
        <f t="array" ref="B63:B69">RateHelpers!A75:A81</f>
        <v>obj_00099#0000</v>
      </c>
      <c r="C63" s="27"/>
      <c r="D63" s="52"/>
      <c r="E63" s="4"/>
      <c r="F63" s="39" t="s">
        <v>11</v>
      </c>
      <c r="G63" s="40" t="str">
        <f>_xll.ohRangeRetrieveError(G62)</f>
        <v/>
      </c>
      <c r="H63" s="4"/>
      <c r="I63" s="49">
        <v>44930</v>
      </c>
      <c r="J63" s="50">
        <v>0.99046155812841163</v>
      </c>
      <c r="N63" s="49">
        <f>_xll.qlCalendarAdvance("NullCalendar",N62,"1M")</f>
        <v>46354</v>
      </c>
      <c r="O63" s="62">
        <f>_xll.qlYieldTSForwardRate(O$3,$N63,$N63+1,"Actual/365 (Fixed)","Continuous","Annual",,$G$8)</f>
        <v>1.341951074619282E-2</v>
      </c>
      <c r="P63" s="62">
        <f>_xll.qlYieldTSForwardRate(P$3,$N63,$N63+1,"Actual/365 (Fixed)","Continuous","Annual",,$G$36)</f>
        <v>1.6979648395295879E-2</v>
      </c>
      <c r="Q63" s="62">
        <f>_xll.qlYieldTSForwardRate(Q$3,$N63,$N63+1,"Actual/365 (Fixed)","Continuous","Annual",,$G$62)</f>
        <v>1.8620460222933996E-2</v>
      </c>
    </row>
    <row r="64" spans="1:17" ht="11" x14ac:dyDescent="0.3">
      <c r="A64" s="79" t="s">
        <v>93</v>
      </c>
      <c r="B64" s="77" t="str">
        <v>obj_0009a#0000</v>
      </c>
      <c r="C64" s="27"/>
      <c r="D64" s="52"/>
      <c r="E64" s="4"/>
      <c r="F64" s="37" t="s">
        <v>5</v>
      </c>
      <c r="G64" s="41" t="s">
        <v>106</v>
      </c>
      <c r="H64" s="4"/>
      <c r="I64" s="49">
        <v>45295</v>
      </c>
      <c r="J64" s="50">
        <v>0.97579749754374456</v>
      </c>
      <c r="N64" s="49">
        <f>_xll.qlCalendarAdvance("NullCalendar",N63,"1M")</f>
        <v>46384</v>
      </c>
      <c r="O64" s="62">
        <f>_xll.qlYieldTSForwardRate(O$3,$N64,$N64+1,"Actual/365 (Fixed)","Continuous","Annual",,$G$8)</f>
        <v>1.348561487271127E-2</v>
      </c>
      <c r="P64" s="62">
        <f>_xll.qlYieldTSForwardRate(P$3,$N64,$N64+1,"Actual/365 (Fixed)","Continuous","Annual",,$G$36)</f>
        <v>1.7015340553312792E-2</v>
      </c>
      <c r="Q64" s="62">
        <f>_xll.qlYieldTSForwardRate(Q$3,$N64,$N64+1,"Actual/365 (Fixed)","Continuous","Annual",,$G$62)</f>
        <v>1.8657649023654455E-2</v>
      </c>
    </row>
    <row r="65" spans="1:17" ht="11" x14ac:dyDescent="0.3">
      <c r="A65" s="79" t="s">
        <v>93</v>
      </c>
      <c r="B65" s="77" t="str">
        <v>obj_00095#0000</v>
      </c>
      <c r="C65" s="27"/>
      <c r="D65" s="52"/>
      <c r="E65" s="4"/>
      <c r="F65" s="42" t="s">
        <v>46</v>
      </c>
      <c r="G65" s="43">
        <v>0</v>
      </c>
      <c r="H65" s="4"/>
      <c r="I65" s="49">
        <v>45663</v>
      </c>
      <c r="J65" s="50">
        <v>0.95804302115008078</v>
      </c>
      <c r="N65" s="49">
        <f>_xll.qlCalendarAdvance("NullCalendar",N64,"1M")</f>
        <v>46415</v>
      </c>
      <c r="O65" s="62">
        <f>_xll.qlYieldTSForwardRate(O$3,$N65,$N65+1,"Actual/365 (Fixed)","Continuous","Annual",,$G$8)</f>
        <v>1.3563971424784611E-2</v>
      </c>
      <c r="P65" s="62">
        <f>_xll.qlYieldTSForwardRate(P$3,$N65,$N65+1,"Actual/365 (Fixed)","Continuous","Annual",,$G$36)</f>
        <v>1.7053956357321307E-2</v>
      </c>
      <c r="Q65" s="62">
        <f>_xll.qlYieldTSForwardRate(Q$3,$N65,$N65+1,"Actual/365 (Fixed)","Continuous","Annual",,$G$62)</f>
        <v>1.8698227801433379E-2</v>
      </c>
    </row>
    <row r="66" spans="1:17" ht="11" x14ac:dyDescent="0.3">
      <c r="A66" s="79" t="s">
        <v>93</v>
      </c>
      <c r="B66" s="77" t="str">
        <v>obj_0009b#0000</v>
      </c>
      <c r="C66" s="27"/>
      <c r="D66" s="52"/>
      <c r="E66" s="4"/>
      <c r="F66" s="42" t="s">
        <v>7</v>
      </c>
      <c r="G66" s="43" t="s">
        <v>98</v>
      </c>
      <c r="H66" s="4"/>
      <c r="I66" s="49">
        <v>46391</v>
      </c>
      <c r="J66" s="50">
        <v>0.92335856422175189</v>
      </c>
      <c r="N66" s="49">
        <f>_xll.qlCalendarAdvance("NullCalendar",N65,"1M")</f>
        <v>46446</v>
      </c>
      <c r="O66" s="62">
        <f>_xll.qlYieldTSForwardRate(O$3,$N66,$N66+1,"Actual/365 (Fixed)","Continuous","Annual",,$G$8)</f>
        <v>1.3641759700153942E-2</v>
      </c>
      <c r="P66" s="62">
        <f>_xll.qlYieldTSForwardRate(P$3,$N66,$N66+1,"Actual/365 (Fixed)","Continuous","Annual",,$G$36)</f>
        <v>1.7092543171507962E-2</v>
      </c>
      <c r="Q66" s="62">
        <f>_xll.qlYieldTSForwardRate(Q$3,$N66,$N66+1,"Actual/365 (Fixed)","Continuous","Annual",,$G$62)</f>
        <v>1.8738751996480004E-2</v>
      </c>
    </row>
    <row r="67" spans="1:17" ht="11" x14ac:dyDescent="0.3">
      <c r="A67" s="79" t="s">
        <v>93</v>
      </c>
      <c r="B67" s="77" t="str">
        <v>obj_00098#0000</v>
      </c>
      <c r="C67" s="27"/>
      <c r="D67" s="52"/>
      <c r="E67" s="4"/>
      <c r="F67" s="42" t="s">
        <v>8</v>
      </c>
      <c r="G67" s="43"/>
      <c r="H67" s="4"/>
      <c r="I67" s="49">
        <v>48218</v>
      </c>
      <c r="J67" s="50">
        <v>0.83627499817310702</v>
      </c>
      <c r="N67" s="49">
        <f>_xll.qlCalendarAdvance("NullCalendar",N66,"1M")</f>
        <v>46474</v>
      </c>
      <c r="O67" s="62">
        <f>_xll.qlYieldTSForwardRate(O$3,$N67,$N67+1,"Actual/365 (Fixed)","Continuous","Annual",,$G$8)</f>
        <v>1.3711222597028526E-2</v>
      </c>
      <c r="P67" s="62">
        <f>_xll.qlYieldTSForwardRate(P$3,$N67,$N67+1,"Actual/365 (Fixed)","Continuous","Annual",,$G$36)</f>
        <v>1.7127319517253492E-2</v>
      </c>
      <c r="Q67" s="62">
        <f>_xll.qlYieldTSForwardRate(Q$3,$N67,$N67+1,"Actual/365 (Fixed)","Continuous","Annual",,$G$62)</f>
        <v>1.8775243371581277E-2</v>
      </c>
    </row>
    <row r="68" spans="1:17" ht="11" x14ac:dyDescent="0.3">
      <c r="A68" s="79" t="s">
        <v>93</v>
      </c>
      <c r="B68" s="77" t="str">
        <v>obj_00097#0000</v>
      </c>
      <c r="C68" s="27"/>
      <c r="D68" s="52"/>
      <c r="E68" s="4"/>
      <c r="F68" s="42" t="s">
        <v>47</v>
      </c>
      <c r="G68" s="43" t="s">
        <v>51</v>
      </c>
      <c r="H68" s="4"/>
      <c r="I68" s="49">
        <v>51872</v>
      </c>
      <c r="J68" s="50">
        <v>0.67623514204962942</v>
      </c>
      <c r="N68" s="49">
        <f>_xll.qlCalendarAdvance("NullCalendar",N67,"1M")</f>
        <v>46505</v>
      </c>
      <c r="O68" s="62">
        <f>_xll.qlYieldTSForwardRate(O$3,$N68,$N68+1,"Actual/365 (Fixed)","Continuous","Annual",,$G$8)</f>
        <v>1.3787245022080041E-2</v>
      </c>
      <c r="P68" s="62">
        <f>_xll.qlYieldTSForwardRate(P$3,$N68,$N68+1,"Actual/365 (Fixed)","Continuous","Annual",,$G$36)</f>
        <v>1.7165737468701016E-2</v>
      </c>
      <c r="Q68" s="62">
        <f>_xll.qlYieldTSForwardRate(Q$3,$N68,$N68+1,"Actual/365 (Fixed)","Continuous","Annual",,$G$62)</f>
        <v>1.8815521507282926E-2</v>
      </c>
    </row>
    <row r="69" spans="1:17" ht="11" x14ac:dyDescent="0.3">
      <c r="A69" s="79" t="s">
        <v>93</v>
      </c>
      <c r="B69" s="77" t="str">
        <v>obj_00096#0000</v>
      </c>
      <c r="C69" s="27"/>
      <c r="D69" s="52"/>
      <c r="E69" s="4"/>
      <c r="F69" s="42" t="s">
        <v>48</v>
      </c>
      <c r="G69" s="56" t="s">
        <v>99</v>
      </c>
      <c r="H69" s="4"/>
      <c r="I69" s="49">
        <v>55522</v>
      </c>
      <c r="J69" s="50">
        <v>0.56378206479850346</v>
      </c>
      <c r="N69" s="49">
        <f>_xll.qlCalendarAdvance("NullCalendar",N68,"1M")</f>
        <v>46535</v>
      </c>
      <c r="O69" s="62">
        <f>_xll.qlYieldTSForwardRate(O$3,$N69,$N69+1,"Actual/365 (Fixed)","Continuous","Annual",,$G$8)</f>
        <v>1.3859931702788805E-2</v>
      </c>
      <c r="P69" s="62">
        <f>_xll.qlYieldTSForwardRate(P$3,$N69,$N69+1,"Actual/365 (Fixed)","Continuous","Annual",,$G$36)</f>
        <v>1.7202831653879119E-2</v>
      </c>
      <c r="Q69" s="62">
        <f>_xll.qlYieldTSForwardRate(Q$3,$N69,$N69+1,"Actual/365 (Fixed)","Continuous","Annual",,$G$62)</f>
        <v>1.885437725123883E-2</v>
      </c>
    </row>
    <row r="70" spans="1:17" ht="11" x14ac:dyDescent="0.3">
      <c r="A70" s="79"/>
      <c r="B70" s="77"/>
      <c r="C70" s="27"/>
      <c r="D70" s="52"/>
      <c r="E70" s="4"/>
      <c r="F70" s="42" t="s">
        <v>49</v>
      </c>
      <c r="G70" s="43"/>
      <c r="H70" s="4"/>
      <c r="I70" s="49" t="e">
        <v>#N/A</v>
      </c>
      <c r="J70" s="50" t="e">
        <v>#N/A</v>
      </c>
      <c r="N70" s="49">
        <f>_xll.qlCalendarAdvance("NullCalendar",N69,"1M")</f>
        <v>46566</v>
      </c>
      <c r="O70" s="62">
        <f>_xll.qlYieldTSForwardRate(O$3,$N70,$N70+1,"Actual/365 (Fixed)","Continuous","Annual",,$G$8)</f>
        <v>1.3934128418199286E-2</v>
      </c>
      <c r="P70" s="62">
        <f>_xll.qlYieldTSForwardRate(P$3,$N70,$N70+1,"Actual/365 (Fixed)","Continuous","Annual",,$G$36)</f>
        <v>1.7241075018401691E-2</v>
      </c>
      <c r="Q70" s="62">
        <f>_xll.qlYieldTSForwardRate(Q$3,$N70,$N70+1,"Actual/365 (Fixed)","Continuous","Annual",,$G$62)</f>
        <v>1.8894400986453324E-2</v>
      </c>
    </row>
    <row r="71" spans="1:17" ht="11" x14ac:dyDescent="0.3">
      <c r="A71" s="51"/>
      <c r="B71" s="77"/>
      <c r="C71" s="27"/>
      <c r="D71" s="52"/>
      <c r="E71" s="4"/>
      <c r="F71" s="42" t="s">
        <v>9</v>
      </c>
      <c r="G71" s="43"/>
      <c r="H71" s="4"/>
      <c r="I71" s="49" t="e">
        <v>#N/A</v>
      </c>
      <c r="J71" s="50" t="e">
        <v>#N/A</v>
      </c>
      <c r="N71" s="49">
        <f>_xll.qlCalendarAdvance("NullCalendar",N70,"1M")</f>
        <v>46596</v>
      </c>
      <c r="O71" s="62">
        <f>_xll.qlYieldTSForwardRate(O$3,$N71,$N71+1,"Actual/365 (Fixed)","Continuous","Annual",,$G$8)</f>
        <v>1.4005048283228369E-2</v>
      </c>
      <c r="P71" s="62">
        <f>_xll.qlYieldTSForwardRate(P$3,$N71,$N71+1,"Actual/365 (Fixed)","Continuous","Annual",,$G$36)</f>
        <v>1.7278000248441481E-2</v>
      </c>
      <c r="Q71" s="62">
        <f>_xll.qlYieldTSForwardRate(Q$3,$N71,$N71+1,"Actual/365 (Fixed)","Continuous","Annual",,$G$62)</f>
        <v>1.893301053644306E-2</v>
      </c>
    </row>
    <row r="72" spans="1:17" ht="11.5" thickBot="1" x14ac:dyDescent="0.35">
      <c r="A72" s="65"/>
      <c r="B72" s="78"/>
      <c r="C72" s="34"/>
      <c r="D72" s="66"/>
      <c r="E72" s="4"/>
      <c r="F72" s="39" t="s">
        <v>10</v>
      </c>
      <c r="G72" s="44"/>
      <c r="H72" s="4"/>
      <c r="I72" s="67" t="e">
        <v>#N/A</v>
      </c>
      <c r="J72" s="68" t="e">
        <v>#N/A</v>
      </c>
      <c r="N72" s="49">
        <f>_xll.qlCalendarAdvance("NullCalendar",N71,"1M")</f>
        <v>46627</v>
      </c>
      <c r="O72" s="62">
        <f>_xll.qlYieldTSForwardRate(O$3,$N72,$N72+1,"Actual/365 (Fixed)","Continuous","Annual",,$G$8)</f>
        <v>1.4077419289000493E-2</v>
      </c>
      <c r="P72" s="62">
        <f>_xll.qlYieldTSForwardRate(P$3,$N72,$N72+1,"Actual/365 (Fixed)","Continuous","Annual",,$G$36)</f>
        <v>1.7316069026147088E-2</v>
      </c>
      <c r="Q72" s="62">
        <f>_xll.qlYieldTSForwardRate(Q$3,$N72,$N72+1,"Actual/365 (Fixed)","Continuous","Annual",,$G$62)</f>
        <v>1.8972779871254029E-2</v>
      </c>
    </row>
    <row r="73" spans="1:17" ht="11" thickBot="1" x14ac:dyDescent="0.3">
      <c r="E73" s="4"/>
      <c r="F73" s="4"/>
      <c r="G73" s="4"/>
      <c r="H73" s="4"/>
      <c r="N73" s="49">
        <f>_xll.qlCalendarAdvance("NullCalendar",N72,"1M")</f>
        <v>46658</v>
      </c>
      <c r="O73" s="62">
        <f>_xll.qlYieldTSForwardRate(O$3,$N73,$N73+1,"Actual/365 (Fixed)","Continuous","Annual",,$G$8)</f>
        <v>1.4148862474983427E-2</v>
      </c>
      <c r="P73" s="62">
        <f>_xll.qlYieldTSForwardRate(P$3,$N73,$N73+1,"Actual/365 (Fixed)","Continuous","Annual",,$G$36)</f>
        <v>1.735404907925198E-2</v>
      </c>
      <c r="Q73" s="62">
        <f>_xll.qlYieldTSForwardRate(Q$3,$N73,$N73+1,"Actual/365 (Fixed)","Continuous","Annual",,$G$62)</f>
        <v>1.9012419920602396E-2</v>
      </c>
    </row>
    <row r="74" spans="1:17" ht="10.5" x14ac:dyDescent="0.25">
      <c r="E74" s="4"/>
      <c r="F74" s="1" t="s">
        <v>65</v>
      </c>
      <c r="G74" s="54" t="str">
        <f>_xll.qlTermStructureCalendar($G$62)</f>
        <v>Null</v>
      </c>
      <c r="H74" s="4"/>
      <c r="N74" s="49">
        <f>_xll.qlCalendarAdvance("NullCalendar",N73,"1M")</f>
        <v>46688</v>
      </c>
      <c r="O74" s="62">
        <f>_xll.qlYieldTSForwardRate(O$3,$N74,$N74+1,"Actual/365 (Fixed)","Continuous","Annual",,$G$8)</f>
        <v>1.421711763433834E-2</v>
      </c>
      <c r="P74" s="62">
        <f>_xll.qlYieldTSForwardRate(P$3,$N74,$N74+1,"Actual/365 (Fixed)","Continuous","Annual",,$G$36)</f>
        <v>1.7390719491824788E-2</v>
      </c>
      <c r="Q74" s="62">
        <f>_xll.qlYieldTSForwardRate(Q$3,$N74,$N74+1,"Actual/365 (Fixed)","Continuous","Annual",,$G$62)</f>
        <v>1.9050658161764399E-2</v>
      </c>
    </row>
    <row r="75" spans="1:17" ht="10.5" x14ac:dyDescent="0.25">
      <c r="E75" s="4"/>
      <c r="F75" s="55" t="s">
        <v>66</v>
      </c>
      <c r="G75" s="56" t="str">
        <f>_xll.qlTermStructureDayCounter($G$62)</f>
        <v>Actual/365 (Fixed)</v>
      </c>
      <c r="H75" s="4"/>
      <c r="N75" s="49">
        <f>_xll.qlCalendarAdvance("NullCalendar",N74,"1M")</f>
        <v>46719</v>
      </c>
      <c r="O75" s="62">
        <f>_xll.qlYieldTSForwardRate(O$3,$N75,$N75+1,"Actual/365 (Fixed)","Continuous","Annual",,$G$8)</f>
        <v>1.4286735110724485E-2</v>
      </c>
      <c r="P75" s="62">
        <f>_xll.qlYieldTSForwardRate(P$3,$N75,$N75+1,"Actual/365 (Fixed)","Continuous","Annual",,$G$36)</f>
        <v>1.7428524958031513E-2</v>
      </c>
      <c r="Q75" s="62">
        <f>_xll.qlYieldTSForwardRate(Q$3,$N75,$N75+1,"Actual/365 (Fixed)","Continuous","Annual",,$G$62)</f>
        <v>1.9090043810712498E-2</v>
      </c>
    </row>
    <row r="76" spans="1:17" ht="10.5" x14ac:dyDescent="0.25">
      <c r="E76" s="4"/>
      <c r="F76" s="55" t="s">
        <v>63</v>
      </c>
      <c r="G76" s="57">
        <f>_xll.qlTermStructureReferenceDate($G$62)</f>
        <v>44561</v>
      </c>
      <c r="H76" s="4"/>
      <c r="N76" s="49">
        <f>_xll.qlCalendarAdvance("NullCalendar",N75,"1M")</f>
        <v>46749</v>
      </c>
      <c r="O76" s="62">
        <f>_xll.qlYieldTSForwardRate(O$3,$N76,$N76+1,"Actual/365 (Fixed)","Continuous","Annual",,$G$8)</f>
        <v>1.4353223454204572E-2</v>
      </c>
      <c r="P76" s="62">
        <f>_xll.qlYieldTSForwardRate(P$3,$N76,$N76+1,"Actual/365 (Fixed)","Continuous","Annual",,$G$36)</f>
        <v>1.7465026415564532E-2</v>
      </c>
      <c r="Q76" s="62">
        <f>_xll.qlYieldTSForwardRate(Q$3,$N76,$N76+1,"Actual/365 (Fixed)","Continuous","Annual",,$G$62)</f>
        <v>1.9128035857980698E-2</v>
      </c>
    </row>
    <row r="77" spans="1:17" ht="10.5" x14ac:dyDescent="0.25">
      <c r="E77" s="4"/>
      <c r="F77" s="55" t="s">
        <v>67</v>
      </c>
      <c r="G77" s="57">
        <f>_xll.qlTermStructureMaxDate($G$62)</f>
        <v>55522</v>
      </c>
      <c r="H77" s="4"/>
      <c r="N77" s="49">
        <f>_xll.qlCalendarAdvance("NullCalendar",N76,"1M")</f>
        <v>46780</v>
      </c>
      <c r="O77" s="62">
        <f>_xll.qlYieldTSForwardRate(O$3,$N77,$N77+1,"Actual/365 (Fixed)","Continuous","Annual",,$G$8)</f>
        <v>1.4421015221023474E-2</v>
      </c>
      <c r="P77" s="62">
        <f>_xll.qlYieldTSForwardRate(P$3,$N77,$N77+1,"Actual/365 (Fixed)","Continuous","Annual",,$G$36)</f>
        <v>1.7502657294898794E-2</v>
      </c>
      <c r="Q77" s="62">
        <f>_xll.qlYieldTSForwardRate(Q$3,$N77,$N77+1,"Actual/365 (Fixed)","Continuous","Annual",,$G$62)</f>
        <v>1.916716710652849E-2</v>
      </c>
    </row>
    <row r="78" spans="1:17" ht="10.5" x14ac:dyDescent="0.25">
      <c r="E78" s="4"/>
      <c r="F78" s="58" t="s">
        <v>64</v>
      </c>
      <c r="G78" s="59">
        <f>_xll.qlTermStructureSettlementDays($G$62)</f>
        <v>0</v>
      </c>
      <c r="H78" s="4"/>
      <c r="N78" s="49">
        <f>_xll.qlCalendarAdvance("NullCalendar",N77,"1M")</f>
        <v>46811</v>
      </c>
      <c r="O78" s="62">
        <f>_xll.qlYieldTSForwardRate(O$3,$N78,$N78+1,"Actual/365 (Fixed)","Continuous","Annual",,$G$8)</f>
        <v>1.4487879168161074E-2</v>
      </c>
      <c r="P78" s="62">
        <f>_xll.qlYieldTSForwardRate(P$3,$N78,$N78+1,"Actual/365 (Fixed)","Continuous","Annual",,$G$36)</f>
        <v>1.7540199449768406E-2</v>
      </c>
      <c r="Q78" s="62">
        <f>_xll.qlYieldTSForwardRate(Q$3,$N78,$N78+1,"Actual/365 (Fixed)","Continuous","Annual",,$G$62)</f>
        <v>1.920616906965816E-2</v>
      </c>
    </row>
    <row r="79" spans="1:17" ht="10.5" x14ac:dyDescent="0.25">
      <c r="E79" s="4"/>
      <c r="F79" s="60" t="s">
        <v>68</v>
      </c>
      <c r="G79" s="61">
        <f>_xll.qlYieldTSDiscount($G$62,$G$76)</f>
        <v>1</v>
      </c>
      <c r="H79" s="4"/>
      <c r="N79" s="49">
        <f>_xll.qlCalendarAdvance("NullCalendar",N78,"1M")</f>
        <v>46840</v>
      </c>
      <c r="O79" s="62">
        <f>_xll.qlYieldTSForwardRate(O$3,$N79,$N79+1,"Actual/365 (Fixed)","Continuous","Annual",,$G$8)</f>
        <v>1.4549589350710424E-2</v>
      </c>
      <c r="P79" s="62">
        <f>_xll.qlYieldTSForwardRate(P$3,$N79,$N79+1,"Actual/365 (Fixed)","Continuous","Annual",,$G$36)</f>
        <v>1.7575239207128023E-2</v>
      </c>
      <c r="Q79" s="62">
        <f>_xll.qlYieldTSForwardRate(Q$3,$N79,$N79+1,"Actual/365 (Fixed)","Continuous","Annual",,$G$62)</f>
        <v>1.9242537734060827E-2</v>
      </c>
    </row>
    <row r="80" spans="1:17" ht="10.5" x14ac:dyDescent="0.25">
      <c r="E80" s="4"/>
      <c r="F80" s="55" t="s">
        <v>69</v>
      </c>
      <c r="G80" s="62">
        <f>_xll.qlYieldTSForwardRate($G$62,$G$76,$G$76+90,$G$75,"simple","annual")</f>
        <v>8.3303498291400369E-3</v>
      </c>
      <c r="H80" s="4"/>
      <c r="N80" s="49">
        <f>_xll.qlCalendarAdvance("NullCalendar",N79,"1M")</f>
        <v>46871</v>
      </c>
      <c r="O80" s="62">
        <f>_xll.qlYieldTSForwardRate(O$3,$N80,$N80+1,"Actual/365 (Fixed)","Continuous","Annual",,$G$8)</f>
        <v>1.4614657517850214E-2</v>
      </c>
      <c r="P80" s="62">
        <f>_xll.qlYieldTSForwardRate(P$3,$N80,$N80+1,"Actual/365 (Fixed)","Continuous","Annual",,$G$36)</f>
        <v>1.7612609637176969E-2</v>
      </c>
      <c r="Q80" s="62">
        <f>_xll.qlYieldTSForwardRate(Q$3,$N80,$N80+1,"Actual/365 (Fixed)","Continuous","Annual",,$G$62)</f>
        <v>1.9281289467262663E-2</v>
      </c>
    </row>
    <row r="81" spans="5:17" ht="11" thickBot="1" x14ac:dyDescent="0.3">
      <c r="E81" s="4"/>
      <c r="F81" s="63" t="s">
        <v>70</v>
      </c>
      <c r="G81" s="64">
        <f>_xll.qlYieldTSZeroRate($G$62,$G$76,G75,"simple","annual")</f>
        <v>8.2485314933933296E-3</v>
      </c>
      <c r="H81" s="4"/>
      <c r="N81" s="49">
        <f>_xll.qlCalendarAdvance("NullCalendar",N80,"1M")</f>
        <v>46901</v>
      </c>
      <c r="O81" s="62">
        <f>_xll.qlYieldTSForwardRate(O$3,$N81,$N81+1,"Actual/365 (Fixed)","Continuous","Annual",,$G$8)</f>
        <v>1.4676743304052364E-2</v>
      </c>
      <c r="P81" s="62">
        <f>_xll.qlYieldTSForwardRate(P$3,$N81,$N81+1,"Actual/365 (Fixed)","Continuous","Annual",,$G$36)</f>
        <v>1.7648690091863956E-2</v>
      </c>
      <c r="Q81" s="62">
        <f>_xll.qlYieldTSForwardRate(Q$3,$N81,$N81+1,"Actual/365 (Fixed)","Continuous","Annual",,$G$62)</f>
        <v>1.9318668047596028E-2</v>
      </c>
    </row>
    <row r="82" spans="5:17" ht="11" thickBot="1" x14ac:dyDescent="0.3">
      <c r="E82" s="4"/>
      <c r="F82" s="4"/>
      <c r="G82" s="4"/>
      <c r="H82" s="4"/>
      <c r="N82" s="49">
        <f>_xll.qlCalendarAdvance("NullCalendar",N81,"1M")</f>
        <v>46932</v>
      </c>
      <c r="O82" s="62">
        <f>_xll.qlYieldTSForwardRate(O$3,$N82,$N82+1,"Actual/365 (Fixed)","Continuous","Annual",,$G$8)</f>
        <v>1.4739985761650027E-2</v>
      </c>
      <c r="P82" s="62">
        <f>_xll.qlYieldTSForwardRate(P$3,$N82,$N82+1,"Actual/365 (Fixed)","Continuous","Annual",,$G$36)</f>
        <v>1.7685885934980116E-2</v>
      </c>
      <c r="Q82" s="62">
        <f>_xll.qlYieldTSForwardRate(Q$3,$N82,$N82+1,"Actual/365 (Fixed)","Continuous","Annual",,$G$62)</f>
        <v>1.9357165380391592E-2</v>
      </c>
    </row>
    <row r="83" spans="5:17" ht="11" x14ac:dyDescent="0.3">
      <c r="E83" s="4"/>
      <c r="F83" s="37" t="s">
        <v>103</v>
      </c>
      <c r="G83" s="38" t="str">
        <f>_xll.qlLibor(,"USD","6M",G62)</f>
        <v>obj_000a4#0000</v>
      </c>
      <c r="H83" s="4"/>
      <c r="N83" s="49">
        <f>_xll.qlCalendarAdvance("NullCalendar",N82,"1M")</f>
        <v>46962</v>
      </c>
      <c r="O83" s="62">
        <f>_xll.qlYieldTSForwardRate(O$3,$N83,$N83+1,"Actual/365 (Fixed)","Continuous","Annual",,$G$8)</f>
        <v>1.4800304732041121E-2</v>
      </c>
      <c r="P83" s="62">
        <f>_xll.qlYieldTSForwardRate(P$3,$N83,$N83+1,"Actual/365 (Fixed)","Continuous","Annual",,$G$36)</f>
        <v>1.7721797434660957E-2</v>
      </c>
      <c r="Q83" s="62">
        <f>_xll.qlYieldTSForwardRate(Q$3,$N83,$N83+1,"Actual/365 (Fixed)","Continuous","Annual",,$G$62)</f>
        <v>1.939429776680527E-2</v>
      </c>
    </row>
    <row r="84" spans="5:17" ht="11.5" thickBot="1" x14ac:dyDescent="0.35">
      <c r="E84" s="4"/>
      <c r="F84" s="39" t="s">
        <v>11</v>
      </c>
      <c r="G84" s="40" t="str">
        <f>_xll.ohRangeRetrieveError(G83)</f>
        <v/>
      </c>
      <c r="H84" s="4"/>
      <c r="N84" s="49">
        <f>_xll.qlCalendarAdvance("NullCalendar",N83,"1M")</f>
        <v>46993</v>
      </c>
      <c r="O84" s="62">
        <f>_xll.qlYieldTSForwardRate(O$3,$N84,$N84+1,"Actual/365 (Fixed)","Continuous","Annual",,$G$8)</f>
        <v>1.4861721479937971E-2</v>
      </c>
      <c r="P84" s="62">
        <f>_xll.qlYieldTSForwardRate(P$3,$N84,$N84+1,"Actual/365 (Fixed)","Continuous","Annual",,$G$36)</f>
        <v>1.7758818690787274E-2</v>
      </c>
      <c r="Q84" s="62">
        <f>_xll.qlYieldTSForwardRate(Q$3,$N84,$N84+1,"Actual/365 (Fixed)","Continuous","Annual",,$G$62)</f>
        <v>1.9432540699271913E-2</v>
      </c>
    </row>
    <row r="85" spans="5:17" ht="10.5" x14ac:dyDescent="0.25">
      <c r="N85" s="49">
        <f>_xll.qlCalendarAdvance("NullCalendar",N84,"1M")</f>
        <v>47024</v>
      </c>
      <c r="O85" s="62">
        <f>_xll.qlYieldTSForwardRate(O$3,$N85,$N85+1,"Actual/365 (Fixed)","Continuous","Annual",,$G$8)</f>
        <v>1.4922210408110483E-2</v>
      </c>
      <c r="P85" s="62">
        <f>_xll.qlYieldTSForwardRate(P$3,$N85,$N85+1,"Actual/365 (Fixed)","Continuous","Annual",,$G$36)</f>
        <v>1.7795751222473663E-2</v>
      </c>
      <c r="Q85" s="62">
        <f>_xll.qlYieldTSForwardRate(Q$3,$N85,$N85+1,"Actual/365 (Fixed)","Continuous","Annual",,$G$62)</f>
        <v>1.947065434619721E-2</v>
      </c>
    </row>
    <row r="86" spans="5:17" ht="10.5" x14ac:dyDescent="0.25">
      <c r="N86" s="49">
        <f>_xll.qlCalendarAdvance("NullCalendar",N85,"1M")</f>
        <v>47054</v>
      </c>
      <c r="O86" s="62">
        <f>_xll.qlYieldTSForwardRate(O$3,$N86,$N86+1,"Actual/365 (Fixed)","Continuous","Annual",,$G$8)</f>
        <v>1.4979864672823747E-2</v>
      </c>
      <c r="P86" s="62">
        <f>_xll.qlYieldTSForwardRate(P$3,$N86,$N86+1,"Actual/365 (Fixed)","Continuous","Annual",,$G$36)</f>
        <v>1.7831407904642289E-2</v>
      </c>
      <c r="Q86" s="62">
        <f>_xll.qlYieldTSForwardRate(Q$3,$N86,$N86+1,"Actual/365 (Fixed)","Continuous","Annual",,$G$62)</f>
        <v>1.9507415423646465E-2</v>
      </c>
    </row>
    <row r="87" spans="5:17" ht="10.5" x14ac:dyDescent="0.25">
      <c r="N87" s="49">
        <f>_xll.qlCalendarAdvance("NullCalendar",N86,"1M")</f>
        <v>47085</v>
      </c>
      <c r="O87" s="62">
        <f>_xll.qlYieldTSForwardRate(O$3,$N87,$N87+1,"Actual/365 (Fixed)","Continuous","Annual",,$G$8)</f>
        <v>1.5038527891416503E-2</v>
      </c>
      <c r="P87" s="62">
        <f>_xll.qlYieldTSForwardRate(P$3,$N87,$N87+1,"Actual/365 (Fixed)","Continuous","Annual",,$G$36)</f>
        <v>1.7868165849415255E-2</v>
      </c>
      <c r="Q87" s="62">
        <f>_xll.qlYieldTSForwardRate(Q$3,$N87,$N87+1,"Actual/365 (Fixed)","Continuous","Annual",,$G$62)</f>
        <v>1.9545274670236625E-2</v>
      </c>
    </row>
    <row r="88" spans="5:17" ht="10.5" x14ac:dyDescent="0.25">
      <c r="N88" s="49">
        <f>_xll.qlCalendarAdvance("NullCalendar",N87,"1M")</f>
        <v>47115</v>
      </c>
      <c r="O88" s="62">
        <f>_xll.qlYieldTSForwardRate(O$3,$N88,$N88+1,"Actual/365 (Fixed)","Continuous","Annual",,$G$8)</f>
        <v>1.5094415340310984E-2</v>
      </c>
      <c r="P88" s="62">
        <f>_xll.qlYieldTSForwardRate(P$3,$N88,$N88+1,"Actual/365 (Fixed)","Continuous","Annual",,$G$36)</f>
        <v>1.790365357650699E-2</v>
      </c>
      <c r="Q88" s="62">
        <f>_xll.qlYieldTSForwardRate(Q$3,$N88,$N88+1,"Actual/365 (Fixed)","Continuous","Annual",,$G$62)</f>
        <v>1.9581789553823312E-2</v>
      </c>
    </row>
    <row r="89" spans="5:17" ht="10.5" x14ac:dyDescent="0.25">
      <c r="N89" s="49">
        <f>_xll.qlCalendarAdvance("NullCalendar",N88,"1M")</f>
        <v>47146</v>
      </c>
      <c r="O89" s="62">
        <f>_xll.qlYieldTSForwardRate(O$3,$N89,$N89+1,"Actual/365 (Fixed)","Continuous","Annual",,$G$8)</f>
        <v>1.5151252849273215E-2</v>
      </c>
      <c r="P89" s="62">
        <f>_xll.qlYieldTSForwardRate(P$3,$N89,$N89+1,"Actual/365 (Fixed)","Continuous","Annual",,$G$36)</f>
        <v>1.7940236934389286E-2</v>
      </c>
      <c r="Q89" s="62">
        <f>_xll.qlYieldTSForwardRate(Q$3,$N89,$N89+1,"Actual/365 (Fixed)","Continuous","Annual",,$G$62)</f>
        <v>1.961939439990994E-2</v>
      </c>
    </row>
    <row r="90" spans="5:17" ht="10.5" x14ac:dyDescent="0.25">
      <c r="N90" s="49">
        <f>_xll.qlCalendarAdvance("NullCalendar",N89,"1M")</f>
        <v>47177</v>
      </c>
      <c r="O90" s="62">
        <f>_xll.qlYieldTSForwardRate(O$3,$N90,$N90+1,"Actual/365 (Fixed)","Continuous","Annual",,$G$8)</f>
        <v>1.5207162538611924E-2</v>
      </c>
      <c r="P90" s="62">
        <f>_xll.qlYieldTSForwardRate(P$3,$N90,$N90+1,"Actual/365 (Fixed)","Continuous","Annual",,$G$36)</f>
        <v>1.7976731567801864E-2</v>
      </c>
      <c r="Q90" s="62">
        <f>_xll.qlYieldTSForwardRate(Q$3,$N90,$N90+1,"Actual/365 (Fixed)","Continuous","Annual",,$G$62)</f>
        <v>1.9656869960653772E-2</v>
      </c>
    </row>
    <row r="91" spans="5:17" ht="10.5" x14ac:dyDescent="0.25">
      <c r="N91" s="49">
        <f>_xll.qlCalendarAdvance("NullCalendar",N90,"1M")</f>
        <v>47205</v>
      </c>
      <c r="O91" s="62">
        <f>_xll.qlYieldTSForwardRate(O$3,$N91,$N91+1,"Actual/365 (Fixed)","Continuous","Annual",,$G$8)</f>
        <v>1.5256864132107211E-2</v>
      </c>
      <c r="P91" s="62">
        <f>_xll.qlYieldTSForwardRate(P$3,$N91,$N91+1,"Actual/365 (Fixed)","Continuous","Annual",,$G$36)</f>
        <v>1.8009618201836056E-2</v>
      </c>
      <c r="Q91" s="62">
        <f>_xll.qlYieldTSForwardRate(Q$3,$N91,$N91+1,"Actual/365 (Fixed)","Continuous","Annual",,$G$62)</f>
        <v>1.9690607730614391E-2</v>
      </c>
    </row>
    <row r="92" spans="5:17" ht="10.5" x14ac:dyDescent="0.25">
      <c r="N92" s="49">
        <f>_xll.qlCalendarAdvance("NullCalendar",N91,"1M")</f>
        <v>47236</v>
      </c>
      <c r="O92" s="62">
        <f>_xll.qlYieldTSForwardRate(O$3,$N92,$N92+1,"Actual/365 (Fixed)","Continuous","Annual",,$G$8)</f>
        <v>1.5311007971174632E-2</v>
      </c>
      <c r="P92" s="62">
        <f>_xll.qlYieldTSForwardRate(P$3,$N92,$N92+1,"Actual/365 (Fixed)","Continuous","Annual",,$G$36)</f>
        <v>1.8045943972519716E-2</v>
      </c>
      <c r="Q92" s="62">
        <f>_xll.qlYieldTSForwardRate(Q$3,$N92,$N92+1,"Actual/365 (Fixed)","Continuous","Annual",,$G$62)</f>
        <v>1.9727837231922243E-2</v>
      </c>
    </row>
    <row r="93" spans="5:17" ht="10.5" x14ac:dyDescent="0.25">
      <c r="N93" s="49">
        <f>_xll.qlCalendarAdvance("NullCalendar",N92,"1M")</f>
        <v>47266</v>
      </c>
      <c r="O93" s="62">
        <f>_xll.qlYieldTSForwardRate(O$3,$N93,$N93+1,"Actual/365 (Fixed)","Continuous","Annual",,$G$8)</f>
        <v>1.5362521826890976E-2</v>
      </c>
      <c r="P93" s="62">
        <f>_xll.qlYieldTSForwardRate(P$3,$N93,$N93+1,"Actual/365 (Fixed)","Continuous","Annual",,$G$36)</f>
        <v>1.8081013466549167E-2</v>
      </c>
      <c r="Q93" s="62">
        <f>_xll.qlYieldTSForwardRate(Q$3,$N93,$N93+1,"Actual/365 (Fixed)","Continuous","Annual",,$G$62)</f>
        <v>1.9763742684581826E-2</v>
      </c>
    </row>
    <row r="94" spans="5:17" ht="10.5" x14ac:dyDescent="0.25">
      <c r="N94" s="49">
        <f>_xll.qlCalendarAdvance("NullCalendar",N93,"1M")</f>
        <v>47297</v>
      </c>
      <c r="O94" s="62">
        <f>_xll.qlYieldTSForwardRate(O$3,$N94,$N94+1,"Actual/365 (Fixed)","Continuous","Annual",,$G$8)</f>
        <v>1.5414839956250649E-2</v>
      </c>
      <c r="P94" s="62">
        <f>_xll.qlYieldTSForwardRate(P$3,$N94,$N94+1,"Actual/365 (Fixed)","Continuous","Annual",,$G$36)</f>
        <v>1.8117164650272789E-2</v>
      </c>
      <c r="Q94" s="62">
        <f>_xll.qlYieldTSForwardRate(Q$3,$N94,$N94+1,"Actual/365 (Fixed)","Continuous","Annual",,$G$62)</f>
        <v>1.9800717785443067E-2</v>
      </c>
    </row>
    <row r="95" spans="5:17" ht="10.5" x14ac:dyDescent="0.25">
      <c r="N95" s="49">
        <f>_xll.qlCalendarAdvance("NullCalendar",N94,"1M")</f>
        <v>47327</v>
      </c>
      <c r="O95" s="62">
        <f>_xll.qlYieldTSForwardRate(O$3,$N95,$N95+1,"Actual/365 (Fixed)","Continuous","Annual",,$G$8)</f>
        <v>1.5464586996229105E-2</v>
      </c>
      <c r="P95" s="62">
        <f>_xll.qlYieldTSForwardRate(P$3,$N95,$N95+1,"Actual/365 (Fixed)","Continuous","Annual",,$G$36)</f>
        <v>1.815206518924737E-2</v>
      </c>
      <c r="Q95" s="62">
        <f>_xll.qlYieldTSForwardRate(Q$3,$N95,$N95+1,"Actual/365 (Fixed)","Continuous","Annual",,$G$62)</f>
        <v>1.9836377044271609E-2</v>
      </c>
    </row>
    <row r="96" spans="5:17" ht="10.5" x14ac:dyDescent="0.25">
      <c r="N96" s="49">
        <f>_xll.qlCalendarAdvance("NullCalendar",N95,"1M")</f>
        <v>47358</v>
      </c>
      <c r="O96" s="62">
        <f>_xll.qlYieldTSForwardRate(O$3,$N96,$N96+1,"Actual/365 (Fixed)","Continuous","Annual",,$G$8)</f>
        <v>1.5515079415967083E-2</v>
      </c>
      <c r="P96" s="62">
        <f>_xll.qlYieldTSForwardRate(P$3,$N96,$N96+1,"Actual/365 (Fixed)","Continuous","Annual",,$G$36)</f>
        <v>1.8188041786113027E-2</v>
      </c>
      <c r="Q96" s="62">
        <f>_xll.qlYieldTSForwardRate(Q$3,$N96,$N96+1,"Actual/365 (Fixed)","Continuous","Annual",,$G$62)</f>
        <v>1.9873097744676289E-2</v>
      </c>
    </row>
    <row r="97" spans="14:17" ht="10.5" x14ac:dyDescent="0.25">
      <c r="N97" s="49">
        <f>_xll.qlCalendarAdvance("NullCalendar",N96,"1M")</f>
        <v>47389</v>
      </c>
      <c r="O97" s="62">
        <f>_xll.qlYieldTSForwardRate(O$3,$N97,$N97+1,"Actual/365 (Fixed)","Continuous","Annual",,$G$8)</f>
        <v>1.5564644016100583E-2</v>
      </c>
      <c r="P97" s="62">
        <f>_xll.qlYieldTSForwardRate(P$3,$N97,$N97+1,"Actual/365 (Fixed)","Continuous","Annual",,$G$36)</f>
        <v>1.8223929658446544E-2</v>
      </c>
      <c r="Q97" s="62">
        <f>_xll.qlYieldTSForwardRate(Q$3,$N97,$N97+1,"Actual/365 (Fixed)","Continuous","Annual",,$G$62)</f>
        <v>1.9909689159764633E-2</v>
      </c>
    </row>
    <row r="98" spans="14:17" ht="10.5" x14ac:dyDescent="0.25">
      <c r="N98" s="49">
        <f>_xll.qlCalendarAdvance("NullCalendar",N97,"1M")</f>
        <v>47419</v>
      </c>
      <c r="O98" s="62">
        <f>_xll.qlYieldTSForwardRate(O$3,$N98,$N98+1,"Actual/365 (Fixed)","Continuous","Annual",,$G$8)</f>
        <v>1.5611726350204132E-2</v>
      </c>
      <c r="P98" s="62">
        <f>_xll.qlYieldTSForwardRate(P$3,$N98,$N98+1,"Actual/365 (Fixed)","Continuous","Annual",,$G$36)</f>
        <v>1.8258575379916396E-2</v>
      </c>
      <c r="Q98" s="62">
        <f>_xll.qlYieldTSForwardRate(Q$3,$N98,$N98+1,"Actual/365 (Fixed)","Continuous","Annual",,$G$62)</f>
        <v>1.9944977109595544E-2</v>
      </c>
    </row>
    <row r="99" spans="14:17" ht="10.5" x14ac:dyDescent="0.25">
      <c r="N99" s="49">
        <f>_xll.qlCalendarAdvance("NullCalendar",N98,"1M")</f>
        <v>47450</v>
      </c>
      <c r="O99" s="62">
        <f>_xll.qlYieldTSForwardRate(O$3,$N99,$N99+1,"Actual/365 (Fixed)","Continuous","Annual",,$G$8)</f>
        <v>1.5659465240674676E-2</v>
      </c>
      <c r="P99" s="62">
        <f>_xll.qlYieldTSForwardRate(P$3,$N99,$N99+1,"Actual/365 (Fixed)","Continuous","Annual",,$G$36)</f>
        <v>1.8294288665382887E-2</v>
      </c>
      <c r="Q99" s="62">
        <f>_xll.qlYieldTSForwardRate(Q$3,$N99,$N99+1,"Actual/365 (Fixed)","Continuous","Annual",,$G$62)</f>
        <v>1.9981314124211669E-2</v>
      </c>
    </row>
    <row r="100" spans="14:17" ht="10.5" x14ac:dyDescent="0.25">
      <c r="N100" s="49">
        <f>_xll.qlCalendarAdvance("NullCalendar",N99,"1M")</f>
        <v>47480</v>
      </c>
      <c r="O100" s="62">
        <f>_xll.qlYieldTSForwardRate(O$3,$N100,$N100+1,"Actual/365 (Fixed)","Continuous","Annual",,$G$8)</f>
        <v>1.570478075914113E-2</v>
      </c>
      <c r="P100" s="62">
        <f>_xll.qlYieldTSForwardRate(P$3,$N100,$N100+1,"Actual/365 (Fixed)","Continuous","Annual",,$G$36)</f>
        <v>1.8328765431801015E-2</v>
      </c>
      <c r="Q100" s="62">
        <f>_xll.qlYieldTSForwardRate(Q$3,$N100,$N100+1,"Actual/365 (Fixed)","Continuous","Annual",,$G$62)</f>
        <v>2.001635588017241E-2</v>
      </c>
    </row>
    <row r="101" spans="14:17" ht="10.5" x14ac:dyDescent="0.25">
      <c r="N101" s="49">
        <f>_xll.qlCalendarAdvance("NullCalendar",N100,"1M")</f>
        <v>47511</v>
      </c>
      <c r="O101" s="62">
        <f>_xll.qlYieldTSForwardRate(O$3,$N101,$N101+1,"Actual/365 (Fixed)","Continuous","Annual",,$G$8)</f>
        <v>1.57506939399806E-2</v>
      </c>
      <c r="P101" s="62">
        <f>_xll.qlYieldTSForwardRate(P$3,$N101,$N101+1,"Actual/365 (Fixed)","Continuous","Annual",,$G$36)</f>
        <v>1.8364304130258188E-2</v>
      </c>
      <c r="Q101" s="62">
        <f>_xll.qlYieldTSForwardRate(Q$3,$N101,$N101+1,"Actual/365 (Fixed)","Continuous","Annual",,$G$62)</f>
        <v>2.0052438494384772E-2</v>
      </c>
    </row>
    <row r="102" spans="14:17" ht="10.5" x14ac:dyDescent="0.25">
      <c r="N102" s="49">
        <f>_xll.qlCalendarAdvance("NullCalendar",N101,"1M")</f>
        <v>47542</v>
      </c>
      <c r="O102" s="62">
        <f>_xll.qlYieldTSForwardRate(O$3,$N102,$N102+1,"Actual/365 (Fixed)","Continuous","Annual",,$G$8)</f>
        <v>1.5795679301148377E-2</v>
      </c>
      <c r="P102" s="62">
        <f>_xll.qlYieldTSForwardRate(P$3,$N102,$N102+1,"Actual/365 (Fixed)","Continuous","Annual",,$G$36)</f>
        <v>1.8399754104392804E-2</v>
      </c>
      <c r="Q102" s="62">
        <f>_xll.qlYieldTSForwardRate(Q$3,$N102,$N102+1,"Actual/365 (Fixed)","Continuous","Annual",,$G$62)</f>
        <v>2.0088391823228247E-2</v>
      </c>
    </row>
    <row r="103" spans="14:17" ht="10.5" x14ac:dyDescent="0.25">
      <c r="N103" s="49">
        <f>_xll.qlCalendarAdvance("NullCalendar",N102,"1M")</f>
        <v>47570</v>
      </c>
      <c r="O103" s="62">
        <f>_xll.qlYieldTSForwardRate(O$3,$N103,$N103+1,"Actual/365 (Fixed)","Continuous","Annual",,$G$8)</f>
        <v>1.5835513759572335E-2</v>
      </c>
      <c r="P103" s="62">
        <f>_xll.qlYieldTSForwardRate(P$3,$N103,$N103+1,"Actual/365 (Fixed)","Continuous","Annual",,$G$36)</f>
        <v>1.8431697175065532E-2</v>
      </c>
      <c r="Q103" s="62">
        <f>_xll.qlYieldTSForwardRate(Q$3,$N103,$N103+1,"Actual/365 (Fixed)","Continuous","Annual",,$G$62)</f>
        <v>2.0120754674000187E-2</v>
      </c>
    </row>
    <row r="104" spans="14:17" ht="10.5" x14ac:dyDescent="0.25">
      <c r="N104" s="49">
        <f>_xll.qlCalendarAdvance("NullCalendar",N103,"1M")</f>
        <v>47601</v>
      </c>
      <c r="O104" s="62">
        <f>_xll.qlYieldTSForwardRate(O$3,$N104,$N104+1,"Actual/365 (Fixed)","Continuous","Annual",,$G$8)</f>
        <v>1.5878733270429341E-2</v>
      </c>
      <c r="P104" s="62">
        <f>_xll.qlYieldTSForwardRate(P$3,$N104,$N104+1,"Actual/365 (Fixed)","Continuous","Annual",,$G$36)</f>
        <v>1.8466978286409346E-2</v>
      </c>
      <c r="Q104" s="62">
        <f>_xll.qlYieldTSForwardRate(Q$3,$N104,$N104+1,"Actual/365 (Fixed)","Continuous","Annual",,$G$62)</f>
        <v>2.0156461943387535E-2</v>
      </c>
    </row>
    <row r="105" spans="14:17" ht="10.5" x14ac:dyDescent="0.25">
      <c r="N105" s="49">
        <f>_xll.qlCalendarAdvance("NullCalendar",N104,"1M")</f>
        <v>47631</v>
      </c>
      <c r="O105" s="62">
        <f>_xll.qlYieldTSForwardRate(O$3,$N105,$N105+1,"Actual/365 (Fixed)","Continuous","Annual",,$G$8)</f>
        <v>1.5919675195658994E-2</v>
      </c>
      <c r="P105" s="62">
        <f>_xll.qlYieldTSForwardRate(P$3,$N105,$N105+1,"Actual/365 (Fixed)","Continuous","Annual",,$G$36)</f>
        <v>1.8501036819679694E-2</v>
      </c>
      <c r="Q105" s="62">
        <f>_xll.qlYieldTSForwardRate(Q$3,$N105,$N105+1,"Actual/365 (Fixed)","Continuous","Annual",,$G$62)</f>
        <v>2.0190894268313851E-2</v>
      </c>
    </row>
    <row r="106" spans="14:17" ht="10.5" x14ac:dyDescent="0.25">
      <c r="N106" s="49">
        <f>_xll.qlCalendarAdvance("NullCalendar",N105,"1M")</f>
        <v>47662</v>
      </c>
      <c r="O106" s="62">
        <f>_xll.qlYieldTSForwardRate(O$3,$N106,$N106+1,"Actual/365 (Fixed)","Continuous","Annual",,$G$8)</f>
        <v>1.5961068996981735E-2</v>
      </c>
      <c r="P106" s="62">
        <f>_xll.qlYieldTSForwardRate(P$3,$N106,$N106+1,"Actual/365 (Fixed)","Continuous","Annual",,$G$36)</f>
        <v>1.8536143344099608E-2</v>
      </c>
      <c r="Q106" s="62">
        <f>_xll.qlYieldTSForwardRate(Q$3,$N106,$N106+1,"Actual/365 (Fixed)","Continuous","Annual",,$G$62)</f>
        <v>2.0226347137419901E-2</v>
      </c>
    </row>
    <row r="107" spans="14:17" ht="10.5" x14ac:dyDescent="0.25">
      <c r="N107" s="49">
        <f>_xll.qlCalendarAdvance("NullCalendar",N106,"1M")</f>
        <v>47692</v>
      </c>
      <c r="O107" s="62">
        <f>_xll.qlYieldTSForwardRate(O$3,$N107,$N107+1,"Actual/365 (Fixed)","Continuous","Annual",,$G$8)</f>
        <v>1.6000244106461784E-2</v>
      </c>
      <c r="P107" s="62">
        <f>_xll.qlYieldTSForwardRate(P$3,$N107,$N107+1,"Actual/365 (Fixed)","Continuous","Annual",,$G$36)</f>
        <v>1.8570032922492419E-2</v>
      </c>
      <c r="Q107" s="62">
        <f>_xll.qlYieldTSForwardRate(Q$3,$N107,$N107+1,"Actual/365 (Fixed)","Continuous","Annual",,$G$62)</f>
        <v>2.0260533268486518E-2</v>
      </c>
    </row>
    <row r="108" spans="14:17" ht="10.5" x14ac:dyDescent="0.25">
      <c r="N108" s="49">
        <f>_xll.qlCalendarAdvance("NullCalendar",N107,"1M")</f>
        <v>47723</v>
      </c>
      <c r="O108" s="62">
        <f>_xll.qlYieldTSForwardRate(O$3,$N108,$N108+1,"Actual/365 (Fixed)","Continuous","Annual",,$G$8)</f>
        <v>1.6039812198094791E-2</v>
      </c>
      <c r="P108" s="62">
        <f>_xll.qlYieldTSForwardRate(P$3,$N108,$N108+1,"Actual/365 (Fixed)","Continuous","Annual",,$G$36)</f>
        <v>1.8604964859925473E-2</v>
      </c>
      <c r="Q108" s="62">
        <f>_xll.qlYieldTSForwardRate(Q$3,$N108,$N108+1,"Actual/365 (Fixed)","Continuous","Annual",,$G$62)</f>
        <v>2.0295731737051927E-2</v>
      </c>
    </row>
    <row r="109" spans="14:17" ht="10.5" x14ac:dyDescent="0.25">
      <c r="N109" s="49">
        <f>_xll.qlCalendarAdvance("NullCalendar",N108,"1M")</f>
        <v>47754</v>
      </c>
      <c r="O109" s="62">
        <f>_xll.qlYieldTSForwardRate(O$3,$N109,$N109+1,"Actual/365 (Fixed)","Continuous","Annual",,$G$8)</f>
        <v>1.6078452470072741E-2</v>
      </c>
      <c r="P109" s="62">
        <f>_xll.qlYieldTSForwardRate(P$3,$N109,$N109+1,"Actual/365 (Fixed)","Continuous","Annual",,$G$36)</f>
        <v>1.8639808072887298E-2</v>
      </c>
      <c r="Q109" s="62">
        <f>_xll.qlYieldTSForwardRate(Q$3,$N109,$N109+1,"Actual/365 (Fixed)","Continuous","Annual",,$G$62)</f>
        <v>2.0330800920101769E-2</v>
      </c>
    </row>
    <row r="110" spans="14:17" ht="10.5" x14ac:dyDescent="0.25">
      <c r="N110" s="49">
        <f>_xll.qlCalendarAdvance("NullCalendar",N109,"1M")</f>
        <v>47784</v>
      </c>
      <c r="O110" s="62">
        <f>_xll.qlYieldTSForwardRate(O$3,$N110,$N110+1,"Actual/365 (Fixed)","Continuous","Annual",,$G$8)</f>
        <v>1.6114962873743362E-2</v>
      </c>
      <c r="P110" s="62">
        <f>_xll.qlYieldTSForwardRate(P$3,$N110,$N110+1,"Actual/365 (Fixed)","Continuous","Annual",,$G$36)</f>
        <v>1.8673442833757103E-2</v>
      </c>
      <c r="Q110" s="62">
        <f>_xll.qlYieldTSForwardRate(Q$3,$N110,$N110+1,"Actual/365 (Fixed)","Continuous","Annual",,$G$62)</f>
        <v>2.0364615742325971E-2</v>
      </c>
    </row>
    <row r="111" spans="14:17" ht="10.5" x14ac:dyDescent="0.25">
      <c r="N111" s="49">
        <f>_xll.qlCalendarAdvance("NullCalendar",N110,"1M")</f>
        <v>47815</v>
      </c>
      <c r="O111" s="62">
        <f>_xll.qlYieldTSForwardRate(O$3,$N111,$N111+1,"Actual/365 (Fixed)","Continuous","Annual",,$G$8)</f>
        <v>1.6151777436071123E-2</v>
      </c>
      <c r="P111" s="62">
        <f>_xll.qlYieldTSForwardRate(P$3,$N111,$N111+1,"Actual/365 (Fixed)","Continuous","Annual",,$G$36)</f>
        <v>1.8708111459799597E-2</v>
      </c>
      <c r="Q111" s="62">
        <f>_xll.qlYieldTSForwardRate(Q$3,$N111,$N111+1,"Actual/365 (Fixed)","Continuous","Annual",,$G$62)</f>
        <v>2.0399430525053188E-2</v>
      </c>
    </row>
    <row r="112" spans="14:17" ht="10.5" x14ac:dyDescent="0.25">
      <c r="N112" s="49">
        <f>_xll.qlCalendarAdvance("NullCalendar",N111,"1M")</f>
        <v>47845</v>
      </c>
      <c r="O112" s="62">
        <f>_xll.qlYieldTSForwardRate(O$3,$N112,$N112+1,"Actual/365 (Fixed)","Continuous","Annual",,$G$8)</f>
        <v>1.6186521023958313E-2</v>
      </c>
      <c r="P112" s="62">
        <f>_xll.qlYieldTSForwardRate(P$3,$N112,$N112+1,"Actual/365 (Fixed)","Continuous","Annual",,$G$36)</f>
        <v>1.8741577265463678E-2</v>
      </c>
      <c r="Q112" s="62">
        <f>_xll.qlYieldTSForwardRate(Q$3,$N112,$N112+1,"Actual/365 (Fixed)","Continuous","Annual",,$G$62)</f>
        <v>2.0432999153363357E-2</v>
      </c>
    </row>
    <row r="113" spans="14:17" ht="10.5" x14ac:dyDescent="0.25">
      <c r="N113" s="49">
        <f>_xll.qlCalendarAdvance("NullCalendar",N112,"1M")</f>
        <v>47876</v>
      </c>
      <c r="O113" s="62">
        <f>_xll.qlYieldTSForwardRate(O$3,$N113,$N113+1,"Actual/365 (Fixed)","Continuous","Annual",,$G$8)</f>
        <v>1.6221509876750421E-2</v>
      </c>
      <c r="P113" s="62">
        <f>_xll.qlYieldTSForwardRate(P$3,$N113,$N113+1,"Actual/365 (Fixed)","Continuous","Annual",,$G$36)</f>
        <v>1.8776071304684734E-2</v>
      </c>
      <c r="Q113" s="62">
        <f>_xll.qlYieldTSForwardRate(Q$3,$N113,$N113+1,"Actual/365 (Fixed)","Continuous","Annual",,$G$62)</f>
        <v>2.0467559535668076E-2</v>
      </c>
    </row>
    <row r="114" spans="14:17" ht="10.5" x14ac:dyDescent="0.25">
      <c r="N114" s="49">
        <f>_xll.qlCalendarAdvance("NullCalendar",N113,"1M")</f>
        <v>47907</v>
      </c>
      <c r="O114" s="62">
        <f>_xll.qlYieldTSForwardRate(O$3,$N114,$N114+1,"Actual/365 (Fixed)","Continuous","Annual",,$G$8)</f>
        <v>1.6255570909814311E-2</v>
      </c>
      <c r="P114" s="62">
        <f>_xll.qlYieldTSForwardRate(P$3,$N114,$N114+1,"Actual/365 (Fixed)","Continuous","Annual",,$G$36)</f>
        <v>1.8810476619316209E-2</v>
      </c>
      <c r="Q114" s="62">
        <f>_xll.qlYieldTSForwardRate(Q$3,$N114,$N114+1,"Actual/365 (Fixed)","Continuous","Annual",,$G$62)</f>
        <v>2.0501990632558767E-2</v>
      </c>
    </row>
    <row r="115" spans="14:17" ht="10.5" x14ac:dyDescent="0.25">
      <c r="N115" s="49">
        <f>_xll.qlCalendarAdvance("NullCalendar",N114,"1M")</f>
        <v>47935</v>
      </c>
      <c r="O115" s="62">
        <f>_xll.qlYieldTSForwardRate(O$3,$N115,$N115+1,"Actual/365 (Fixed)","Continuous","Annual",,$G$8)</f>
        <v>1.6285538233137324E-2</v>
      </c>
      <c r="P115" s="62">
        <f>_xll.qlYieldTSForwardRate(P$3,$N115,$N115+1,"Actual/365 (Fixed)","Continuous","Annual",,$G$36)</f>
        <v>1.884147612685819E-2</v>
      </c>
      <c r="Q115" s="62">
        <f>_xll.qlYieldTSForwardRate(Q$3,$N115,$N115+1,"Actual/365 (Fixed)","Continuous","Annual",,$G$62)</f>
        <v>2.0532978564127984E-2</v>
      </c>
    </row>
    <row r="116" spans="14:17" ht="10.5" x14ac:dyDescent="0.25">
      <c r="N116" s="49">
        <f>_xll.qlCalendarAdvance("NullCalendar",N115,"1M")</f>
        <v>47966</v>
      </c>
      <c r="O116" s="62">
        <f>_xll.qlYieldTSForwardRate(O$3,$N116,$N116+1,"Actual/365 (Fixed)","Continuous","Annual",,$G$8)</f>
        <v>1.6317833415848117E-2</v>
      </c>
      <c r="P116" s="62">
        <f>_xll.qlYieldTSForwardRate(P$3,$N116,$N116+1,"Actual/365 (Fixed)","Continuous","Annual",,$G$36)</f>
        <v>1.8875712578781997E-2</v>
      </c>
      <c r="Q116" s="62">
        <f>_xll.qlYieldTSForwardRate(Q$3,$N116,$N116+1,"Actual/365 (Fixed)","Continuous","Annual",,$G$62)</f>
        <v>2.0567163601668239E-2</v>
      </c>
    </row>
    <row r="117" spans="14:17" ht="10.5" x14ac:dyDescent="0.25">
      <c r="N117" s="49">
        <f>_xll.qlCalendarAdvance("NullCalendar",N116,"1M")</f>
        <v>47996</v>
      </c>
      <c r="O117" s="62">
        <f>_xll.qlYieldTSForwardRate(O$3,$N117,$N117+1,"Actual/365 (Fixed)","Continuous","Annual",,$G$8)</f>
        <v>1.6348203410678726E-2</v>
      </c>
      <c r="P117" s="62">
        <f>_xll.qlYieldTSForwardRate(P$3,$N117,$N117+1,"Actual/365 (Fixed)","Continuous","Annual",,$G$36)</f>
        <v>1.8908760151494695E-2</v>
      </c>
      <c r="Q117" s="62">
        <f>_xll.qlYieldTSForwardRate(Q$3,$N117,$N117+1,"Actual/365 (Fixed)","Continuous","Annual",,$G$62)</f>
        <v>2.0600122798990015E-2</v>
      </c>
    </row>
    <row r="118" spans="14:17" ht="10.5" x14ac:dyDescent="0.25">
      <c r="N118" s="49">
        <f>_xll.qlCalendarAdvance("NullCalendar",N117,"1M")</f>
        <v>48027</v>
      </c>
      <c r="O118" s="62">
        <f>_xll.qlYieldTSForwardRate(O$3,$N118,$N118+1,"Actual/365 (Fixed)","Continuous","Annual",,$G$8)</f>
        <v>1.6378672883719487E-2</v>
      </c>
      <c r="P118" s="62">
        <f>_xll.qlYieldTSForwardRate(P$3,$N118,$N118+1,"Actual/365 (Fixed)","Continuous","Annual",,$G$36)</f>
        <v>1.8942822016432048E-2</v>
      </c>
      <c r="Q118" s="62">
        <f>_xll.qlYieldTSForwardRate(Q$3,$N118,$N118+1,"Actual/365 (Fixed)","Continuous","Annual",,$G$62)</f>
        <v>2.0634053436052641E-2</v>
      </c>
    </row>
    <row r="119" spans="14:17" ht="10.5" x14ac:dyDescent="0.25">
      <c r="N119" s="49">
        <f>_xll.qlCalendarAdvance("NullCalendar",N118,"1M")</f>
        <v>48057</v>
      </c>
      <c r="O119" s="62">
        <f>_xll.qlYieldTSForwardRate(O$3,$N119,$N119+1,"Actual/365 (Fixed)","Continuous","Annual",,$G$8)</f>
        <v>1.6407276062703868E-2</v>
      </c>
      <c r="P119" s="62">
        <f>_xll.qlYieldTSForwardRate(P$3,$N119,$N119+1,"Actual/365 (Fixed)","Continuous","Annual",,$G$36)</f>
        <v>1.8975700634184335E-2</v>
      </c>
      <c r="Q119" s="62">
        <f>_xll.qlYieldTSForwardRate(Q$3,$N119,$N119+1,"Actual/365 (Fixed)","Continuous","Annual",,$G$62)</f>
        <v>2.0666766439449792E-2</v>
      </c>
    </row>
    <row r="120" spans="14:17" ht="10.5" x14ac:dyDescent="0.25">
      <c r="N120" s="49">
        <f>_xll.qlCalendarAdvance("NullCalendar",N119,"1M")</f>
        <v>48088</v>
      </c>
      <c r="O120" s="62">
        <f>_xll.qlYieldTSForwardRate(O$3,$N120,$N120+1,"Actual/365 (Fixed)","Continuous","Annual",,$G$8)</f>
        <v>1.6435919826244903E-2</v>
      </c>
      <c r="P120" s="62">
        <f>_xll.qlYieldTSForwardRate(P$3,$N120,$N120+1,"Actual/365 (Fixed)","Continuous","Annual",,$G$36)</f>
        <v>1.9009587912231413E-2</v>
      </c>
      <c r="Q120" s="62">
        <f>_xll.qlYieldTSForwardRate(Q$3,$N120,$N120+1,"Actual/365 (Fixed)","Continuous","Annual",,$G$62)</f>
        <v>2.0700442676174397E-2</v>
      </c>
    </row>
    <row r="121" spans="14:17" ht="10.5" x14ac:dyDescent="0.25">
      <c r="N121" s="49">
        <f>_xll.qlCalendarAdvance("NullCalendar",N120,"1M")</f>
        <v>48119</v>
      </c>
      <c r="O121" s="62">
        <f>_xll.qlYieldTSForwardRate(O$3,$N121,$N121+1,"Actual/365 (Fixed)","Continuous","Annual",,$G$8)</f>
        <v>1.6463635770071938E-2</v>
      </c>
      <c r="P121" s="62">
        <f>_xll.qlYieldTSForwardRate(P$3,$N121,$N121+1,"Actual/365 (Fixed)","Continuous","Annual",,$G$36)</f>
        <v>1.9043386465859197E-2</v>
      </c>
      <c r="Q121" s="62">
        <f>_xll.qlYieldTSForwardRate(Q$3,$N121,$N121+1,"Actual/365 (Fixed)","Continuous","Annual",,$G$62)</f>
        <v>2.0733989627327233E-2</v>
      </c>
    </row>
    <row r="122" spans="14:17" ht="10.5" x14ac:dyDescent="0.25">
      <c r="N122" s="49">
        <f>_xll.qlCalendarAdvance("NullCalendar",N121,"1M")</f>
        <v>48149</v>
      </c>
      <c r="O122" s="62">
        <f>_xll.qlYieldTSForwardRate(O$3,$N122,$N122+1,"Actual/365 (Fixed)","Continuous","Annual",,$G$8)</f>
        <v>1.6489574243331785E-2</v>
      </c>
      <c r="P122" s="62">
        <f>_xll.qlYieldTSForwardRate(P$3,$N122,$N122+1,"Actual/365 (Fixed)","Continuous","Annual",,$G$36)</f>
        <v>1.9076010266044441E-2</v>
      </c>
      <c r="Q122" s="62">
        <f>_xll.qlYieldTSForwardRate(Q$3,$N122,$N122+1,"Actual/365 (Fixed)","Continuous","Annual",,$G$62)</f>
        <v>2.0766331321901449E-2</v>
      </c>
    </row>
    <row r="123" spans="14:17" ht="10.5" x14ac:dyDescent="0.25">
      <c r="N123" s="49">
        <f>_xll.qlCalendarAdvance("NullCalendar",N122,"1M")</f>
        <v>48180</v>
      </c>
      <c r="O123" s="62">
        <f>_xll.qlYieldTSForwardRate(O$3,$N123,$N123+1,"Actual/365 (Fixed)","Continuous","Annual",,$G$8)</f>
        <v>1.6515464477536317E-2</v>
      </c>
      <c r="P123" s="62">
        <f>_xll.qlYieldTSForwardRate(P$3,$N123,$N123+1,"Actual/365 (Fixed)","Continuous","Annual",,$G$36)</f>
        <v>1.910963423268295E-2</v>
      </c>
      <c r="Q123" s="62">
        <f>_xll.qlYieldTSForwardRate(Q$3,$N123,$N123+1,"Actual/365 (Fixed)","Continuous","Annual",,$G$62)</f>
        <v>2.0799623872681711E-2</v>
      </c>
    </row>
    <row r="124" spans="14:17" ht="10.5" x14ac:dyDescent="0.25">
      <c r="N124" s="49">
        <f>_xll.qlCalendarAdvance("NullCalendar",N123,"1M")</f>
        <v>48210</v>
      </c>
      <c r="O124" s="62">
        <f>_xll.qlYieldTSForwardRate(O$3,$N124,$N124+1,"Actual/365 (Fixed)","Continuous","Annual",,$G$8)</f>
        <v>1.653963613494357E-2</v>
      </c>
      <c r="P124" s="62">
        <f>_xll.qlYieldTSForwardRate(P$3,$N124,$N124+1,"Actual/365 (Fixed)","Continuous","Annual",,$G$36)</f>
        <v>1.9142089077815561E-2</v>
      </c>
      <c r="Q124" s="62">
        <f>_xll.qlYieldTSForwardRate(Q$3,$N124,$N124+1,"Actual/365 (Fixed)","Continuous","Annual",,$G$62)</f>
        <v>2.0831719373261767E-2</v>
      </c>
    </row>
  </sheetData>
  <dataValidations count="4">
    <dataValidation type="list" allowBlank="1" showInputMessage="1" showErrorMessage="1" sqref="G14 G42 G68">
      <formula1>"Discount,ZeroYield,ForwardRate"</formula1>
    </dataValidation>
    <dataValidation type="list" allowBlank="1" showInputMessage="1" showErrorMessage="1" sqref="G5">
      <formula1>"AllDepos,DeposBeforeFirstFuturesStartDate,DeposBeforeFirstFuturesStartDatePlusOne,DeposBeforeFirstFuturesExpiryDate"</formula1>
    </dataValidation>
    <dataValidation type="list" allowBlank="1" showInputMessage="1" showErrorMessage="1" sqref="G13 G41 G67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12 G40 G66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4"/>
  <sheetViews>
    <sheetView zoomScale="85" zoomScaleNormal="85" workbookViewId="0"/>
  </sheetViews>
  <sheetFormatPr defaultColWidth="9.33203125" defaultRowHeight="10" x14ac:dyDescent="0.2"/>
  <cols>
    <col min="1" max="1" width="30.44140625" bestFit="1" customWidth="1"/>
    <col min="2" max="2" width="17.77734375" bestFit="1" customWidth="1"/>
    <col min="3" max="3" width="10.44140625" bestFit="1" customWidth="1"/>
    <col min="4" max="4" width="15.44140625" customWidth="1"/>
    <col min="5" max="5" width="3.77734375" customWidth="1"/>
    <col min="6" max="6" width="33.44140625" bestFit="1" customWidth="1"/>
    <col min="7" max="7" width="22.6640625" bestFit="1" customWidth="1"/>
    <col min="8" max="8" width="3.77734375" customWidth="1"/>
    <col min="9" max="9" width="20.109375" bestFit="1" customWidth="1"/>
    <col min="10" max="10" width="14.109375" bestFit="1" customWidth="1"/>
    <col min="12" max="12" width="16.21875" customWidth="1"/>
    <col min="14" max="14" width="17.88671875" bestFit="1" customWidth="1"/>
    <col min="15" max="17" width="15.6640625" customWidth="1"/>
  </cols>
  <sheetData>
    <row r="1" spans="1:17" ht="11" thickBot="1" x14ac:dyDescent="0.3">
      <c r="B1" s="4"/>
      <c r="C1" s="4"/>
      <c r="D1" s="4"/>
      <c r="E1" s="4"/>
      <c r="F1" s="4"/>
      <c r="G1" s="4"/>
      <c r="H1" s="4"/>
      <c r="I1" s="45" t="s">
        <v>61</v>
      </c>
      <c r="J1" s="46" t="s">
        <v>62</v>
      </c>
    </row>
    <row r="2" spans="1:17" ht="11.5" thickBot="1" x14ac:dyDescent="0.35">
      <c r="A2" s="45"/>
      <c r="B2" s="47" t="s">
        <v>58</v>
      </c>
      <c r="C2" s="47"/>
      <c r="D2" s="46"/>
      <c r="E2" s="4"/>
      <c r="F2" s="37" t="s">
        <v>50</v>
      </c>
      <c r="G2" s="38" t="str">
        <f>_xll.qlPiecewiseYieldCurve(G4,G5,G6,_xll.ohPack(B3:B9),G7,,,G8,G9)</f>
        <v>YC_ESTR#0000</v>
      </c>
      <c r="H2" s="4"/>
      <c r="I2" s="49">
        <f t="array" ref="I2:I12">_xll.qlPiecewiseYieldCurveDates(G2)</f>
        <v>44561</v>
      </c>
      <c r="J2" s="50">
        <f t="array" ref="J2:J12">_xll.qlPiecewiseYieldCurveData(G2)</f>
        <v>1</v>
      </c>
      <c r="L2" t="str">
        <f>_xll.ohRangeRetrieveError(I2)</f>
        <v/>
      </c>
      <c r="O2" s="92" t="s">
        <v>114</v>
      </c>
      <c r="P2" s="93"/>
      <c r="Q2" s="94"/>
    </row>
    <row r="3" spans="1:17" ht="11.5" thickBot="1" x14ac:dyDescent="0.35">
      <c r="A3" s="79" t="s">
        <v>109</v>
      </c>
      <c r="B3" s="77" t="str">
        <f t="array" ref="B3:B9">RateHelpers!A85:A91</f>
        <v>obj_0004e#0000</v>
      </c>
      <c r="C3" s="27"/>
      <c r="D3" s="52"/>
      <c r="E3" s="4"/>
      <c r="F3" s="39" t="s">
        <v>11</v>
      </c>
      <c r="G3" s="40" t="str">
        <f>_xll.ohRangeRetrieveError(G2)</f>
        <v/>
      </c>
      <c r="H3" s="4"/>
      <c r="I3" s="49">
        <v>44930</v>
      </c>
      <c r="J3" s="50">
        <v>1.0058837611160025</v>
      </c>
      <c r="N3" s="45" t="s">
        <v>61</v>
      </c>
      <c r="O3" s="45" t="str">
        <f>G4</f>
        <v>YC_ESTR</v>
      </c>
      <c r="P3" s="45" t="str">
        <f>G33</f>
        <v>YC_EUR_USD_CN</v>
      </c>
      <c r="Q3" s="91" t="str">
        <f>G57</f>
        <v>YC_EUR_USD_MTM</v>
      </c>
    </row>
    <row r="4" spans="1:17" ht="11" x14ac:dyDescent="0.3">
      <c r="A4" s="79" t="s">
        <v>109</v>
      </c>
      <c r="B4" s="77" t="str">
        <v>obj_00053#0000</v>
      </c>
      <c r="C4" s="27"/>
      <c r="D4" s="52"/>
      <c r="E4" s="4"/>
      <c r="F4" s="37" t="s">
        <v>5</v>
      </c>
      <c r="G4" s="41" t="s">
        <v>115</v>
      </c>
      <c r="H4" s="4"/>
      <c r="I4" s="49">
        <v>45295</v>
      </c>
      <c r="J4" s="50">
        <v>1.0088542894636559</v>
      </c>
      <c r="N4" s="49">
        <f>_xll.qlTermStructureReferenceDate(G2)</f>
        <v>44561</v>
      </c>
      <c r="O4" s="62">
        <f>_xll.qlYieldTSForwardRate(O$3,$N4,$N4+1,"Actual/365 (Fixed)","Continuous","Annual",,$G$2)</f>
        <v>-6.4412911302909144E-3</v>
      </c>
      <c r="P4" s="62">
        <f>_xll.qlYieldTSForwardRate(P$3,$N4,$N4+1,"Actual/365 (Fixed)","Continuous","Annual",,$G$31)</f>
        <v>-7.955765104323843E-3</v>
      </c>
      <c r="Q4" s="62">
        <f>_xll.qlYieldTSForwardRate(Q$3,$N4,$N4+1,"Actual/365 (Fixed)","Continuous","Annual",,$G$55)</f>
        <v>-8.0664348499983017E-3</v>
      </c>
    </row>
    <row r="5" spans="1:17" ht="11" x14ac:dyDescent="0.3">
      <c r="A5" s="79" t="s">
        <v>109</v>
      </c>
      <c r="B5" s="77" t="str">
        <v>obj_00057#0000</v>
      </c>
      <c r="C5" s="27"/>
      <c r="D5" s="52"/>
      <c r="E5" s="4"/>
      <c r="F5" s="42" t="s">
        <v>46</v>
      </c>
      <c r="G5" s="43">
        <v>0</v>
      </c>
      <c r="H5" s="4"/>
      <c r="I5" s="49">
        <v>45663</v>
      </c>
      <c r="J5" s="50">
        <v>1.009910827416576</v>
      </c>
      <c r="N5" s="49">
        <f>_xll.qlCalendarAdvance("NullCalendar",N4,"1M")</f>
        <v>44592</v>
      </c>
      <c r="O5" s="62">
        <f>_xll.qlYieldTSForwardRate(O$3,$N5,$N5+1,"Actual/365 (Fixed)","Continuous","Annual",,$G$2)</f>
        <v>-6.4273386070691817E-3</v>
      </c>
      <c r="P5" s="62">
        <f>_xll.qlYieldTSForwardRate(P$3,$N5,$N5+1,"Actual/365 (Fixed)","Continuous","Annual",,$G$31)</f>
        <v>-7.9423193012315117E-3</v>
      </c>
      <c r="Q5" s="62">
        <f>_xll.qlYieldTSForwardRate(Q$3,$N5,$N5+1,"Actual/365 (Fixed)","Continuous","Annual",,$G$55)</f>
        <v>-8.052476710307812E-3</v>
      </c>
    </row>
    <row r="6" spans="1:17" ht="11" x14ac:dyDescent="0.3">
      <c r="A6" s="79" t="s">
        <v>109</v>
      </c>
      <c r="B6" s="77" t="str">
        <v>obj_00056#0000</v>
      </c>
      <c r="C6" s="27"/>
      <c r="D6" s="52"/>
      <c r="E6" s="4"/>
      <c r="F6" s="42" t="s">
        <v>7</v>
      </c>
      <c r="G6" s="43" t="s">
        <v>98</v>
      </c>
      <c r="H6" s="4"/>
      <c r="I6" s="49">
        <v>46391</v>
      </c>
      <c r="J6" s="50">
        <v>1.0103071206351883</v>
      </c>
      <c r="N6" s="49">
        <f>_xll.qlCalendarAdvance("NullCalendar",N5,"1M")</f>
        <v>44620</v>
      </c>
      <c r="O6" s="62">
        <f>_xll.qlYieldTSForwardRate(O$3,$N6,$N6+1,"Actual/365 (Fixed)","Continuous","Annual",,$G$2)</f>
        <v>-6.3915008760193929E-3</v>
      </c>
      <c r="P6" s="62">
        <f>_xll.qlYieldTSForwardRate(P$3,$N6,$N6+1,"Actual/365 (Fixed)","Continuous","Annual",,$G$31)</f>
        <v>-7.9077831053778261E-3</v>
      </c>
      <c r="Q6" s="62">
        <f>_xll.qlYieldTSForwardRate(Q$3,$N6,$N6+1,"Actual/365 (Fixed)","Continuous","Annual",,$G$55)</f>
        <v>-8.0166245530050376E-3</v>
      </c>
    </row>
    <row r="7" spans="1:17" ht="11" x14ac:dyDescent="0.3">
      <c r="A7" s="79" t="s">
        <v>109</v>
      </c>
      <c r="B7" s="77" t="str">
        <v>obj_00055#0000</v>
      </c>
      <c r="C7" s="27"/>
      <c r="D7" s="52"/>
      <c r="E7" s="4"/>
      <c r="F7" s="42" t="s">
        <v>8</v>
      </c>
      <c r="G7" s="43"/>
      <c r="H7" s="4"/>
      <c r="I7" s="49">
        <v>48218</v>
      </c>
      <c r="J7" s="50">
        <v>0.99292840331356735</v>
      </c>
      <c r="N7" s="49">
        <f>_xll.qlCalendarAdvance("NullCalendar",N6,"1M")</f>
        <v>44648</v>
      </c>
      <c r="O7" s="62">
        <f>_xll.qlYieldTSForwardRate(O$3,$N7,$N7+1,"Actual/365 (Fixed)","Continuous","Annual",,$G$2)</f>
        <v>-6.3336091565923906E-3</v>
      </c>
      <c r="P7" s="62">
        <f>_xll.qlYieldTSForwardRate(P$3,$N7,$N7+1,"Actual/365 (Fixed)","Continuous","Annual",,$G$31)</f>
        <v>-7.8519938660105981E-3</v>
      </c>
      <c r="Q7" s="62">
        <f>_xll.qlYieldTSForwardRate(Q$3,$N7,$N7+1,"Actual/365 (Fixed)","Continuous","Annual",,$G$55)</f>
        <v>-7.9587095298083096E-3</v>
      </c>
    </row>
    <row r="8" spans="1:17" ht="11" x14ac:dyDescent="0.3">
      <c r="A8" s="79" t="s">
        <v>109</v>
      </c>
      <c r="B8" s="77" t="str">
        <v>obj_00054#0000</v>
      </c>
      <c r="C8" s="27"/>
      <c r="D8" s="52"/>
      <c r="E8" s="4"/>
      <c r="F8" s="42" t="s">
        <v>47</v>
      </c>
      <c r="G8" s="43" t="s">
        <v>51</v>
      </c>
      <c r="H8" s="4"/>
      <c r="I8" s="49">
        <v>51872</v>
      </c>
      <c r="J8" s="50">
        <v>0.92642631739472026</v>
      </c>
      <c r="N8" s="49">
        <f>_xll.qlCalendarAdvance("NullCalendar",N7,"1M")</f>
        <v>44679</v>
      </c>
      <c r="O8" s="62">
        <f>_xll.qlYieldTSForwardRate(O$3,$N8,$N8+1,"Actual/365 (Fixed)","Continuous","Annual",,$G$2)</f>
        <v>-6.2437897881877534E-3</v>
      </c>
      <c r="P8" s="62">
        <f>_xll.qlYieldTSForwardRate(P$3,$N8,$N8+1,"Actual/365 (Fixed)","Continuous","Annual",,$G$31)</f>
        <v>-7.7654365086896483E-3</v>
      </c>
      <c r="Q8" s="62">
        <f>_xll.qlYieldTSForwardRate(Q$3,$N8,$N8+1,"Actual/365 (Fixed)","Continuous","Annual",,$G$55)</f>
        <v>-7.8688540053362226E-3</v>
      </c>
    </row>
    <row r="9" spans="1:17" ht="11" x14ac:dyDescent="0.3">
      <c r="A9" s="79" t="s">
        <v>109</v>
      </c>
      <c r="B9" s="77" t="str">
        <v>obj_00051#0000</v>
      </c>
      <c r="C9" s="27"/>
      <c r="D9" s="52"/>
      <c r="E9" s="4"/>
      <c r="F9" s="42" t="s">
        <v>48</v>
      </c>
      <c r="G9" s="56" t="s">
        <v>99</v>
      </c>
      <c r="H9" s="4"/>
      <c r="I9" s="49">
        <v>55522</v>
      </c>
      <c r="J9" s="50">
        <v>0.90104950882497303</v>
      </c>
      <c r="N9" s="49">
        <f>_xll.qlCalendarAdvance("NullCalendar",N8,"1M")</f>
        <v>44709</v>
      </c>
      <c r="O9" s="62">
        <f>_xll.qlYieldTSForwardRate(O$3,$N9,$N9+1,"Actual/365 (Fixed)","Continuous","Annual",,$G$2)</f>
        <v>-6.1311287890347529E-3</v>
      </c>
      <c r="P9" s="62">
        <f>_xll.qlYieldTSForwardRate(P$3,$N9,$N9+1,"Actual/365 (Fixed)","Continuous","Annual",,$G$31)</f>
        <v>-7.6568670705422087E-3</v>
      </c>
      <c r="Q9" s="62">
        <f>_xll.qlYieldTSForwardRate(Q$3,$N9,$N9+1,"Actual/365 (Fixed)","Continuous","Annual",,$G$55)</f>
        <v>-7.7561476554206992E-3</v>
      </c>
    </row>
    <row r="10" spans="1:17" ht="11" x14ac:dyDescent="0.3">
      <c r="A10" s="79"/>
      <c r="B10" s="77"/>
      <c r="C10" s="27"/>
      <c r="D10" s="52"/>
      <c r="E10" s="4"/>
      <c r="F10" s="42" t="s">
        <v>49</v>
      </c>
      <c r="G10" s="43"/>
      <c r="H10" s="4"/>
      <c r="I10" s="49" t="e">
        <v>#N/A</v>
      </c>
      <c r="J10" s="50" t="e">
        <v>#N/A</v>
      </c>
      <c r="N10" s="49">
        <f>_xll.qlCalendarAdvance("NullCalendar",N9,"1M")</f>
        <v>44740</v>
      </c>
      <c r="O10" s="62">
        <f>_xll.qlYieldTSForwardRate(O$3,$N10,$N10+1,"Actual/365 (Fixed)","Continuous","Annual",,$G$2)</f>
        <v>-5.9881154257317663E-3</v>
      </c>
      <c r="P10" s="62">
        <f>_xll.qlYieldTSForwardRate(P$3,$N10,$N10+1,"Actual/365 (Fixed)","Continuous","Annual",,$G$31)</f>
        <v>-7.5190475889959502E-3</v>
      </c>
      <c r="Q10" s="62">
        <f>_xll.qlYieldTSForwardRate(Q$3,$N10,$N10+1,"Actual/365 (Fixed)","Continuous","Annual",,$G$55)</f>
        <v>-7.613076723298807E-3</v>
      </c>
    </row>
    <row r="11" spans="1:17" ht="11" x14ac:dyDescent="0.3">
      <c r="A11" s="51"/>
      <c r="B11" s="77"/>
      <c r="C11" s="27"/>
      <c r="D11" s="52"/>
      <c r="E11" s="4"/>
      <c r="F11" s="42" t="s">
        <v>9</v>
      </c>
      <c r="G11" s="43"/>
      <c r="H11" s="4"/>
      <c r="I11" s="49" t="e">
        <v>#N/A</v>
      </c>
      <c r="J11" s="50" t="e">
        <v>#N/A</v>
      </c>
      <c r="N11" s="49">
        <f>_xll.qlCalendarAdvance("NullCalendar",N10,"1M")</f>
        <v>44770</v>
      </c>
      <c r="O11" s="62">
        <f>_xll.qlYieldTSForwardRate(O$3,$N11,$N11+1,"Actual/365 (Fixed)","Continuous","Annual",,$G$2)</f>
        <v>-5.8239763670356222E-3</v>
      </c>
      <c r="P11" s="62">
        <f>_xll.qlYieldTSForwardRate(P$3,$N11,$N11+1,"Actual/365 (Fixed)","Continuous","Annual",,$G$31)</f>
        <v>-7.3608696435298569E-3</v>
      </c>
      <c r="Q11" s="62">
        <f>_xll.qlYieldTSForwardRate(Q$3,$N11,$N11+1,"Actual/365 (Fixed)","Continuous","Annual",,$G$55)</f>
        <v>-7.4488715916801928E-3</v>
      </c>
    </row>
    <row r="12" spans="1:17" ht="11.5" thickBot="1" x14ac:dyDescent="0.35">
      <c r="A12" s="65"/>
      <c r="B12" s="78"/>
      <c r="C12" s="34"/>
      <c r="D12" s="66"/>
      <c r="E12" s="4"/>
      <c r="F12" s="39" t="s">
        <v>10</v>
      </c>
      <c r="G12" s="44"/>
      <c r="H12" s="4"/>
      <c r="I12" s="67" t="e">
        <v>#N/A</v>
      </c>
      <c r="J12" s="68" t="e">
        <v>#N/A</v>
      </c>
      <c r="N12" s="49">
        <f>_xll.qlCalendarAdvance("NullCalendar",N11,"1M")</f>
        <v>44801</v>
      </c>
      <c r="O12" s="62">
        <f>_xll.qlYieldTSForwardRate(O$3,$N12,$N12+1,"Actual/365 (Fixed)","Continuous","Annual",,$G$2)</f>
        <v>-5.6277690089626686E-3</v>
      </c>
      <c r="P12" s="62">
        <f>_xll.qlYieldTSForwardRate(P$3,$N12,$N12+1,"Actual/365 (Fixed)","Continuous","Annual",,$G$31)</f>
        <v>-7.1717880377027308E-3</v>
      </c>
      <c r="Q12" s="62">
        <f>_xll.qlYieldTSForwardRate(Q$3,$N12,$N12+1,"Actual/365 (Fixed)","Continuous","Annual",,$G$55)</f>
        <v>-7.252585251851738E-3</v>
      </c>
    </row>
    <row r="13" spans="1:17" ht="11" thickBot="1" x14ac:dyDescent="0.3">
      <c r="E13" s="4"/>
      <c r="F13" s="4"/>
      <c r="G13" s="4"/>
      <c r="H13" s="4"/>
      <c r="N13" s="49">
        <f>_xll.qlCalendarAdvance("NullCalendar",N12,"1M")</f>
        <v>44832</v>
      </c>
      <c r="O13" s="62">
        <f>_xll.qlYieldTSForwardRate(O$3,$N13,$N13+1,"Actual/365 (Fixed)","Continuous","Annual",,$G$2)</f>
        <v>-5.4045286371187948E-3</v>
      </c>
      <c r="P13" s="62">
        <f>_xll.qlYieldTSForwardRate(P$3,$N13,$N13+1,"Actual/365 (Fixed)","Continuous","Annual",,$G$31)</f>
        <v>-6.9566551884427735E-3</v>
      </c>
      <c r="Q13" s="62">
        <f>_xll.qlYieldTSForwardRate(Q$3,$N13,$N13+1,"Actual/365 (Fixed)","Continuous","Annual",,$G$55)</f>
        <v>-7.0292550163495787E-3</v>
      </c>
    </row>
    <row r="14" spans="1:17" ht="10.5" x14ac:dyDescent="0.25">
      <c r="E14" s="4"/>
      <c r="F14" s="1" t="s">
        <v>65</v>
      </c>
      <c r="G14" s="54" t="str">
        <f>_xll.qlTermStructureCalendar($G$2)</f>
        <v>Null</v>
      </c>
      <c r="H14" s="4"/>
      <c r="N14" s="49">
        <f>_xll.qlCalendarAdvance("NullCalendar",N13,"1M")</f>
        <v>44862</v>
      </c>
      <c r="O14" s="62">
        <f>_xll.qlYieldTSForwardRate(O$3,$N14,$N14+1,"Actual/365 (Fixed)","Continuous","Annual",,$G$2)</f>
        <v>-5.1627505377649296E-3</v>
      </c>
      <c r="P14" s="62">
        <f>_xll.qlYieldTSForwardRate(P$3,$N14,$N14+1,"Actual/365 (Fixed)","Continuous","Annual",,$G$31)</f>
        <v>-6.7236578548319189E-3</v>
      </c>
      <c r="Q14" s="62">
        <f>_xll.qlYieldTSForwardRate(Q$3,$N14,$N14+1,"Actual/365 (Fixed)","Continuous","Annual",,$G$55)</f>
        <v>-6.7873795912087873E-3</v>
      </c>
    </row>
    <row r="15" spans="1:17" ht="10.5" x14ac:dyDescent="0.25">
      <c r="E15" s="4"/>
      <c r="F15" s="55" t="s">
        <v>66</v>
      </c>
      <c r="G15" s="56" t="str">
        <f>_xll.qlTermStructureDayCounter($G$2)</f>
        <v>Actual/365 (Fixed)</v>
      </c>
      <c r="H15" s="4"/>
      <c r="N15" s="49">
        <f>_xll.qlCalendarAdvance("NullCalendar",N14,"1M")</f>
        <v>44893</v>
      </c>
      <c r="O15" s="62">
        <f>_xll.qlYieldTSForwardRate(O$3,$N15,$N15+1,"Actual/365 (Fixed)","Continuous","Annual",,$G$2)</f>
        <v>-4.8863161710357289E-3</v>
      </c>
      <c r="P15" s="62">
        <f>_xll.qlYieldTSForwardRate(P$3,$N15,$N15+1,"Actual/365 (Fixed)","Continuous","Annual",,$G$31)</f>
        <v>-6.4572628813814184E-3</v>
      </c>
      <c r="Q15" s="62">
        <f>_xll.qlYieldTSForwardRate(Q$3,$N15,$N15+1,"Actual/365 (Fixed)","Continuous","Annual",,$G$55)</f>
        <v>-6.5108339481026196E-3</v>
      </c>
    </row>
    <row r="16" spans="1:17" ht="10.5" x14ac:dyDescent="0.25">
      <c r="E16" s="4"/>
      <c r="F16" s="55" t="s">
        <v>63</v>
      </c>
      <c r="G16" s="57">
        <f>_xll.qlTermStructureReferenceDate($G$2)</f>
        <v>44561</v>
      </c>
      <c r="H16" s="4"/>
      <c r="N16" s="49">
        <f>_xll.qlCalendarAdvance("NullCalendar",N15,"1M")</f>
        <v>44923</v>
      </c>
      <c r="O16" s="62">
        <f>_xll.qlYieldTSForwardRate(O$3,$N16,$N16+1,"Actual/365 (Fixed)","Continuous","Annual",,$G$2)</f>
        <v>-4.593060012152885E-3</v>
      </c>
      <c r="P16" s="62">
        <f>_xll.qlYieldTSForwardRate(P$3,$N16,$N16+1,"Actual/365 (Fixed)","Continuous","Annual",,$G$31)</f>
        <v>-6.1746570403534351E-3</v>
      </c>
      <c r="Q16" s="62">
        <f>_xll.qlYieldTSForwardRate(Q$3,$N16,$N16+1,"Actual/365 (Fixed)","Continuous","Annual",,$G$55)</f>
        <v>-6.2174597412588996E-3</v>
      </c>
    </row>
    <row r="17" spans="1:17" ht="10.5" x14ac:dyDescent="0.25">
      <c r="E17" s="4"/>
      <c r="F17" s="55" t="s">
        <v>67</v>
      </c>
      <c r="G17" s="57">
        <f>_xll.qlTermStructureMaxDate($G$2)</f>
        <v>55522</v>
      </c>
      <c r="H17" s="4"/>
      <c r="N17" s="49">
        <f>_xll.qlCalendarAdvance("NullCalendar",N16,"1M")</f>
        <v>44954</v>
      </c>
      <c r="O17" s="62">
        <f>_xll.qlYieldTSForwardRate(O$3,$N17,$N17+1,"Actual/365 (Fixed)","Continuous","Annual",,$G$2)</f>
        <v>-4.2761602605885561E-3</v>
      </c>
      <c r="P17" s="62">
        <f>_xll.qlYieldTSForwardRate(P$3,$N17,$N17+1,"Actual/365 (Fixed)","Continuous","Annual",,$G$31)</f>
        <v>-5.8690285420151221E-3</v>
      </c>
      <c r="Q17" s="62">
        <f>_xll.qlYieldTSForwardRate(Q$3,$N17,$N17+1,"Actual/365 (Fixed)","Continuous","Annual",,$G$55)</f>
        <v>-5.9004325374676083E-3</v>
      </c>
    </row>
    <row r="18" spans="1:17" ht="10.5" x14ac:dyDescent="0.25">
      <c r="E18" s="4"/>
      <c r="F18" s="58" t="s">
        <v>64</v>
      </c>
      <c r="G18" s="59">
        <f>_xll.qlTermStructureSettlementDays($G$2)</f>
        <v>0</v>
      </c>
      <c r="H18" s="4"/>
      <c r="N18" s="49">
        <f>_xll.qlCalendarAdvance("NullCalendar",N17,"1M")</f>
        <v>44985</v>
      </c>
      <c r="O18" s="62">
        <f>_xll.qlYieldTSForwardRate(O$3,$N18,$N18+1,"Actual/365 (Fixed)","Continuous","Annual",,$G$2)</f>
        <v>-3.9720812610711132E-3</v>
      </c>
      <c r="P18" s="62">
        <f>_xll.qlYieldTSForwardRate(P$3,$N18,$N18+1,"Actual/365 (Fixed)","Continuous","Annual",,$G$31)</f>
        <v>-5.5750108054645926E-3</v>
      </c>
      <c r="Q18" s="62">
        <f>_xll.qlYieldTSForwardRate(Q$3,$N18,$N18+1,"Actual/365 (Fixed)","Continuous","Annual",,$G$55)</f>
        <v>-5.5962316009754865E-3</v>
      </c>
    </row>
    <row r="19" spans="1:17" ht="10.5" x14ac:dyDescent="0.25">
      <c r="E19" s="4"/>
      <c r="F19" s="60" t="s">
        <v>68</v>
      </c>
      <c r="G19" s="61">
        <f>_xll.qlYieldTSDiscount($G$2,$G$16)</f>
        <v>1</v>
      </c>
      <c r="H19" s="4"/>
      <c r="N19" s="49">
        <f>_xll.qlCalendarAdvance("NullCalendar",N18,"1M")</f>
        <v>45013</v>
      </c>
      <c r="O19" s="62">
        <f>_xll.qlYieldTSForwardRate(O$3,$N19,$N19+1,"Actual/365 (Fixed)","Continuous","Annual",,$G$2)</f>
        <v>-3.7092204564529675E-3</v>
      </c>
      <c r="P19" s="62">
        <f>_xll.qlYieldTSForwardRate(P$3,$N19,$N19+1,"Actual/365 (Fixed)","Continuous","Annual",,$G$31)</f>
        <v>-5.3201551533170978E-3</v>
      </c>
      <c r="Q19" s="62">
        <f>_xll.qlYieldTSForwardRate(Q$3,$N19,$N19+1,"Actual/365 (Fixed)","Continuous","Annual",,$G$55)</f>
        <v>-5.3332657180512758E-3</v>
      </c>
    </row>
    <row r="20" spans="1:17" ht="10.5" x14ac:dyDescent="0.25">
      <c r="E20" s="4"/>
      <c r="F20" s="55" t="s">
        <v>69</v>
      </c>
      <c r="G20" s="62">
        <f>_xll.qlYieldTSForwardRate($G$2,$G$16,$G$16+90,$G$15,"simple","annual")</f>
        <v>-6.3982677564658232E-3</v>
      </c>
      <c r="H20" s="4"/>
      <c r="N20" s="49">
        <f>_xll.qlCalendarAdvance("NullCalendar",N19,"1M")</f>
        <v>45044</v>
      </c>
      <c r="O20" s="62">
        <f>_xll.qlYieldTSForwardRate(O$3,$N20,$N20+1,"Actual/365 (Fixed)","Continuous","Annual",,$G$2)</f>
        <v>-3.431250531696409E-3</v>
      </c>
      <c r="P20" s="62">
        <f>_xll.qlYieldTSForwardRate(P$3,$N20,$N20+1,"Actual/365 (Fixed)","Continuous","Annual",,$G$31)</f>
        <v>-5.0498496598208962E-3</v>
      </c>
      <c r="Q20" s="62">
        <f>_xll.qlYieldTSForwardRate(Q$3,$N20,$N20+1,"Actual/365 (Fixed)","Continuous","Annual",,$G$55)</f>
        <v>-5.055185056374879E-3</v>
      </c>
    </row>
    <row r="21" spans="1:17" ht="11" thickBot="1" x14ac:dyDescent="0.3">
      <c r="E21" s="4"/>
      <c r="F21" s="63" t="s">
        <v>70</v>
      </c>
      <c r="G21" s="64">
        <f>_xll.qlYieldTSZeroRate($G$2,$G$16,G15,"simple","annual")</f>
        <v>-6.441293737280418E-3</v>
      </c>
      <c r="H21" s="4"/>
      <c r="N21" s="49">
        <f>_xll.qlCalendarAdvance("NullCalendar",N20,"1M")</f>
        <v>45074</v>
      </c>
      <c r="O21" s="62">
        <f>_xll.qlYieldTSForwardRate(O$3,$N21,$N21+1,"Actual/365 (Fixed)","Continuous","Annual",,$G$2)</f>
        <v>-3.1753090536343902E-3</v>
      </c>
      <c r="P21" s="62">
        <f>_xll.qlYieldTSForwardRate(P$3,$N21,$N21+1,"Actual/365 (Fixed)","Continuous","Annual",,$G$31)</f>
        <v>-4.8001263022406232E-3</v>
      </c>
      <c r="Q21" s="62">
        <f>_xll.qlYieldTSForwardRate(Q$3,$N21,$N21+1,"Actual/365 (Fixed)","Continuous","Annual",,$G$55)</f>
        <v>-4.7991420164999526E-3</v>
      </c>
    </row>
    <row r="22" spans="1:17" ht="11" thickBot="1" x14ac:dyDescent="0.3">
      <c r="E22" s="4"/>
      <c r="F22" s="4"/>
      <c r="G22" s="4"/>
      <c r="H22" s="4"/>
      <c r="N22" s="49">
        <f>_xll.qlCalendarAdvance("NullCalendar",N21,"1M")</f>
        <v>45105</v>
      </c>
      <c r="O22" s="62">
        <f>_xll.qlYieldTSForwardRate(O$3,$N22,$N22+1,"Actual/365 (Fixed)","Continuous","Annual",,$G$2)</f>
        <v>-2.9243332569918465E-3</v>
      </c>
      <c r="P22" s="62">
        <f>_xll.qlYieldTSForwardRate(P$3,$N22,$N22+1,"Actual/365 (Fixed)","Continuous","Annual",,$G$31)</f>
        <v>-4.5543368566864665E-3</v>
      </c>
      <c r="Q22" s="62">
        <f>_xll.qlYieldTSForwardRate(Q$3,$N22,$N22+1,"Actual/365 (Fixed)","Continuous","Annual",,$G$55)</f>
        <v>-4.5480670625805018E-3</v>
      </c>
    </row>
    <row r="23" spans="1:17" ht="11" x14ac:dyDescent="0.3">
      <c r="E23" s="4"/>
      <c r="F23" s="37" t="s">
        <v>112</v>
      </c>
      <c r="G23" s="38" t="str">
        <f>_xll.qlIborIndex(,"ESTR","3M",0,"EUR","Target","Modified Following",FALSE,"Act/360",G2)</f>
        <v>obj_00081#0000</v>
      </c>
      <c r="H23" s="4"/>
      <c r="N23" s="49">
        <f>_xll.qlCalendarAdvance("NullCalendar",N22,"1M")</f>
        <v>45135</v>
      </c>
      <c r="O23" s="62">
        <f>_xll.qlYieldTSForwardRate(O$3,$N23,$N23+1,"Actual/365 (Fixed)","Continuous","Annual",,$G$2)</f>
        <v>-2.6945151287935658E-3</v>
      </c>
      <c r="P23" s="62">
        <f>_xll.qlYieldTSForwardRate(P$3,$N23,$N23+1,"Actual/365 (Fixed)","Continuous","Annual",,$G$31)</f>
        <v>-4.3283387068310687E-3</v>
      </c>
      <c r="Q23" s="62">
        <f>_xll.qlYieldTSForwardRate(Q$3,$N23,$N23+1,"Actual/365 (Fixed)","Continuous","Annual",,$G$55)</f>
        <v>-4.3181585787483382E-3</v>
      </c>
    </row>
    <row r="24" spans="1:17" ht="11.5" thickBot="1" x14ac:dyDescent="0.35">
      <c r="E24" s="4"/>
      <c r="F24" s="39" t="s">
        <v>11</v>
      </c>
      <c r="G24" s="40" t="str">
        <f>_xll.ohRangeRetrieveError(G23)</f>
        <v/>
      </c>
      <c r="H24" s="4"/>
      <c r="N24" s="49">
        <f>_xll.qlCalendarAdvance("NullCalendar",N23,"1M")</f>
        <v>45166</v>
      </c>
      <c r="O24" s="62">
        <f>_xll.qlYieldTSForwardRate(O$3,$N24,$N24+1,"Actual/365 (Fixed)","Continuous","Annual",,$G$2)</f>
        <v>-2.4705334603910439E-3</v>
      </c>
      <c r="P24" s="62">
        <f>_xll.qlYieldTSForwardRate(P$3,$N24,$N24+1,"Actual/365 (Fixed)","Continuous","Annual",,$G$31)</f>
        <v>-4.1070653091413792E-3</v>
      </c>
      <c r="Q24" s="62">
        <f>_xll.qlYieldTSForwardRate(Q$3,$N24,$N24+1,"Actual/365 (Fixed)","Continuous","Annual",,$G$55)</f>
        <v>-4.094089332581494E-3</v>
      </c>
    </row>
    <row r="25" spans="1:17" ht="11" thickBot="1" x14ac:dyDescent="0.3">
      <c r="E25" s="4"/>
      <c r="F25" s="4"/>
      <c r="G25" s="4"/>
      <c r="H25" s="4"/>
      <c r="N25" s="49">
        <f>_xll.qlCalendarAdvance("NullCalendar",N24,"1M")</f>
        <v>45197</v>
      </c>
      <c r="O25" s="62">
        <f>_xll.qlYieldTSForwardRate(O$3,$N25,$N25+1,"Actual/365 (Fixed)","Continuous","Annual",,$G$2)</f>
        <v>-2.2602701194693411E-3</v>
      </c>
      <c r="P25" s="62">
        <f>_xll.qlYieldTSForwardRate(P$3,$N25,$N25+1,"Actual/365 (Fixed)","Continuous","Annual",,$G$31)</f>
        <v>-3.8982508867443527E-3</v>
      </c>
      <c r="Q25" s="62">
        <f>_xll.qlYieldTSForwardRate(Q$3,$N25,$N25+1,"Actual/365 (Fixed)","Continuous","Annual",,$G$55)</f>
        <v>-3.8837442985405774E-3</v>
      </c>
    </row>
    <row r="26" spans="1:17" ht="11" x14ac:dyDescent="0.3">
      <c r="E26" s="4"/>
      <c r="F26" s="37" t="s">
        <v>113</v>
      </c>
      <c r="G26" s="38" t="str">
        <f>_xll.qlIborIndex(,"SOFR","3M",0,"USD","UnitedStates::GovernmentBond","Modified Following",FALSE,"Act/360",'Bootstrapping Tenor Basis'!G8)</f>
        <v>obj_00083#0000</v>
      </c>
      <c r="H26" s="4"/>
      <c r="N26" s="49">
        <f>_xll.qlCalendarAdvance("NullCalendar",N25,"1M")</f>
        <v>45227</v>
      </c>
      <c r="O26" s="62">
        <f>_xll.qlYieldTSForwardRate(O$3,$N26,$N26+1,"Actual/365 (Fixed)","Continuous","Annual",,$G$2)</f>
        <v>-2.0698511418929854E-3</v>
      </c>
      <c r="P26" s="62">
        <f>_xll.qlYieldTSForwardRate(P$3,$N26,$N26+1,"Actual/365 (Fixed)","Continuous","Annual",,$G$31)</f>
        <v>-3.7080350172134877E-3</v>
      </c>
      <c r="Q26" s="62">
        <f>_xll.qlYieldTSForwardRate(Q$3,$N26,$N26+1,"Actual/365 (Fixed)","Continuous","Annual",,$G$55)</f>
        <v>-3.6932518662150184E-3</v>
      </c>
    </row>
    <row r="27" spans="1:17" ht="11.5" thickBot="1" x14ac:dyDescent="0.35">
      <c r="E27" s="4"/>
      <c r="F27" s="39" t="s">
        <v>11</v>
      </c>
      <c r="G27" s="40" t="str">
        <f>_xll.ohRangeRetrieveError(G26)</f>
        <v/>
      </c>
      <c r="H27" s="4"/>
      <c r="N27" s="49">
        <f>_xll.qlCalendarAdvance("NullCalendar",N26,"1M")</f>
        <v>45258</v>
      </c>
      <c r="O27" s="62">
        <f>_xll.qlYieldTSForwardRate(O$3,$N27,$N27+1,"Actual/365 (Fixed)","Continuous","Annual",,$G$2)</f>
        <v>-1.8865819291732002E-3</v>
      </c>
      <c r="P27" s="62">
        <f>_xll.qlYieldTSForwardRate(P$3,$N27,$N27+1,"Actual/365 (Fixed)","Continuous","Annual",,$G$31)</f>
        <v>-3.5237366427464121E-3</v>
      </c>
      <c r="Q27" s="62">
        <f>_xll.qlYieldTSForwardRate(Q$3,$N27,$N27+1,"Actual/365 (Fixed)","Continuous","Annual",,$G$55)</f>
        <v>-3.5099125400153025E-3</v>
      </c>
    </row>
    <row r="28" spans="1:17" ht="10.5" x14ac:dyDescent="0.25">
      <c r="E28" s="4"/>
      <c r="F28" s="4"/>
      <c r="G28" s="4"/>
      <c r="H28" s="4"/>
      <c r="N28" s="49">
        <f>_xll.qlCalendarAdvance("NullCalendar",N27,"1M")</f>
        <v>45288</v>
      </c>
      <c r="O28" s="62">
        <f>_xll.qlYieldTSForwardRate(O$3,$N28,$N28+1,"Actual/365 (Fixed)","Continuous","Annual",,$G$2)</f>
        <v>-1.7222863014664366E-3</v>
      </c>
      <c r="P28" s="62">
        <f>_xll.qlYieldTSForwardRate(P$3,$N28,$N28+1,"Actual/365 (Fixed)","Continuous","Annual",,$G$31)</f>
        <v>-3.3572459808904175E-3</v>
      </c>
      <c r="Q28" s="62">
        <f>_xll.qlYieldTSForwardRate(Q$3,$N28,$N28+1,"Actual/365 (Fixed)","Continuous","Annual",,$G$55)</f>
        <v>-3.3455546635509578E-3</v>
      </c>
    </row>
    <row r="29" spans="1:17" ht="11" thickBot="1" x14ac:dyDescent="0.3">
      <c r="E29" s="4"/>
      <c r="F29" s="4"/>
      <c r="G29" s="4"/>
      <c r="H29" s="4"/>
      <c r="N29" s="49">
        <f>_xll.qlCalendarAdvance("NullCalendar",N28,"1M")</f>
        <v>45319</v>
      </c>
      <c r="O29" s="62">
        <f>_xll.qlYieldTSForwardRate(O$3,$N29,$N29+1,"Actual/365 (Fixed)","Continuous","Annual",,$G$2)</f>
        <v>-1.5657294473845787E-3</v>
      </c>
      <c r="P29" s="62">
        <f>_xll.qlYieldTSForwardRate(P$3,$N29,$N29+1,"Actual/365 (Fixed)","Continuous","Annual",,$G$31)</f>
        <v>-3.1976723172361019E-3</v>
      </c>
      <c r="Q29" s="62">
        <f>_xll.qlYieldTSForwardRate(Q$3,$N29,$N29+1,"Actual/365 (Fixed)","Continuous","Annual",,$G$55)</f>
        <v>-3.1889384974348755E-3</v>
      </c>
    </row>
    <row r="30" spans="1:17" ht="11" thickBot="1" x14ac:dyDescent="0.3">
      <c r="B30" s="4"/>
      <c r="C30" s="4"/>
      <c r="D30" s="4"/>
      <c r="E30" s="4"/>
      <c r="F30" s="4"/>
      <c r="G30" s="4"/>
      <c r="H30" s="4"/>
      <c r="I30" s="45" t="s">
        <v>61</v>
      </c>
      <c r="J30" s="46" t="s">
        <v>62</v>
      </c>
      <c r="N30" s="49">
        <f>_xll.qlCalendarAdvance("NullCalendar",N29,"1M")</f>
        <v>45350</v>
      </c>
      <c r="O30" s="62">
        <f>_xll.qlYieldTSForwardRate(O$3,$N30,$N30+1,"Actual/365 (Fixed)","Continuous","Annual",,$G$2)</f>
        <v>-1.4220086893392866E-3</v>
      </c>
      <c r="P30" s="62">
        <f>_xll.qlYieldTSForwardRate(P$3,$N30,$N30+1,"Actual/365 (Fixed)","Continuous","Annual",,$G$31)</f>
        <v>-3.0512109602902687E-3</v>
      </c>
      <c r="Q30" s="62">
        <f>_xll.qlYieldTSForwardRate(Q$3,$N30,$N30+1,"Actual/365 (Fixed)","Continuous","Annual",,$G$55)</f>
        <v>-3.0451618759789736E-3</v>
      </c>
    </row>
    <row r="31" spans="1:17" ht="11" x14ac:dyDescent="0.3">
      <c r="A31" s="45"/>
      <c r="B31" s="47" t="s">
        <v>58</v>
      </c>
      <c r="C31" s="47"/>
      <c r="D31" s="46"/>
      <c r="E31" s="4"/>
      <c r="F31" s="37" t="s">
        <v>50</v>
      </c>
      <c r="G31" s="38" t="str">
        <f>_xll.qlPiecewiseYieldCurve(G33,G34,G35,_xll.ohPack(B32:B38),G36,,,G37,G38,,G26,G41)</f>
        <v>YC_EUR_USD_CN#0000</v>
      </c>
      <c r="H31" s="4"/>
      <c r="I31" s="49">
        <f t="array" ref="I31:I41">_xll.qlPiecewiseYieldCurveDates(G31)</f>
        <v>44561</v>
      </c>
      <c r="J31" s="50">
        <f t="array" ref="J31:J41">_xll.qlPiecewiseYieldCurveData(G31)</f>
        <v>1</v>
      </c>
      <c r="L31" t="str">
        <f>_xll.ohRangeRetrieveError(I31)</f>
        <v/>
      </c>
      <c r="N31" s="49">
        <f>_xll.qlCalendarAdvance("NullCalendar",N30,"1M")</f>
        <v>45379</v>
      </c>
      <c r="O31" s="62">
        <f>_xll.qlYieldTSForwardRate(O$3,$N31,$N31+1,"Actual/365 (Fixed)","Continuous","Annual",,$G$2)</f>
        <v>-1.2991628577331555E-3</v>
      </c>
      <c r="P31" s="62">
        <f>_xll.qlYieldTSForwardRate(P$3,$N31,$N31+1,"Actual/365 (Fixed)","Continuous","Annual",,$G$31)</f>
        <v>-2.9260827066503706E-3</v>
      </c>
      <c r="Q31" s="62">
        <f>_xll.qlYieldTSForwardRate(Q$3,$N31,$N31+1,"Actual/365 (Fixed)","Continuous","Annual",,$G$55)</f>
        <v>-2.9222668571136944E-3</v>
      </c>
    </row>
    <row r="32" spans="1:17" ht="11.5" thickBot="1" x14ac:dyDescent="0.35">
      <c r="A32" s="79" t="s">
        <v>111</v>
      </c>
      <c r="B32" s="77" t="str">
        <f t="array" ref="B32:B38">RateHelpers!A95:A101</f>
        <v>obj_000a3#0000</v>
      </c>
      <c r="C32" s="27"/>
      <c r="D32" s="52"/>
      <c r="E32" s="4"/>
      <c r="F32" s="39" t="s">
        <v>11</v>
      </c>
      <c r="G32" s="40" t="str">
        <f>_xll.ohRangeRetrieveError(G31)</f>
        <v/>
      </c>
      <c r="H32" s="4"/>
      <c r="I32" s="49">
        <v>44930</v>
      </c>
      <c r="J32" s="50">
        <v>1.0074486322903629</v>
      </c>
      <c r="N32" s="49">
        <f>_xll.qlCalendarAdvance("NullCalendar",N31,"1M")</f>
        <v>45410</v>
      </c>
      <c r="O32" s="62">
        <f>_xll.qlYieldTSForwardRate(O$3,$N32,$N32+1,"Actual/365 (Fixed)","Continuous","Annual",,$G$2)</f>
        <v>-1.180247700009155E-3</v>
      </c>
      <c r="P32" s="62">
        <f>_xll.qlYieldTSForwardRate(P$3,$N32,$N32+1,"Actual/365 (Fixed)","Continuous","Annual",,$G$31)</f>
        <v>-2.8050284869918819E-3</v>
      </c>
      <c r="Q32" s="62">
        <f>_xll.qlYieldTSForwardRate(Q$3,$N32,$N32+1,"Actual/365 (Fixed)","Continuous","Annual",,$G$55)</f>
        <v>-2.8033024038573509E-3</v>
      </c>
    </row>
    <row r="33" spans="1:19" ht="11" x14ac:dyDescent="0.3">
      <c r="A33" s="79" t="s">
        <v>111</v>
      </c>
      <c r="B33" s="77" t="str">
        <v>obj_000a1#0000</v>
      </c>
      <c r="C33" s="27"/>
      <c r="D33" s="52"/>
      <c r="E33" s="4"/>
      <c r="F33" s="37" t="s">
        <v>5</v>
      </c>
      <c r="G33" s="41" t="s">
        <v>117</v>
      </c>
      <c r="H33" s="4"/>
      <c r="I33" s="49">
        <v>45295</v>
      </c>
      <c r="J33" s="50">
        <v>1.0120657660686647</v>
      </c>
      <c r="N33" s="49">
        <f>_xll.qlCalendarAdvance("NullCalendar",N32,"1M")</f>
        <v>45440</v>
      </c>
      <c r="O33" s="62">
        <f>_xll.qlYieldTSForwardRate(O$3,$N33,$N33+1,"Actual/365 (Fixed)","Continuous","Annual",,$G$2)</f>
        <v>-1.0773712699217711E-3</v>
      </c>
      <c r="P33" s="62">
        <f>_xll.qlYieldTSForwardRate(P$3,$N33,$N33+1,"Actual/365 (Fixed)","Continuous","Annual",,$G$31)</f>
        <v>-2.7003779144741998E-3</v>
      </c>
      <c r="Q33" s="62">
        <f>_xll.qlYieldTSForwardRate(Q$3,$N33,$N33+1,"Actual/365 (Fixed)","Continuous","Annual",,$G$55)</f>
        <v>-2.7003814997450483E-3</v>
      </c>
    </row>
    <row r="34" spans="1:19" ht="11" x14ac:dyDescent="0.3">
      <c r="A34" s="79" t="s">
        <v>111</v>
      </c>
      <c r="B34" s="77" t="str">
        <v>obj_0009f#0000</v>
      </c>
      <c r="C34" s="27"/>
      <c r="D34" s="52"/>
      <c r="E34" s="4"/>
      <c r="F34" s="42" t="s">
        <v>46</v>
      </c>
      <c r="G34" s="43">
        <v>0</v>
      </c>
      <c r="H34" s="4"/>
      <c r="I34" s="49">
        <v>45663</v>
      </c>
      <c r="J34" s="50">
        <v>1.0147848228921013</v>
      </c>
      <c r="N34" s="49">
        <f>_xll.qlCalendarAdvance("NullCalendar",N33,"1M")</f>
        <v>45471</v>
      </c>
      <c r="O34" s="62">
        <f>_xll.qlYieldTSForwardRate(O$3,$N34,$N34+1,"Actual/365 (Fixed)","Continuous","Annual",,$G$2)</f>
        <v>-9.8367513896234081E-4</v>
      </c>
      <c r="P34" s="62">
        <f>_xll.qlYieldTSForwardRate(P$3,$N34,$N34+1,"Actual/365 (Fixed)","Continuous","Annual",,$G$31)</f>
        <v>-2.6051542843102699E-3</v>
      </c>
      <c r="Q34" s="62">
        <f>_xll.qlYieldTSForwardRate(Q$3,$N34,$N34+1,"Actual/365 (Fixed)","Continuous","Annual",,$G$55)</f>
        <v>-2.6066427510959451E-3</v>
      </c>
    </row>
    <row r="35" spans="1:19" ht="11" x14ac:dyDescent="0.3">
      <c r="A35" s="79" t="s">
        <v>111</v>
      </c>
      <c r="B35" s="77" t="str">
        <v>obj_0009d#0000</v>
      </c>
      <c r="C35" s="27"/>
      <c r="D35" s="52"/>
      <c r="E35" s="4"/>
      <c r="F35" s="42" t="s">
        <v>7</v>
      </c>
      <c r="G35" s="43" t="s">
        <v>98</v>
      </c>
      <c r="H35" s="4"/>
      <c r="I35" s="49">
        <v>46391</v>
      </c>
      <c r="J35" s="50">
        <v>1.0184739164498162</v>
      </c>
      <c r="N35" s="49">
        <f>_xll.qlCalendarAdvance("NullCalendar",N34,"1M")</f>
        <v>45501</v>
      </c>
      <c r="O35" s="62">
        <f>_xll.qlYieldTSForwardRate(O$3,$N35,$N35+1,"Actual/365 (Fixed)","Continuous","Annual",,$G$2)</f>
        <v>-9.0520421884051304E-4</v>
      </c>
      <c r="P35" s="62">
        <f>_xll.qlYieldTSForwardRate(P$3,$N35,$N35+1,"Actual/365 (Fixed)","Continuous","Annual",,$G$31)</f>
        <v>-2.5255010564905998E-3</v>
      </c>
      <c r="Q35" s="62">
        <f>_xll.qlYieldTSForwardRate(Q$3,$N35,$N35+1,"Actual/365 (Fixed)","Continuous","Annual",,$G$55)</f>
        <v>-2.5281338191401738E-3</v>
      </c>
    </row>
    <row r="36" spans="1:19" ht="11" x14ac:dyDescent="0.3">
      <c r="A36" s="79" t="s">
        <v>111</v>
      </c>
      <c r="B36" s="77" t="str">
        <v>obj_0009c#0000</v>
      </c>
      <c r="C36" s="27"/>
      <c r="D36" s="52"/>
      <c r="E36" s="4"/>
      <c r="F36" s="42" t="s">
        <v>8</v>
      </c>
      <c r="G36" s="43"/>
      <c r="H36" s="4"/>
      <c r="I36" s="49">
        <v>48218</v>
      </c>
      <c r="J36" s="50">
        <v>1.0091103771635908</v>
      </c>
      <c r="N36" s="49">
        <f>_xll.qlCalendarAdvance("NullCalendar",N35,"1M")</f>
        <v>45532</v>
      </c>
      <c r="O36" s="62">
        <f>_xll.qlYieldTSForwardRate(O$3,$N36,$N36+1,"Actual/365 (Fixed)","Continuous","Annual",,$G$2)</f>
        <v>-8.3672711476456504E-4</v>
      </c>
      <c r="P36" s="62">
        <f>_xll.qlYieldTSForwardRate(P$3,$N36,$N36+1,"Actual/365 (Fixed)","Continuous","Annual",,$G$31)</f>
        <v>-2.4561080159153266E-3</v>
      </c>
      <c r="Q36" s="62">
        <f>_xll.qlYieldTSForwardRate(Q$3,$N36,$N36+1,"Actual/365 (Fixed)","Continuous","Annual",,$G$55)</f>
        <v>-2.4596207749467474E-3</v>
      </c>
    </row>
    <row r="37" spans="1:19" ht="11" x14ac:dyDescent="0.3">
      <c r="A37" s="79" t="s">
        <v>111</v>
      </c>
      <c r="B37" s="77" t="str">
        <v>obj_0009e#0000</v>
      </c>
      <c r="C37" s="27"/>
      <c r="D37" s="52"/>
      <c r="E37" s="4"/>
      <c r="F37" s="42" t="s">
        <v>47</v>
      </c>
      <c r="G37" s="43" t="s">
        <v>51</v>
      </c>
      <c r="H37" s="4"/>
      <c r="I37" s="49">
        <v>51872</v>
      </c>
      <c r="J37" s="50">
        <v>0.95693273592024242</v>
      </c>
      <c r="N37" s="49">
        <f>_xll.qlCalendarAdvance("NullCalendar",N36,"1M")</f>
        <v>45563</v>
      </c>
      <c r="O37" s="62">
        <f>_xll.qlYieldTSForwardRate(O$3,$N37,$N37+1,"Actual/365 (Fixed)","Continuous","Annual",,$G$2)</f>
        <v>-7.8106623752725369E-4</v>
      </c>
      <c r="P37" s="62">
        <f>_xll.qlYieldTSForwardRate(P$3,$N37,$N37+1,"Actual/365 (Fixed)","Continuous","Annual",,$G$31)</f>
        <v>-2.3998419961602162E-3</v>
      </c>
      <c r="Q37" s="62">
        <f>_xll.qlYieldTSForwardRate(Q$3,$N37,$N37+1,"Actual/365 (Fixed)","Continuous","Annual",,$G$55)</f>
        <v>-2.4039273511241026E-3</v>
      </c>
    </row>
    <row r="38" spans="1:19" ht="11" x14ac:dyDescent="0.3">
      <c r="A38" s="79" t="s">
        <v>111</v>
      </c>
      <c r="B38" s="77" t="str">
        <v>obj_000a0#0000</v>
      </c>
      <c r="C38" s="27"/>
      <c r="D38" s="52"/>
      <c r="E38" s="4"/>
      <c r="F38" s="42" t="s">
        <v>48</v>
      </c>
      <c r="G38" s="56" t="s">
        <v>99</v>
      </c>
      <c r="H38" s="4"/>
      <c r="I38" s="49">
        <v>55522</v>
      </c>
      <c r="J38" s="50">
        <v>0.94592876171283224</v>
      </c>
      <c r="N38" s="49">
        <f>_xll.qlCalendarAdvance("NullCalendar",N37,"1M")</f>
        <v>45593</v>
      </c>
      <c r="O38" s="62">
        <f>_xll.qlYieldTSForwardRate(O$3,$N38,$N38+1,"Actual/365 (Fixed)","Continuous","Annual",,$G$2)</f>
        <v>-7.3940362725151952E-4</v>
      </c>
      <c r="P38" s="62">
        <f>_xll.qlYieldTSForwardRate(P$3,$N38,$N38+1,"Actual/365 (Fixed)","Continuous","Annual",,$G$31)</f>
        <v>-2.3578896816633436E-3</v>
      </c>
      <c r="Q38" s="62">
        <f>_xll.qlYieldTSForwardRate(Q$3,$N38,$N38+1,"Actual/365 (Fixed)","Continuous","Annual",,$G$55)</f>
        <v>-2.3622364753617671E-3</v>
      </c>
    </row>
    <row r="39" spans="1:19" ht="11" x14ac:dyDescent="0.3">
      <c r="A39" s="79"/>
      <c r="B39" s="77"/>
      <c r="C39" s="27"/>
      <c r="D39" s="52"/>
      <c r="E39" s="4"/>
      <c r="F39" s="42" t="s">
        <v>49</v>
      </c>
      <c r="G39" s="43"/>
      <c r="H39" s="4"/>
      <c r="I39" s="49" t="e">
        <v>#N/A</v>
      </c>
      <c r="J39" s="50" t="e">
        <v>#N/A</v>
      </c>
      <c r="N39" s="49">
        <f>_xll.qlCalendarAdvance("NullCalendar",N38,"1M")</f>
        <v>45624</v>
      </c>
      <c r="O39" s="62">
        <f>_xll.qlYieldTSForwardRate(O$3,$N39,$N39+1,"Actual/365 (Fixed)","Continuous","Annual",,$G$2)</f>
        <v>-7.0896177676712136E-4</v>
      </c>
      <c r="P39" s="62">
        <f>_xll.qlYieldTSForwardRate(P$3,$N39,$N39+1,"Actual/365 (Fixed)","Continuous","Annual",,$G$31)</f>
        <v>-2.3274542514202272E-3</v>
      </c>
      <c r="Q39" s="62">
        <f>_xll.qlYieldTSForwardRate(Q$3,$N39,$N39+1,"Actual/365 (Fixed)","Continuous","Annual",,$G$55)</f>
        <v>-2.3317687559547885E-3</v>
      </c>
    </row>
    <row r="40" spans="1:19" ht="11" x14ac:dyDescent="0.3">
      <c r="A40" s="51"/>
      <c r="B40" s="77"/>
      <c r="C40" s="27"/>
      <c r="D40" s="52"/>
      <c r="E40" s="4"/>
      <c r="F40" s="42" t="s">
        <v>9</v>
      </c>
      <c r="G40" s="43"/>
      <c r="H40" s="4"/>
      <c r="I40" s="49" t="e">
        <v>#N/A</v>
      </c>
      <c r="J40" s="50" t="e">
        <v>#N/A</v>
      </c>
      <c r="N40" s="49">
        <f>_xll.qlCalendarAdvance("NullCalendar",N39,"1M")</f>
        <v>45654</v>
      </c>
      <c r="O40" s="62">
        <f>_xll.qlYieldTSForwardRate(O$3,$N40,$N40+1,"Actual/365 (Fixed)","Continuous","Annual",,$G$2)</f>
        <v>-6.9170467644036327E-4</v>
      </c>
      <c r="P40" s="62">
        <f>_xll.qlYieldTSForwardRate(P$3,$N40,$N40+1,"Actual/365 (Fixed)","Continuous","Annual",,$G$31)</f>
        <v>-2.3104992815724751E-3</v>
      </c>
      <c r="Q40" s="62">
        <f>_xll.qlYieldTSForwardRate(Q$3,$N40,$N40+1,"Actual/365 (Fixed)","Continuous","Annual",,$G$55)</f>
        <v>-2.3144898523635429E-3</v>
      </c>
    </row>
    <row r="41" spans="1:19" ht="11.5" thickBot="1" x14ac:dyDescent="0.35">
      <c r="A41" s="65"/>
      <c r="B41" s="78"/>
      <c r="C41" s="34"/>
      <c r="D41" s="66"/>
      <c r="E41" s="4"/>
      <c r="F41" s="39" t="s">
        <v>10</v>
      </c>
      <c r="G41" s="44"/>
      <c r="H41" s="4"/>
      <c r="I41" s="67" t="e">
        <v>#N/A</v>
      </c>
      <c r="J41" s="68" t="e">
        <v>#N/A</v>
      </c>
      <c r="N41" s="49">
        <f>_xll.qlCalendarAdvance("NullCalendar",N40,"1M")</f>
        <v>45685</v>
      </c>
      <c r="O41" s="62">
        <f>_xll.qlYieldTSForwardRate(O$3,$N41,$N41+1,"Actual/365 (Fixed)","Continuous","Annual",,$G$2)</f>
        <v>-6.7592733161722348E-4</v>
      </c>
      <c r="P41" s="62">
        <f>_xll.qlYieldTSForwardRate(P$3,$N41,$N41+1,"Actual/365 (Fixed)","Continuous","Annual",,$G$31)</f>
        <v>-2.3012906754756881E-3</v>
      </c>
      <c r="Q41" s="62">
        <f>_xll.qlYieldTSForwardRate(Q$3,$N41,$N41+1,"Actual/365 (Fixed)","Continuous","Annual",,$G$55)</f>
        <v>-2.3047323925857841E-3</v>
      </c>
    </row>
    <row r="42" spans="1:19" ht="11" thickBot="1" x14ac:dyDescent="0.3">
      <c r="E42" s="4"/>
      <c r="F42" s="4"/>
      <c r="G42" s="4"/>
      <c r="H42" s="4"/>
      <c r="N42" s="49">
        <f>_xll.qlCalendarAdvance("NullCalendar",N41,"1M")</f>
        <v>45716</v>
      </c>
      <c r="O42" s="62">
        <f>_xll.qlYieldTSForwardRate(O$3,$N42,$N42+1,"Actual/365 (Fixed)","Continuous","Annual",,$G$2)</f>
        <v>-6.5515582374455329E-4</v>
      </c>
      <c r="P42" s="62">
        <f>_xll.qlYieldTSForwardRate(P$3,$N42,$N42+1,"Actual/365 (Fixed)","Continuous","Annual",,$G$31)</f>
        <v>-2.2883912532478774E-3</v>
      </c>
      <c r="Q42" s="62">
        <f>_xll.qlYieldTSForwardRate(Q$3,$N42,$N42+1,"Actual/365 (Fixed)","Continuous","Annual",,$G$55)</f>
        <v>-2.2912993563093454E-3</v>
      </c>
    </row>
    <row r="43" spans="1:19" ht="10.5" x14ac:dyDescent="0.25">
      <c r="E43" s="4"/>
      <c r="F43" s="1" t="s">
        <v>65</v>
      </c>
      <c r="G43" s="54" t="str">
        <f>_xll.qlTermStructureCalendar($G$31)</f>
        <v>Null</v>
      </c>
      <c r="H43" s="4"/>
      <c r="N43" s="49">
        <f>_xll.qlCalendarAdvance("NullCalendar",N42,"1M")</f>
        <v>45744</v>
      </c>
      <c r="O43" s="62">
        <f>_xll.qlYieldTSForwardRate(O$3,$N43,$N43+1,"Actual/365 (Fixed)","Continuous","Annual",,$G$2)</f>
        <v>-6.3364037821293112E-4</v>
      </c>
      <c r="P43" s="62">
        <f>_xll.qlYieldTSForwardRate(P$3,$N43,$N43+1,"Actual/365 (Fixed)","Continuous","Annual",,$G$31)</f>
        <v>-2.2730025364264932E-3</v>
      </c>
      <c r="Q43" s="62">
        <f>_xll.qlYieldTSForwardRate(Q$3,$N43,$N43+1,"Actual/365 (Fixed)","Continuous","Annual",,$G$55)</f>
        <v>-2.2754526090054024E-3</v>
      </c>
    </row>
    <row r="44" spans="1:19" ht="10.5" x14ac:dyDescent="0.25">
      <c r="E44" s="4"/>
      <c r="F44" s="55" t="s">
        <v>66</v>
      </c>
      <c r="G44" s="56" t="str">
        <f>_xll.qlTermStructureDayCounter($G$31)</f>
        <v>Actual/365 (Fixed)</v>
      </c>
      <c r="H44" s="4"/>
      <c r="N44" s="49">
        <f>_xll.qlCalendarAdvance("NullCalendar",N43,"1M")</f>
        <v>45775</v>
      </c>
      <c r="O44" s="62">
        <f>_xll.qlYieldTSForwardRate(O$3,$N44,$N44+1,"Actual/365 (Fixed)","Continuous","Annual",,$G$2)</f>
        <v>-6.0677054245357465E-4</v>
      </c>
      <c r="P44" s="62">
        <f>_xll.qlYieldTSForwardRate(P$3,$N44,$N44+1,"Actual/365 (Fixed)","Continuous","Annual",,$G$31)</f>
        <v>-2.2518269427247747E-3</v>
      </c>
      <c r="Q44" s="62">
        <f>_xll.qlYieldTSForwardRate(Q$3,$N44,$N44+1,"Actual/365 (Fixed)","Continuous","Annual",,$G$55)</f>
        <v>-2.2537964190950071E-3</v>
      </c>
      <c r="S44" s="95"/>
    </row>
    <row r="45" spans="1:19" ht="10.5" x14ac:dyDescent="0.25">
      <c r="E45" s="4"/>
      <c r="F45" s="55" t="s">
        <v>63</v>
      </c>
      <c r="G45" s="57">
        <f>_xll.qlTermStructureReferenceDate($G$31)</f>
        <v>44561</v>
      </c>
      <c r="H45" s="4"/>
      <c r="N45" s="49">
        <f>_xll.qlCalendarAdvance("NullCalendar",N44,"1M")</f>
        <v>45805</v>
      </c>
      <c r="O45" s="62">
        <f>_xll.qlYieldTSForwardRate(O$3,$N45,$N45+1,"Actual/365 (Fixed)","Continuous","Annual",,$G$2)</f>
        <v>-5.7771664454484115E-4</v>
      </c>
      <c r="P45" s="62">
        <f>_xll.qlYieldTSForwardRate(P$3,$N45,$N45+1,"Actual/365 (Fixed)","Continuous","Annual",,$G$31)</f>
        <v>-2.2271940845298771E-3</v>
      </c>
      <c r="Q45" s="62">
        <f>_xll.qlYieldTSForwardRate(Q$3,$N45,$N45+1,"Actual/365 (Fixed)","Continuous","Annual",,$G$55)</f>
        <v>-2.2287249910934934E-3</v>
      </c>
    </row>
    <row r="46" spans="1:19" ht="10.5" x14ac:dyDescent="0.25">
      <c r="E46" s="4"/>
      <c r="F46" s="55" t="s">
        <v>67</v>
      </c>
      <c r="G46" s="57">
        <f>_xll.qlTermStructureMaxDate($G$31)</f>
        <v>55522</v>
      </c>
      <c r="H46" s="4"/>
      <c r="N46" s="49">
        <f>_xll.qlCalendarAdvance("NullCalendar",N45,"1M")</f>
        <v>45836</v>
      </c>
      <c r="O46" s="62">
        <f>_xll.qlYieldTSForwardRate(O$3,$N46,$N46+1,"Actual/365 (Fixed)","Continuous","Annual",,$G$2)</f>
        <v>-5.4454175794017997E-4</v>
      </c>
      <c r="P46" s="62">
        <f>_xll.qlYieldTSForwardRate(P$3,$N46,$N46+1,"Actual/365 (Fixed)","Continuous","Annual",,$G$31)</f>
        <v>-2.1974617711084088E-3</v>
      </c>
      <c r="Q46" s="62">
        <f>_xll.qlYieldTSForwardRate(Q$3,$N46,$N46+1,"Actual/365 (Fixed)","Continuous","Annual",,$G$55)</f>
        <v>-2.1985668966037347E-3</v>
      </c>
    </row>
    <row r="47" spans="1:19" ht="10.5" x14ac:dyDescent="0.25">
      <c r="E47" s="4"/>
      <c r="F47" s="58" t="s">
        <v>64</v>
      </c>
      <c r="G47" s="59">
        <f>_xll.qlTermStructureSettlementDays($G$31)</f>
        <v>0</v>
      </c>
      <c r="H47" s="4"/>
      <c r="N47" s="49">
        <f>_xll.qlCalendarAdvance("NullCalendar",N46,"1M")</f>
        <v>45866</v>
      </c>
      <c r="O47" s="62">
        <f>_xll.qlYieldTSForwardRate(O$3,$N47,$N47+1,"Actual/365 (Fixed)","Continuous","Annual",,$G$2)</f>
        <v>-5.0938619789616074E-4</v>
      </c>
      <c r="P47" s="62">
        <f>_xll.qlYieldTSForwardRate(P$3,$N47,$N47+1,"Actual/365 (Fixed)","Continuous","Annual",,$G$31)</f>
        <v>-2.1645482163842309E-3</v>
      </c>
      <c r="Q47" s="62">
        <f>_xll.qlYieldTSForwardRate(Q$3,$N47,$N47+1,"Actual/365 (Fixed)","Continuous","Annual",,$G$55)</f>
        <v>-2.165267818989949E-3</v>
      </c>
    </row>
    <row r="48" spans="1:19" ht="10.5" x14ac:dyDescent="0.25">
      <c r="E48" s="4"/>
      <c r="F48" s="60" t="s">
        <v>68</v>
      </c>
      <c r="G48" s="61">
        <f>_xll.qlYieldTSDiscount($G$31,$G$45)</f>
        <v>1</v>
      </c>
      <c r="H48" s="4"/>
      <c r="N48" s="49">
        <f>_xll.qlCalendarAdvance("NullCalendar",N47,"1M")</f>
        <v>45897</v>
      </c>
      <c r="O48" s="62">
        <f>_xll.qlYieldTSForwardRate(O$3,$N48,$N48+1,"Actual/365 (Fixed)","Continuous","Annual",,$G$2)</f>
        <v>-4.6990626046571234E-4</v>
      </c>
      <c r="P48" s="62">
        <f>_xll.qlYieldTSForwardRate(P$3,$N48,$N48+1,"Actual/365 (Fixed)","Continuous","Annual",,$G$31)</f>
        <v>-2.1262591834268914E-3</v>
      </c>
      <c r="Q48" s="62">
        <f>_xll.qlYieldTSForwardRate(Q$3,$N48,$N48+1,"Actual/365 (Fixed)","Continuous","Annual",,$G$55)</f>
        <v>-2.126607819812706E-3</v>
      </c>
    </row>
    <row r="49" spans="1:19" ht="10.5" x14ac:dyDescent="0.25">
      <c r="E49" s="4"/>
      <c r="F49" s="55" t="s">
        <v>69</v>
      </c>
      <c r="G49" s="62">
        <f>_xll.qlYieldTSForwardRate($G$31,$G$45,$G$45+90,$G$44,"simple","annual")</f>
        <v>-7.9114464354652272E-3</v>
      </c>
      <c r="H49" s="4"/>
      <c r="N49" s="49">
        <f>_xll.qlCalendarAdvance("NullCalendar",N48,"1M")</f>
        <v>45928</v>
      </c>
      <c r="O49" s="62">
        <f>_xll.qlYieldTSForwardRate(O$3,$N49,$N49+1,"Actual/365 (Fixed)","Continuous","Annual",,$G$2)</f>
        <v>-4.272221168477725E-4</v>
      </c>
      <c r="P49" s="62">
        <f>_xll.qlYieldTSForwardRate(P$3,$N49,$N49+1,"Actual/365 (Fixed)","Continuous","Annual",,$G$31)</f>
        <v>-2.0836216534813787E-3</v>
      </c>
      <c r="Q49" s="62">
        <f>_xll.qlYieldTSForwardRate(Q$3,$N49,$N49+1,"Actual/365 (Fixed)","Continuous","Annual",,$G$55)</f>
        <v>-2.0836271806666659E-3</v>
      </c>
    </row>
    <row r="50" spans="1:19" ht="11" thickBot="1" x14ac:dyDescent="0.3">
      <c r="E50" s="4"/>
      <c r="F50" s="63" t="s">
        <v>70</v>
      </c>
      <c r="G50" s="64">
        <f>_xll.qlYieldTSZeroRate($G$31,$G$45,G44,"simple","annual")</f>
        <v>-7.9557664511842319E-3</v>
      </c>
      <c r="H50" s="4"/>
      <c r="N50" s="49">
        <f>_xll.qlCalendarAdvance("NullCalendar",N49,"1M")</f>
        <v>45958</v>
      </c>
      <c r="O50" s="62">
        <f>_xll.qlYieldTSForwardRate(O$3,$N50,$N50+1,"Actual/365 (Fixed)","Continuous","Annual",,$G$2)</f>
        <v>-3.8286404998209519E-4</v>
      </c>
      <c r="P50" s="62">
        <f>_xll.qlYieldTSForwardRate(P$3,$N50,$N50+1,"Actual/365 (Fixed)","Continuous","Annual",,$G$31)</f>
        <v>-2.0382191796057035E-3</v>
      </c>
      <c r="Q50" s="62">
        <f>_xll.qlYieldTSForwardRate(Q$3,$N50,$N50+1,"Actual/365 (Fixed)","Continuous","Annual",,$G$55)</f>
        <v>-2.0379191888098671E-3</v>
      </c>
    </row>
    <row r="51" spans="1:19" ht="10.5" x14ac:dyDescent="0.25">
      <c r="E51" s="4"/>
      <c r="F51" s="4"/>
      <c r="G51" s="4"/>
      <c r="H51" s="4"/>
      <c r="N51" s="49">
        <f>_xll.qlCalendarAdvance("NullCalendar",N50,"1M")</f>
        <v>45989</v>
      </c>
      <c r="O51" s="62">
        <f>_xll.qlYieldTSForwardRate(O$3,$N51,$N51+1,"Actual/365 (Fixed)","Continuous","Annual",,$G$2)</f>
        <v>-3.33874855575502E-4</v>
      </c>
      <c r="P51" s="62">
        <f>_xll.qlYieldTSForwardRate(P$3,$N51,$N51+1,"Actual/365 (Fixed)","Continuous","Annual",,$G$31)</f>
        <v>-1.9870249300598659E-3</v>
      </c>
      <c r="Q51" s="62">
        <f>_xll.qlYieldTSForwardRate(Q$3,$N51,$N51+1,"Actual/365 (Fixed)","Continuous","Annual",,$G$55)</f>
        <v>-1.9864366450128772E-3</v>
      </c>
    </row>
    <row r="52" spans="1:19" ht="10.5" x14ac:dyDescent="0.25">
      <c r="N52" s="49">
        <f>_xll.qlCalendarAdvance("NullCalendar",N51,"1M")</f>
        <v>46019</v>
      </c>
      <c r="O52" s="62">
        <f>_xll.qlYieldTSForwardRate(O$3,$N52,$N52+1,"Actual/365 (Fixed)","Continuous","Annual",,$G$2)</f>
        <v>-2.8341512665280204E-4</v>
      </c>
      <c r="P52" s="62">
        <f>_xll.qlYieldTSForwardRate(P$3,$N52,$N52+1,"Actual/365 (Fixed)","Continuous","Annual",,$G$31)</f>
        <v>-1.9333417596311469E-3</v>
      </c>
      <c r="Q52" s="62">
        <f>_xll.qlYieldTSForwardRate(Q$3,$N52,$N52+1,"Actual/365 (Fixed)","Continuous","Annual",,$G$55)</f>
        <v>-1.9325010036331826E-3</v>
      </c>
      <c r="S52" s="95"/>
    </row>
    <row r="53" spans="1:19" ht="11" thickBot="1" x14ac:dyDescent="0.3">
      <c r="N53" s="49">
        <f>_xll.qlCalendarAdvance("NullCalendar",N52,"1M")</f>
        <v>46050</v>
      </c>
      <c r="O53" s="62">
        <f>_xll.qlYieldTSForwardRate(O$3,$N53,$N53+1,"Actual/365 (Fixed)","Continuous","Annual",,$G$2)</f>
        <v>-2.2812088134721256E-4</v>
      </c>
      <c r="P53" s="62">
        <f>_xll.qlYieldTSForwardRate(P$3,$N53,$N53+1,"Actual/365 (Fixed)","Continuous","Annual",,$G$31)</f>
        <v>-1.8735907904376347E-3</v>
      </c>
      <c r="Q53" s="62">
        <f>_xll.qlYieldTSForwardRate(Q$3,$N53,$N53+1,"Actual/365 (Fixed)","Continuous","Annual",,$G$55)</f>
        <v>-1.8725165551321487E-3</v>
      </c>
    </row>
    <row r="54" spans="1:19" ht="11" thickBot="1" x14ac:dyDescent="0.3">
      <c r="B54" s="4"/>
      <c r="C54" s="4"/>
      <c r="D54" s="4"/>
      <c r="E54" s="4"/>
      <c r="F54" s="4"/>
      <c r="G54" s="4"/>
      <c r="H54" s="4"/>
      <c r="I54" s="45" t="s">
        <v>61</v>
      </c>
      <c r="J54" s="46" t="s">
        <v>62</v>
      </c>
      <c r="N54" s="49">
        <f>_xll.qlCalendarAdvance("NullCalendar",N53,"1M")</f>
        <v>46081</v>
      </c>
      <c r="O54" s="62">
        <f>_xll.qlYieldTSForwardRate(O$3,$N54,$N54+1,"Actual/365 (Fixed)","Continuous","Annual",,$G$2)</f>
        <v>-1.6962242994068884E-4</v>
      </c>
      <c r="P54" s="62">
        <f>_xll.qlYieldTSForwardRate(P$3,$N54,$N54+1,"Actual/365 (Fixed)","Continuous","Annual",,$G$31)</f>
        <v>-1.8094913243309313E-3</v>
      </c>
      <c r="Q54" s="62">
        <f>_xll.qlYieldTSForwardRate(Q$3,$N54,$N54+1,"Actual/365 (Fixed)","Continuous","Annual",,$G$55)</f>
        <v>-1.8082114666084068E-3</v>
      </c>
    </row>
    <row r="55" spans="1:19" ht="11" x14ac:dyDescent="0.3">
      <c r="A55" s="45"/>
      <c r="B55" s="47" t="s">
        <v>58</v>
      </c>
      <c r="C55" s="47"/>
      <c r="D55" s="46"/>
      <c r="E55" s="4"/>
      <c r="F55" s="37" t="s">
        <v>50</v>
      </c>
      <c r="G55" s="38" t="str">
        <f>_xll.qlPiecewiseYieldCurve(G57,G58,G59,_xll.ohPack(B56:B62),G60,,,G61,G62,,G50,G65)</f>
        <v>YC_EUR_USD_MTM#0000</v>
      </c>
      <c r="H55" s="4"/>
      <c r="I55" s="49">
        <f t="array" ref="I55:I65">_xll.qlPiecewiseYieldCurveDates(G55)</f>
        <v>44561</v>
      </c>
      <c r="J55" s="50">
        <f t="array" ref="J55:J65">_xll.qlPiecewiseYieldCurveData(G55)</f>
        <v>1</v>
      </c>
      <c r="L55" t="str">
        <f>_xll.ohRangeRetrieveError(I55)</f>
        <v/>
      </c>
      <c r="N55" s="49">
        <f>_xll.qlCalendarAdvance("NullCalendar",N54,"1M")</f>
        <v>46109</v>
      </c>
      <c r="O55" s="62">
        <f>_xll.qlYieldTSForwardRate(O$3,$N55,$N55+1,"Actual/365 (Fixed)","Continuous","Annual",,$G$2)</f>
        <v>-1.1403103538033845E-4</v>
      </c>
      <c r="P55" s="62">
        <f>_xll.qlYieldTSForwardRate(P$3,$N55,$N55+1,"Actual/365 (Fixed)","Continuous","Annual",,$G$31)</f>
        <v>-1.7478574066803552E-3</v>
      </c>
      <c r="Q55" s="62">
        <f>_xll.qlYieldTSForwardRate(Q$3,$N55,$N55+1,"Actual/365 (Fixed)","Continuous","Annual",,$G$55)</f>
        <v>-1.7464157690010771E-3</v>
      </c>
    </row>
    <row r="56" spans="1:19" ht="11.5" thickBot="1" x14ac:dyDescent="0.35">
      <c r="A56" s="79" t="s">
        <v>110</v>
      </c>
      <c r="B56" s="77" t="str">
        <f t="array" ref="B56:B62">RateHelpers!A105:A111</f>
        <v>obj_0008a#0000</v>
      </c>
      <c r="C56" s="27"/>
      <c r="D56" s="52"/>
      <c r="E56" s="4"/>
      <c r="F56" s="39" t="s">
        <v>11</v>
      </c>
      <c r="G56" s="40" t="str">
        <f>_xll.ohRangeRetrieveError(G55)</f>
        <v/>
      </c>
      <c r="H56" s="4"/>
      <c r="I56" s="49">
        <v>44930</v>
      </c>
      <c r="J56" s="50">
        <v>1.0075374779656885</v>
      </c>
      <c r="N56" s="49">
        <f>_xll.qlCalendarAdvance("NullCalendar",N55,"1M")</f>
        <v>46140</v>
      </c>
      <c r="O56" s="62">
        <f>_xll.qlYieldTSForwardRate(O$3,$N56,$N56+1,"Actual/365 (Fixed)","Continuous","Annual",,$G$2)</f>
        <v>-4.9434256031707379E-5</v>
      </c>
      <c r="P56" s="62">
        <f>_xll.qlYieldTSForwardRate(P$3,$N56,$N56+1,"Actual/365 (Fixed)","Continuous","Annual",,$G$31)</f>
        <v>-1.6754817690472843E-3</v>
      </c>
      <c r="Q56" s="62">
        <f>_xll.qlYieldTSForwardRate(Q$3,$N56,$N56+1,"Actual/365 (Fixed)","Continuous","Annual",,$G$55)</f>
        <v>-1.6738875268046754E-3</v>
      </c>
    </row>
    <row r="57" spans="1:19" ht="11" x14ac:dyDescent="0.3">
      <c r="A57" s="79" t="s">
        <v>110</v>
      </c>
      <c r="B57" s="77" t="str">
        <v>obj_00088#0000</v>
      </c>
      <c r="C57" s="27"/>
      <c r="D57" s="52"/>
      <c r="E57" s="4"/>
      <c r="F57" s="37" t="s">
        <v>5</v>
      </c>
      <c r="G57" s="41" t="s">
        <v>116</v>
      </c>
      <c r="H57" s="4"/>
      <c r="I57" s="49">
        <v>45295</v>
      </c>
      <c r="J57" s="50">
        <v>1.0121550393345577</v>
      </c>
      <c r="N57" s="49">
        <f>_xll.qlCalendarAdvance("NullCalendar",N56,"1M")</f>
        <v>46170</v>
      </c>
      <c r="O57" s="62">
        <f>_xll.qlYieldTSForwardRate(O$3,$N57,$N57+1,"Actual/365 (Fixed)","Continuous","Annual",,$G$2)</f>
        <v>1.6129587147022175E-5</v>
      </c>
      <c r="P57" s="62">
        <f>_xll.qlYieldTSForwardRate(P$3,$N57,$N57+1,"Actual/365 (Fixed)","Continuous","Annual",,$G$31)</f>
        <v>-1.6013004812879081E-3</v>
      </c>
      <c r="Q57" s="62">
        <f>_xll.qlYieldTSForwardRate(Q$3,$N57,$N57+1,"Actual/365 (Fixed)","Continuous","Annual",,$G$55)</f>
        <v>-1.5995850805649052E-3</v>
      </c>
    </row>
    <row r="58" spans="1:19" ht="11" x14ac:dyDescent="0.3">
      <c r="A58" s="79" t="s">
        <v>110</v>
      </c>
      <c r="B58" s="77" t="str">
        <v>obj_00086#0000</v>
      </c>
      <c r="C58" s="27"/>
      <c r="D58" s="52"/>
      <c r="E58" s="4"/>
      <c r="F58" s="42" t="s">
        <v>46</v>
      </c>
      <c r="G58" s="43">
        <v>0</v>
      </c>
      <c r="H58" s="4"/>
      <c r="I58" s="49">
        <v>45663</v>
      </c>
      <c r="J58" s="50">
        <v>1.0148743325154403</v>
      </c>
      <c r="N58" s="49">
        <f>_xll.qlCalendarAdvance("NullCalendar",N57,"1M")</f>
        <v>46201</v>
      </c>
      <c r="O58" s="62">
        <f>_xll.qlYieldTSForwardRate(O$3,$N58,$N58+1,"Actual/365 (Fixed)","Continuous","Annual",,$G$2)</f>
        <v>8.7031417337507083E-5</v>
      </c>
      <c r="P58" s="62">
        <f>_xll.qlYieldTSForwardRate(P$3,$N58,$N58+1,"Actual/365 (Fixed)","Continuous","Annual",,$G$31)</f>
        <v>-1.5203681240670737E-3</v>
      </c>
      <c r="Q58" s="62">
        <f>_xll.qlYieldTSForwardRate(Q$3,$N58,$N58+1,"Actual/365 (Fixed)","Continuous","Annual",,$G$55)</f>
        <v>-1.518554933847716E-3</v>
      </c>
    </row>
    <row r="59" spans="1:19" ht="11" x14ac:dyDescent="0.3">
      <c r="A59" s="79" t="s">
        <v>110</v>
      </c>
      <c r="B59" s="77" t="str">
        <v>obj_00087#0000</v>
      </c>
      <c r="C59" s="27"/>
      <c r="D59" s="52"/>
      <c r="E59" s="4"/>
      <c r="F59" s="42" t="s">
        <v>7</v>
      </c>
      <c r="G59" s="43" t="s">
        <v>98</v>
      </c>
      <c r="H59" s="4"/>
      <c r="I59" s="49">
        <v>46391</v>
      </c>
      <c r="J59" s="50">
        <v>1.0185632239173985</v>
      </c>
      <c r="N59" s="49">
        <f>_xll.qlCalendarAdvance("NullCalendar",N58,"1M")</f>
        <v>46231</v>
      </c>
      <c r="O59" s="62">
        <f>_xll.qlYieldTSForwardRate(O$3,$N59,$N59+1,"Actual/365 (Fixed)","Continuous","Annual",,$G$2)</f>
        <v>1.5869692280236138E-4</v>
      </c>
      <c r="P59" s="62">
        <f>_xll.qlYieldTSForwardRate(P$3,$N59,$N59+1,"Actual/365 (Fixed)","Continuous","Annual",,$G$31)</f>
        <v>-1.437906139786902E-3</v>
      </c>
      <c r="Q59" s="62">
        <f>_xll.qlYieldTSForwardRate(Q$3,$N59,$N59+1,"Actual/365 (Fixed)","Continuous","Annual",,$G$55)</f>
        <v>-1.4360248379285461E-3</v>
      </c>
    </row>
    <row r="60" spans="1:19" ht="11" x14ac:dyDescent="0.3">
      <c r="A60" s="79" t="s">
        <v>110</v>
      </c>
      <c r="B60" s="77" t="str">
        <v>obj_00089#0000</v>
      </c>
      <c r="C60" s="27"/>
      <c r="D60" s="52"/>
      <c r="E60" s="4"/>
      <c r="F60" s="42" t="s">
        <v>8</v>
      </c>
      <c r="G60" s="43"/>
      <c r="H60" s="4"/>
      <c r="I60" s="49">
        <v>48218</v>
      </c>
      <c r="J60" s="50">
        <v>1.009201957173854</v>
      </c>
      <c r="N60" s="49">
        <f>_xll.qlCalendarAdvance("NullCalendar",N59,"1M")</f>
        <v>46262</v>
      </c>
      <c r="O60" s="62">
        <f>_xll.qlYieldTSForwardRate(O$3,$N60,$N60+1,"Actual/365 (Fixed)","Continuous","Annual",,$G$2)</f>
        <v>2.3590380381773645E-4</v>
      </c>
      <c r="P60" s="62">
        <f>_xll.qlYieldTSForwardRate(P$3,$N60,$N60+1,"Actual/365 (Fixed)","Continuous","Annual",,$G$31)</f>
        <v>-1.3484170629940915E-3</v>
      </c>
      <c r="Q60" s="62">
        <f>_xll.qlYieldTSForwardRate(Q$3,$N60,$N60+1,"Actual/365 (Fixed)","Continuous","Annual",,$G$55)</f>
        <v>-1.3464927865264843E-3</v>
      </c>
    </row>
    <row r="61" spans="1:19" ht="11" x14ac:dyDescent="0.3">
      <c r="A61" s="79" t="s">
        <v>110</v>
      </c>
      <c r="B61" s="77" t="str">
        <v>obj_00085#0000</v>
      </c>
      <c r="C61" s="27"/>
      <c r="D61" s="52"/>
      <c r="E61" s="4"/>
      <c r="F61" s="42" t="s">
        <v>47</v>
      </c>
      <c r="G61" s="43" t="s">
        <v>51</v>
      </c>
      <c r="H61" s="4"/>
      <c r="I61" s="49">
        <v>51872</v>
      </c>
      <c r="J61" s="50">
        <v>0.95705001542779855</v>
      </c>
      <c r="N61" s="49">
        <f>_xll.qlCalendarAdvance("NullCalendar",N60,"1M")</f>
        <v>46293</v>
      </c>
      <c r="O61" s="62">
        <f>_xll.qlYieldTSForwardRate(O$3,$N61,$N61+1,"Actual/365 (Fixed)","Continuous","Annual",,$G$2)</f>
        <v>3.1631489091096777E-4</v>
      </c>
      <c r="P61" s="62">
        <f>_xll.qlYieldTSForwardRate(P$3,$N61,$N61+1,"Actual/365 (Fixed)","Continuous","Annual",,$G$31)</f>
        <v>-1.2545794891339944E-3</v>
      </c>
      <c r="Q61" s="62">
        <f>_xll.qlYieldTSForwardRate(Q$3,$N61,$N61+1,"Actual/365 (Fixed)","Continuous","Annual",,$G$55)</f>
        <v>-1.2526400951817492E-3</v>
      </c>
    </row>
    <row r="62" spans="1:19" ht="11" x14ac:dyDescent="0.3">
      <c r="A62" s="79" t="s">
        <v>110</v>
      </c>
      <c r="B62" s="77" t="str">
        <v>obj_00084#0000</v>
      </c>
      <c r="C62" s="27"/>
      <c r="D62" s="52"/>
      <c r="E62" s="4"/>
      <c r="F62" s="42" t="s">
        <v>48</v>
      </c>
      <c r="G62" s="56" t="s">
        <v>99</v>
      </c>
      <c r="H62" s="4"/>
      <c r="I62" s="49">
        <v>55522</v>
      </c>
      <c r="J62" s="50">
        <v>0.94598987112883137</v>
      </c>
      <c r="N62" s="49">
        <f>_xll.qlCalendarAdvance("NullCalendar",N61,"1M")</f>
        <v>46323</v>
      </c>
      <c r="O62" s="62">
        <f>_xll.qlYieldTSForwardRate(O$3,$N62,$N62+1,"Actual/365 (Fixed)","Continuous","Annual",,$G$2)</f>
        <v>3.9718290309998032E-4</v>
      </c>
      <c r="P62" s="62">
        <f>_xll.qlYieldTSForwardRate(P$3,$N62,$N62+1,"Actual/365 (Fixed)","Continuous","Annual",,$G$31)</f>
        <v>-1.159628585715889E-3</v>
      </c>
      <c r="Q62" s="62">
        <f>_xll.qlYieldTSForwardRate(Q$3,$N62,$N62+1,"Actual/365 (Fixed)","Continuous","Annual",,$G$55)</f>
        <v>-1.1577010850371216E-3</v>
      </c>
    </row>
    <row r="63" spans="1:19" ht="11" x14ac:dyDescent="0.3">
      <c r="A63" s="79"/>
      <c r="B63" s="77"/>
      <c r="C63" s="27"/>
      <c r="D63" s="52"/>
      <c r="E63" s="4"/>
      <c r="F63" s="42" t="s">
        <v>49</v>
      </c>
      <c r="G63" s="43"/>
      <c r="H63" s="4"/>
      <c r="I63" s="49" t="e">
        <v>#N/A</v>
      </c>
      <c r="J63" s="50" t="e">
        <v>#N/A</v>
      </c>
      <c r="N63" s="49">
        <f>_xll.qlCalendarAdvance("NullCalendar",N62,"1M")</f>
        <v>46354</v>
      </c>
      <c r="O63" s="62">
        <f>_xll.qlYieldTSForwardRate(O$3,$N63,$N63+1,"Actual/365 (Fixed)","Continuous","Annual",,$G$2)</f>
        <v>4.8389904113560776E-4</v>
      </c>
      <c r="P63" s="62">
        <f>_xll.qlYieldTSForwardRate(P$3,$N63,$N63+1,"Actual/365 (Fixed)","Continuous","Annual",,$G$31)</f>
        <v>-1.0572342923292513E-3</v>
      </c>
      <c r="Q63" s="62">
        <f>_xll.qlYieldTSForwardRate(Q$3,$N63,$N63+1,"Actual/365 (Fixed)","Continuous","Annual",,$G$55)</f>
        <v>-1.0553464890174589E-3</v>
      </c>
    </row>
    <row r="64" spans="1:19" ht="11" x14ac:dyDescent="0.3">
      <c r="A64" s="51"/>
      <c r="B64" s="77"/>
      <c r="C64" s="27"/>
      <c r="D64" s="52"/>
      <c r="E64" s="4"/>
      <c r="F64" s="42" t="s">
        <v>9</v>
      </c>
      <c r="G64" s="43"/>
      <c r="H64" s="4"/>
      <c r="I64" s="49" t="e">
        <v>#N/A</v>
      </c>
      <c r="J64" s="50" t="e">
        <v>#N/A</v>
      </c>
      <c r="N64" s="49">
        <f>_xll.qlCalendarAdvance("NullCalendar",N63,"1M")</f>
        <v>46384</v>
      </c>
      <c r="O64" s="62">
        <f>_xll.qlYieldTSForwardRate(O$3,$N64,$N64+1,"Actual/365 (Fixed)","Continuous","Annual",,$G$2)</f>
        <v>5.7086871543361544E-4</v>
      </c>
      <c r="P64" s="62">
        <f>_xll.qlYieldTSForwardRate(P$3,$N64,$N64+1,"Actual/365 (Fixed)","Continuous","Annual",,$G$31)</f>
        <v>-9.5400269242400281E-4</v>
      </c>
      <c r="Q64" s="62">
        <f>_xll.qlYieldTSForwardRate(Q$3,$N64,$N64+1,"Actual/365 (Fixed)","Continuous","Annual",,$G$55)</f>
        <v>-9.521798293637174E-4</v>
      </c>
    </row>
    <row r="65" spans="1:17" ht="11.5" thickBot="1" x14ac:dyDescent="0.35">
      <c r="A65" s="65"/>
      <c r="B65" s="78"/>
      <c r="C65" s="34"/>
      <c r="D65" s="66"/>
      <c r="E65" s="4"/>
      <c r="F65" s="39" t="s">
        <v>10</v>
      </c>
      <c r="G65" s="44"/>
      <c r="H65" s="4"/>
      <c r="I65" s="67" t="e">
        <v>#N/A</v>
      </c>
      <c r="J65" s="68" t="e">
        <v>#N/A</v>
      </c>
      <c r="N65" s="49">
        <f>_xll.qlCalendarAdvance("NullCalendar",N64,"1M")</f>
        <v>46415</v>
      </c>
      <c r="O65" s="62">
        <f>_xll.qlYieldTSForwardRate(O$3,$N65,$N65+1,"Actual/365 (Fixed)","Continuous","Annual",,$G$2)</f>
        <v>6.8187949981998437E-4</v>
      </c>
      <c r="P65" s="62">
        <f>_xll.qlYieldTSForwardRate(P$3,$N65,$N65+1,"Actual/365 (Fixed)","Continuous","Annual",,$G$31)</f>
        <v>-8.4465593691405419E-4</v>
      </c>
      <c r="Q65" s="62">
        <f>_xll.qlYieldTSForwardRate(Q$3,$N65,$N65+1,"Actual/365 (Fixed)","Continuous","Annual",,$G$55)</f>
        <v>-8.4291881564656538E-4</v>
      </c>
    </row>
    <row r="66" spans="1:17" ht="11" thickBot="1" x14ac:dyDescent="0.3">
      <c r="E66" s="4"/>
      <c r="F66" s="4"/>
      <c r="G66" s="4"/>
      <c r="H66" s="4"/>
      <c r="N66" s="49">
        <f>_xll.qlCalendarAdvance("NullCalendar",N65,"1M")</f>
        <v>46446</v>
      </c>
      <c r="O66" s="62">
        <f>_xll.qlYieldTSForwardRate(O$3,$N66,$N66+1,"Actual/365 (Fixed)","Continuous","Annual",,$G$2)</f>
        <v>7.9713839538240897E-4</v>
      </c>
      <c r="P66" s="62">
        <f>_xll.qlYieldTSForwardRate(P$3,$N66,$N66+1,"Actual/365 (Fixed)","Continuous","Annual",,$G$31)</f>
        <v>-7.3598367655137444E-4</v>
      </c>
      <c r="Q66" s="62">
        <f>_xll.qlYieldTSForwardRate(Q$3,$N66,$N66+1,"Actual/365 (Fixed)","Continuous","Annual",,$G$55)</f>
        <v>-7.34332692772063E-4</v>
      </c>
    </row>
    <row r="67" spans="1:17" ht="10.5" x14ac:dyDescent="0.25">
      <c r="E67" s="4"/>
      <c r="F67" s="1" t="s">
        <v>65</v>
      </c>
      <c r="G67" s="54" t="str">
        <f>_xll.qlTermStructureCalendar($G$31)</f>
        <v>Null</v>
      </c>
      <c r="H67" s="4"/>
      <c r="N67" s="49">
        <f>_xll.qlCalendarAdvance("NullCalendar",N66,"1M")</f>
        <v>46474</v>
      </c>
      <c r="O67" s="62">
        <f>_xll.qlYieldTSForwardRate(O$3,$N67,$N67+1,"Actual/365 (Fixed)","Continuous","Annual",,$G$2)</f>
        <v>9.0041668381287624E-4</v>
      </c>
      <c r="P67" s="62">
        <f>_xll.qlYieldTSForwardRate(P$3,$N67,$N67+1,"Actual/365 (Fixed)","Continuous","Annual",,$G$31)</f>
        <v>-6.3850506407358437E-4</v>
      </c>
      <c r="Q67" s="62">
        <f>_xll.qlYieldTSForwardRate(Q$3,$N67,$N67+1,"Actual/365 (Fixed)","Continuous","Annual",,$G$55)</f>
        <v>-6.3693169022178183E-4</v>
      </c>
    </row>
    <row r="68" spans="1:17" ht="10.5" x14ac:dyDescent="0.25">
      <c r="E68" s="4"/>
      <c r="F68" s="55" t="s">
        <v>66</v>
      </c>
      <c r="G68" s="56" t="str">
        <f>_xll.qlTermStructureDayCounter($G$31)</f>
        <v>Actual/365 (Fixed)</v>
      </c>
      <c r="H68" s="4"/>
      <c r="N68" s="49">
        <f>_xll.qlCalendarAdvance("NullCalendar",N67,"1M")</f>
        <v>46505</v>
      </c>
      <c r="O68" s="62">
        <f>_xll.qlYieldTSForwardRate(O$3,$N68,$N68+1,"Actual/365 (Fixed)","Continuous","Annual",,$G$2)</f>
        <v>1.0138454267312976E-3</v>
      </c>
      <c r="P68" s="62">
        <f>_xll.qlYieldTSForwardRate(P$3,$N68,$N68+1,"Actual/365 (Fixed)","Continuous","Annual",,$G$31)</f>
        <v>-5.3133182528197613E-4</v>
      </c>
      <c r="Q68" s="62">
        <f>_xll.qlYieldTSForwardRate(Q$3,$N68,$N68+1,"Actual/365 (Fixed)","Continuous","Annual",,$G$55)</f>
        <v>-5.2984416494221518E-4</v>
      </c>
    </row>
    <row r="69" spans="1:17" ht="10.5" x14ac:dyDescent="0.25">
      <c r="E69" s="4"/>
      <c r="F69" s="55" t="s">
        <v>63</v>
      </c>
      <c r="G69" s="57">
        <f>_xll.qlTermStructureReferenceDate($G$31)</f>
        <v>44561</v>
      </c>
      <c r="H69" s="4"/>
      <c r="N69" s="49">
        <f>_xll.qlCalendarAdvance("NullCalendar",N68,"1M")</f>
        <v>46535</v>
      </c>
      <c r="O69" s="62">
        <f>_xll.qlYieldTSForwardRate(O$3,$N69,$N69+1,"Actual/365 (Fixed)","Continuous","Annual",,$G$2)</f>
        <v>1.1226996013219148E-3</v>
      </c>
      <c r="P69" s="62">
        <f>_xll.qlYieldTSForwardRate(P$3,$N69,$N69+1,"Actual/365 (Fixed)","Continuous","Annual",,$G$31)</f>
        <v>-4.2836570840118645E-4</v>
      </c>
      <c r="Q69" s="62">
        <f>_xll.qlYieldTSForwardRate(Q$3,$N69,$N69+1,"Actual/365 (Fixed)","Continuous","Annual",,$G$55)</f>
        <v>-4.2696078443047765E-4</v>
      </c>
    </row>
    <row r="70" spans="1:17" ht="10.5" x14ac:dyDescent="0.25">
      <c r="E70" s="4"/>
      <c r="F70" s="55" t="s">
        <v>67</v>
      </c>
      <c r="G70" s="57">
        <f>_xll.qlTermStructureMaxDate($G$31)</f>
        <v>55522</v>
      </c>
      <c r="H70" s="4"/>
      <c r="N70" s="49">
        <f>_xll.qlCalendarAdvance("NullCalendar",N69,"1M")</f>
        <v>46566</v>
      </c>
      <c r="O70" s="62">
        <f>_xll.qlYieldTSForwardRate(O$3,$N70,$N70+1,"Actual/365 (Fixed)","Continuous","Annual",,$G$2)</f>
        <v>1.2342361527257037E-3</v>
      </c>
      <c r="P70" s="62">
        <f>_xll.qlYieldTSForwardRate(P$3,$N70,$N70+1,"Actual/365 (Fixed)","Continuous","Annual",,$G$31)</f>
        <v>-3.2274230557663528E-4</v>
      </c>
      <c r="Q70" s="62">
        <f>_xll.qlYieldTSForwardRate(Q$3,$N70,$N70+1,"Actual/365 (Fixed)","Continuous","Annual",,$G$55)</f>
        <v>-3.2142265659335583E-4</v>
      </c>
    </row>
    <row r="71" spans="1:17" ht="10.5" x14ac:dyDescent="0.25">
      <c r="E71" s="4"/>
      <c r="F71" s="58" t="s">
        <v>64</v>
      </c>
      <c r="G71" s="59">
        <f>_xll.qlTermStructureSettlementDays($G$31)</f>
        <v>0</v>
      </c>
      <c r="H71" s="4"/>
      <c r="N71" s="49">
        <f>_xll.qlCalendarAdvance("NullCalendar",N70,"1M")</f>
        <v>46596</v>
      </c>
      <c r="O71" s="62">
        <f>_xll.qlYieldTSForwardRate(O$3,$N71,$N71+1,"Actual/365 (Fixed)","Continuous","Annual",,$G$2)</f>
        <v>1.3412591740583663E-3</v>
      </c>
      <c r="P71" s="62">
        <f>_xll.qlYieldTSForwardRate(P$3,$N71,$N71+1,"Actual/365 (Fixed)","Continuous","Annual",,$G$31)</f>
        <v>-2.2127602997048303E-4</v>
      </c>
      <c r="Q71" s="62">
        <f>_xll.qlYieldTSForwardRate(Q$3,$N71,$N71+1,"Actual/365 (Fixed)","Continuous","Annual",,$G$55)</f>
        <v>-2.2003869281690523E-4</v>
      </c>
    </row>
    <row r="72" spans="1:17" ht="10.5" x14ac:dyDescent="0.25">
      <c r="E72" s="4"/>
      <c r="F72" s="60" t="s">
        <v>68</v>
      </c>
      <c r="G72" s="61">
        <f>_xll.qlYieldTSDiscount($G$31,$G$45)</f>
        <v>1</v>
      </c>
      <c r="H72" s="4"/>
      <c r="N72" s="49">
        <f>_xll.qlCalendarAdvance("NullCalendar",N71,"1M")</f>
        <v>46627</v>
      </c>
      <c r="O72" s="62">
        <f>_xll.qlYieldTSForwardRate(O$3,$N72,$N72+1,"Actual/365 (Fixed)","Continuous","Annual",,$G$2)</f>
        <v>1.4509035337947924E-3</v>
      </c>
      <c r="P72" s="62">
        <f>_xll.qlYieldTSForwardRate(P$3,$N72,$N72+1,"Actual/365 (Fixed)","Continuous","Annual",,$G$31)</f>
        <v>-1.1720246309949067E-4</v>
      </c>
      <c r="Q72" s="62">
        <f>_xll.qlYieldTSForwardRate(Q$3,$N72,$N72+1,"Actual/365 (Fixed)","Continuous","Annual",,$G$55)</f>
        <v>-1.1604996257370853E-4</v>
      </c>
    </row>
    <row r="73" spans="1:17" ht="10.5" x14ac:dyDescent="0.25">
      <c r="E73" s="4"/>
      <c r="F73" s="55" t="s">
        <v>69</v>
      </c>
      <c r="G73" s="62">
        <f>_xll.qlYieldTSForwardRate($G$31,$G$45,$G$45+90,$G$44,"simple","annual")</f>
        <v>-7.9114464354652272E-3</v>
      </c>
      <c r="H73" s="4"/>
      <c r="N73" s="49">
        <f>_xll.qlCalendarAdvance("NullCalendar",N72,"1M")</f>
        <v>46658</v>
      </c>
      <c r="O73" s="62">
        <f>_xll.qlYieldTSForwardRate(O$3,$N73,$N73+1,"Actual/365 (Fixed)","Continuous","Annual",,$G$2)</f>
        <v>1.5595862878641014E-3</v>
      </c>
      <c r="P73" s="62">
        <f>_xll.qlYieldTSForwardRate(P$3,$N73,$N73+1,"Actual/365 (Fixed)","Continuous","Annual",,$G$31)</f>
        <v>-1.3916517763680822E-5</v>
      </c>
      <c r="Q73" s="62">
        <f>_xll.qlYieldTSForwardRate(Q$3,$N73,$N73+1,"Actual/365 (Fixed)","Continuous","Annual",,$G$55)</f>
        <v>-1.2848631018797095E-5</v>
      </c>
    </row>
    <row r="74" spans="1:17" ht="11" thickBot="1" x14ac:dyDescent="0.3">
      <c r="E74" s="4"/>
      <c r="F74" s="63" t="s">
        <v>70</v>
      </c>
      <c r="G74" s="64">
        <f>_xll.qlYieldTSZeroRate($G$31,$G$45,G68,"simple","annual")</f>
        <v>-7.9557664511842319E-3</v>
      </c>
      <c r="H74" s="4"/>
      <c r="N74" s="49">
        <f>_xll.qlCalendarAdvance("NullCalendar",N73,"1M")</f>
        <v>46688</v>
      </c>
      <c r="O74" s="62">
        <f>_xll.qlYieldTSForwardRate(O$3,$N74,$N74+1,"Actual/365 (Fixed)","Continuous","Annual",,$G$2)</f>
        <v>1.6638475699233529E-3</v>
      </c>
      <c r="P74" s="62">
        <f>_xll.qlYieldTSForwardRate(P$3,$N74,$N74+1,"Actual/365 (Fixed)","Continuous","Annual",,$G$31)</f>
        <v>8.5287702317071888E-5</v>
      </c>
      <c r="Q74" s="62">
        <f>_xll.qlYieldTSForwardRate(Q$3,$N74,$N74+1,"Actual/365 (Fixed)","Continuous","Annual",,$G$55)</f>
        <v>8.6273916995032986E-5</v>
      </c>
    </row>
    <row r="75" spans="1:17" ht="10.5" x14ac:dyDescent="0.25">
      <c r="E75" s="4"/>
      <c r="F75" s="4"/>
      <c r="G75" s="4"/>
      <c r="H75" s="4"/>
      <c r="N75" s="49">
        <f>_xll.qlCalendarAdvance("NullCalendar",N74,"1M")</f>
        <v>46719</v>
      </c>
      <c r="O75" s="62">
        <f>_xll.qlYieldTSForwardRate(O$3,$N75,$N75+1,"Actual/365 (Fixed)","Continuous","Annual",,$G$2)</f>
        <v>1.770638132257801E-3</v>
      </c>
      <c r="P75" s="62">
        <f>_xll.qlYieldTSForwardRate(P$3,$N75,$N75+1,"Actual/365 (Fixed)","Continuous","Annual",,$G$31)</f>
        <v>1.870238117285833E-4</v>
      </c>
      <c r="Q75" s="62">
        <f>_xll.qlYieldTSForwardRate(Q$3,$N75,$N75+1,"Actual/365 (Fixed)","Continuous","Annual",,$G$55)</f>
        <v>1.8792585110253844E-4</v>
      </c>
    </row>
    <row r="76" spans="1:17" ht="10.5" x14ac:dyDescent="0.25">
      <c r="N76" s="49">
        <f>_xll.qlCalendarAdvance("NullCalendar",N75,"1M")</f>
        <v>46749</v>
      </c>
      <c r="O76" s="62">
        <f>_xll.qlYieldTSForwardRate(O$3,$N76,$N76+1,"Actual/365 (Fixed)","Continuous","Annual",,$G$2)</f>
        <v>1.873068261225375E-3</v>
      </c>
      <c r="P76" s="62">
        <f>_xll.qlYieldTSForwardRate(P$3,$N76,$N76+1,"Actual/365 (Fixed)","Continuous","Annual",,$G$31)</f>
        <v>2.8472819060213693E-4</v>
      </c>
      <c r="Q76" s="62">
        <f>_xll.qlYieldTSForwardRate(Q$3,$N76,$N76+1,"Actual/365 (Fixed)","Continuous","Annual",,$G$55)</f>
        <v>2.8554898211739706E-4</v>
      </c>
    </row>
    <row r="77" spans="1:17" ht="10.5" x14ac:dyDescent="0.25">
      <c r="N77" s="49">
        <f>_xll.qlCalendarAdvance("NullCalendar",N76,"1M")</f>
        <v>46780</v>
      </c>
      <c r="O77" s="62">
        <f>_xll.qlYieldTSForwardRate(O$3,$N77,$N77+1,"Actual/365 (Fixed)","Continuous","Annual",,$G$2)</f>
        <v>1.9779666319322308E-3</v>
      </c>
      <c r="P77" s="62">
        <f>_xll.qlYieldTSForwardRate(P$3,$N77,$N77+1,"Actual/365 (Fixed)","Continuous","Annual",,$G$31)</f>
        <v>3.8491446400541719E-4</v>
      </c>
      <c r="Q77" s="62">
        <f>_xll.qlYieldTSForwardRate(Q$3,$N77,$N77+1,"Actual/365 (Fixed)","Continuous","Annual",,$G$55)</f>
        <v>3.8565151869073314E-4</v>
      </c>
    </row>
    <row r="78" spans="1:17" ht="10.5" x14ac:dyDescent="0.25">
      <c r="N78" s="49">
        <f>_xll.qlCalendarAdvance("NullCalendar",N77,"1M")</f>
        <v>46811</v>
      </c>
      <c r="O78" s="62">
        <f>_xll.qlYieldTSForwardRate(O$3,$N78,$N78+1,"Actual/365 (Fixed)","Continuous","Annual",,$G$2)</f>
        <v>2.0819033970853294E-3</v>
      </c>
      <c r="P78" s="62">
        <f>_xll.qlYieldTSForwardRate(P$3,$N78,$N78+1,"Actual/365 (Fixed)","Continuous","Annual",,$G$31)</f>
        <v>4.8431311600370008E-4</v>
      </c>
      <c r="Q78" s="62">
        <f>_xll.qlYieldTSForwardRate(Q$3,$N78,$N78+1,"Actual/365 (Fixed)","Continuous","Annual",,$G$55)</f>
        <v>4.8496665654026853E-4</v>
      </c>
    </row>
    <row r="79" spans="1:17" ht="10.5" x14ac:dyDescent="0.25">
      <c r="N79" s="49">
        <f>_xll.qlCalendarAdvance("NullCalendar",N78,"1M")</f>
        <v>46840</v>
      </c>
      <c r="O79" s="62">
        <f>_xll.qlYieldTSForwardRate(O$3,$N79,$N79+1,"Actual/365 (Fixed)","Continuous","Annual",,$G$2)</f>
        <v>2.1782640160988927E-3</v>
      </c>
      <c r="P79" s="62">
        <f>_xll.qlYieldTSForwardRate(P$3,$N79,$N79+1,"Actual/365 (Fixed)","Continuous","Annual",,$G$31)</f>
        <v>5.7658591241342672E-4</v>
      </c>
      <c r="Q79" s="62">
        <f>_xll.qlYieldTSForwardRate(Q$3,$N79,$N79+1,"Actual/365 (Fixed)","Continuous","Annual",,$G$55)</f>
        <v>5.7716152861099089E-4</v>
      </c>
    </row>
    <row r="80" spans="1:17" ht="10.5" x14ac:dyDescent="0.25">
      <c r="N80" s="49">
        <f>_xll.qlCalendarAdvance("NullCalendar",N79,"1M")</f>
        <v>46871</v>
      </c>
      <c r="O80" s="62">
        <f>_xll.qlYieldTSForwardRate(O$3,$N80,$N80+1,"Actual/365 (Fixed)","Continuous","Annual",,$G$2)</f>
        <v>2.2803396091550295E-3</v>
      </c>
      <c r="P80" s="62">
        <f>_xll.qlYieldTSForwardRate(P$3,$N80,$N80+1,"Actual/365 (Fixed)","Continuous","Annual",,$G$31)</f>
        <v>6.7446013555768161E-4</v>
      </c>
      <c r="Q80" s="62">
        <f>_xll.qlYieldTSForwardRate(Q$3,$N80,$N80+1,"Actual/365 (Fixed)","Continuous","Annual",,$G$55)</f>
        <v>6.7495266894279833E-4</v>
      </c>
    </row>
    <row r="81" spans="14:17" ht="10.5" x14ac:dyDescent="0.25">
      <c r="N81" s="49">
        <f>_xll.qlCalendarAdvance("NullCalendar",N80,"1M")</f>
        <v>46901</v>
      </c>
      <c r="O81" s="62">
        <f>_xll.qlYieldTSForwardRate(O$3,$N81,$N81+1,"Actual/365 (Fixed)","Continuous","Annual",,$G$2)</f>
        <v>2.3782068643876343E-3</v>
      </c>
      <c r="P81" s="62">
        <f>_xll.qlYieldTSForwardRate(P$3,$N81,$N81+1,"Actual/365 (Fixed)","Continuous","Annual",,$G$31)</f>
        <v>7.6842720510967926E-4</v>
      </c>
      <c r="Q81" s="62">
        <f>_xll.qlYieldTSForwardRate(Q$3,$N81,$N81+1,"Actual/365 (Fixed)","Continuous","Annual",,$G$55)</f>
        <v>7.6883954786170815E-4</v>
      </c>
    </row>
    <row r="82" spans="14:17" ht="10.5" x14ac:dyDescent="0.25">
      <c r="N82" s="49">
        <f>_xll.qlCalendarAdvance("NullCalendar",N81,"1M")</f>
        <v>46932</v>
      </c>
      <c r="O82" s="62">
        <f>_xll.qlYieldTSForwardRate(O$3,$N82,$N82+1,"Actual/365 (Fixed)","Continuous","Annual",,$G$2)</f>
        <v>2.4783902656840906E-3</v>
      </c>
      <c r="P82" s="62">
        <f>_xll.qlYieldTSForwardRate(P$3,$N82,$N82+1,"Actual/365 (Fixed)","Continuous","Annual",,$G$31)</f>
        <v>8.6475159235251391E-4</v>
      </c>
      <c r="Q82" s="62">
        <f>_xll.qlYieldTSForwardRate(Q$3,$N82,$N82+1,"Actual/365 (Fixed)","Continuous","Annual",,$G$55)</f>
        <v>8.6508129075919924E-4</v>
      </c>
    </row>
    <row r="83" spans="14:17" ht="10.5" x14ac:dyDescent="0.25">
      <c r="N83" s="49">
        <f>_xll.qlCalendarAdvance("NullCalendar",N82,"1M")</f>
        <v>46962</v>
      </c>
      <c r="O83" s="62">
        <f>_xll.qlYieldTSForwardRate(O$3,$N83,$N83+1,"Actual/365 (Fixed)","Continuous","Annual",,$G$2)</f>
        <v>2.5744263677476118E-3</v>
      </c>
      <c r="P83" s="62">
        <f>_xll.qlYieldTSForwardRate(P$3,$N83,$N83+1,"Actual/365 (Fixed)","Continuous","Annual",,$G$31)</f>
        <v>9.5721882065643476E-4</v>
      </c>
      <c r="Q83" s="62">
        <f>_xll.qlYieldTSForwardRate(Q$3,$N83,$N83+1,"Actual/365 (Fixed)","Continuous","Annual",,$G$55)</f>
        <v>9.5746875270987062E-4</v>
      </c>
    </row>
    <row r="84" spans="14:17" ht="10.5" x14ac:dyDescent="0.25">
      <c r="N84" s="49">
        <f>_xll.qlCalendarAdvance("NullCalendar",N83,"1M")</f>
        <v>46993</v>
      </c>
      <c r="O84" s="62">
        <f>_xll.qlYieldTSForwardRate(O$3,$N84,$N84+1,"Actual/365 (Fixed)","Continuous","Annual",,$G$2)</f>
        <v>2.6727175773515618E-3</v>
      </c>
      <c r="P84" s="62">
        <f>_xll.qlYieldTSForwardRate(P$3,$N84,$N84+1,"Actual/365 (Fixed)","Continuous","Annual",,$G$31)</f>
        <v>1.0519933719808916E-3</v>
      </c>
      <c r="Q84" s="62">
        <f>_xll.qlYieldTSForwardRate(Q$3,$N84,$N84+1,"Actual/365 (Fixed)","Continuous","Annual",,$G$55)</f>
        <v>1.0521610979912419E-3</v>
      </c>
    </row>
    <row r="85" spans="14:17" ht="10.5" x14ac:dyDescent="0.25">
      <c r="N85" s="49">
        <f>_xll.qlCalendarAdvance("NullCalendar",N84,"1M")</f>
        <v>47024</v>
      </c>
      <c r="O85" s="62">
        <f>_xll.qlYieldTSForwardRate(O$3,$N85,$N85+1,"Actual/365 (Fixed)","Continuous","Annual",,$G$2)</f>
        <v>2.7700471814626742E-3</v>
      </c>
      <c r="P85" s="62">
        <f>_xll.qlYieldTSForwardRate(P$3,$N85,$N85+1,"Actual/365 (Fixed)","Continuous","Annual",,$G$31)</f>
        <v>1.1459803017611703E-3</v>
      </c>
      <c r="Q85" s="62">
        <f>_xll.qlYieldTSForwardRate(Q$3,$N85,$N85+1,"Actual/365 (Fixed)","Continuous","Annual",,$G$55)</f>
        <v>1.1460660446478638E-3</v>
      </c>
    </row>
    <row r="86" spans="14:17" ht="10.5" x14ac:dyDescent="0.25">
      <c r="N86" s="49">
        <f>_xll.qlCalendarAdvance("NullCalendar",N85,"1M")</f>
        <v>47054</v>
      </c>
      <c r="O86" s="62">
        <f>_xll.qlYieldTSForwardRate(O$3,$N86,$N86+1,"Actual/365 (Fixed)","Continuous","Annual",,$G$2)</f>
        <v>2.8633215441880187E-3</v>
      </c>
      <c r="P86" s="62">
        <f>_xll.qlYieldTSForwardRate(P$3,$N86,$N86+1,"Actual/365 (Fixed)","Continuous","Annual",,$G$31)</f>
        <v>1.2361854744354661E-3</v>
      </c>
      <c r="Q86" s="62">
        <f>_xll.qlYieldTSForwardRate(Q$3,$N86,$N86+1,"Actual/365 (Fixed)","Continuous","Annual",,$G$55)</f>
        <v>1.2361920909503752E-3</v>
      </c>
    </row>
    <row r="87" spans="14:17" ht="10.5" x14ac:dyDescent="0.25">
      <c r="N87" s="49">
        <f>_xll.qlCalendarAdvance("NullCalendar",N86,"1M")</f>
        <v>47085</v>
      </c>
      <c r="O87" s="62">
        <f>_xll.qlYieldTSForwardRate(O$3,$N87,$N87+1,"Actual/365 (Fixed)","Continuous","Annual",,$G$2)</f>
        <v>2.958758956582474E-3</v>
      </c>
      <c r="P87" s="62">
        <f>_xll.qlYieldTSForwardRate(P$3,$N87,$N87+1,"Actual/365 (Fixed)","Continuous","Annual",,$G$31)</f>
        <v>1.3286225682992941E-3</v>
      </c>
      <c r="Q87" s="62">
        <f>_xll.qlYieldTSForwardRate(Q$3,$N87,$N87+1,"Actual/365 (Fixed)","Continuous","Annual",,$G$55)</f>
        <v>1.3285476399886927E-3</v>
      </c>
    </row>
    <row r="88" spans="14:17" ht="10.5" x14ac:dyDescent="0.25">
      <c r="N88" s="49">
        <f>_xll.qlCalendarAdvance("NullCalendar",N87,"1M")</f>
        <v>47115</v>
      </c>
      <c r="O88" s="62">
        <f>_xll.qlYieldTSForwardRate(O$3,$N88,$N88+1,"Actual/365 (Fixed)","Continuous","Annual",,$G$2)</f>
        <v>3.0502021661100954E-3</v>
      </c>
      <c r="P88" s="62">
        <f>_xll.qlYieldTSForwardRate(P$3,$N88,$N88+1,"Actual/365 (Fixed)","Continuous","Annual",,$G$31)</f>
        <v>1.4173278997945426E-3</v>
      </c>
      <c r="Q88" s="62">
        <f>_xll.qlYieldTSForwardRate(Q$3,$N88,$N88+1,"Actual/365 (Fixed)","Continuous","Annual",,$G$55)</f>
        <v>1.4171742693853773E-3</v>
      </c>
    </row>
    <row r="89" spans="14:17" ht="10.5" x14ac:dyDescent="0.25">
      <c r="N89" s="49">
        <f>_xll.qlCalendarAdvance("NullCalendar",N88,"1M")</f>
        <v>47146</v>
      </c>
      <c r="O89" s="62">
        <f>_xll.qlYieldTSForwardRate(O$3,$N89,$N89+1,"Actual/365 (Fixed)","Continuous","Annual",,$G$2)</f>
        <v>3.1437473867908807E-3</v>
      </c>
      <c r="P89" s="62">
        <f>_xll.qlYieldTSForwardRate(P$3,$N89,$N89+1,"Actual/365 (Fixed)","Continuous","Annual",,$G$31)</f>
        <v>1.5082151577085767E-3</v>
      </c>
      <c r="Q89" s="62">
        <f>_xll.qlYieldTSForwardRate(Q$3,$N89,$N89+1,"Actual/365 (Fixed)","Continuous","Annual",,$G$55)</f>
        <v>1.50798042093144E-3</v>
      </c>
    </row>
    <row r="90" spans="14:17" ht="10.5" x14ac:dyDescent="0.25">
      <c r="N90" s="49">
        <f>_xll.qlCalendarAdvance("NullCalendar",N89,"1M")</f>
        <v>47177</v>
      </c>
      <c r="O90" s="62">
        <f>_xll.qlYieldTSForwardRate(O$3,$N90,$N90+1,"Actual/365 (Fixed)","Continuous","Annual",,$G$2)</f>
        <v>3.2363310019735319E-3</v>
      </c>
      <c r="P90" s="62">
        <f>_xll.qlYieldTSForwardRate(P$3,$N90,$N90+1,"Actual/365 (Fixed)","Continuous","Annual",,$G$31)</f>
        <v>1.5983147940330992E-3</v>
      </c>
      <c r="Q90" s="62">
        <f>_xll.qlYieldTSForwardRate(Q$3,$N90,$N90+1,"Actual/365 (Fixed)","Continuous","Annual",,$G$55)</f>
        <v>1.5979991738039804E-3</v>
      </c>
    </row>
    <row r="91" spans="14:17" ht="10.5" x14ac:dyDescent="0.25">
      <c r="N91" s="49">
        <f>_xll.qlCalendarAdvance("NullCalendar",N90,"1M")</f>
        <v>47205</v>
      </c>
      <c r="O91" s="62">
        <f>_xll.qlYieldTSForwardRate(O$3,$N91,$N91+1,"Actual/365 (Fixed)","Continuous","Annual",,$G$2)</f>
        <v>3.3191283918812624E-3</v>
      </c>
      <c r="P91" s="62">
        <f>_xll.qlYieldTSForwardRate(P$3,$N91,$N91+1,"Actual/365 (Fixed)","Continuous","Annual",,$G$31)</f>
        <v>1.6790181332875221E-3</v>
      </c>
      <c r="Q91" s="62">
        <f>_xll.qlYieldTSForwardRate(Q$3,$N91,$N91+1,"Actual/365 (Fixed)","Continuous","Annual",,$G$55)</f>
        <v>1.6786296484803634E-3</v>
      </c>
    </row>
    <row r="92" spans="14:17" ht="10.5" x14ac:dyDescent="0.25">
      <c r="N92" s="49">
        <f>_xll.qlCalendarAdvance("NullCalendar",N91,"1M")</f>
        <v>47236</v>
      </c>
      <c r="O92" s="62">
        <f>_xll.qlYieldTSForwardRate(O$3,$N92,$N92+1,"Actual/365 (Fixed)","Continuous","Annual",,$G$2)</f>
        <v>3.4098818544050203E-3</v>
      </c>
      <c r="P92" s="62">
        <f>_xll.qlYieldTSForwardRate(P$3,$N92,$N92+1,"Actual/365 (Fixed)","Continuous","Annual",,$G$31)</f>
        <v>1.7676187480072103E-3</v>
      </c>
      <c r="Q92" s="62">
        <f>_xll.qlYieldTSForwardRate(Q$3,$N92,$N92+1,"Actual/365 (Fixed)","Continuous","Annual",,$G$55)</f>
        <v>1.7671498037729523E-3</v>
      </c>
    </row>
    <row r="93" spans="14:17" ht="10.5" x14ac:dyDescent="0.25">
      <c r="N93" s="49">
        <f>_xll.qlCalendarAdvance("NullCalendar",N92,"1M")</f>
        <v>47266</v>
      </c>
      <c r="O93" s="62">
        <f>_xll.qlYieldTSForwardRate(O$3,$N93,$N93+1,"Actual/365 (Fixed)","Continuous","Annual",,$G$2)</f>
        <v>3.4967922092024877E-3</v>
      </c>
      <c r="P93" s="62">
        <f>_xll.qlYieldTSForwardRate(P$3,$N93,$N93+1,"Actual/365 (Fixed)","Continuous","Annual",,$G$31)</f>
        <v>1.8526113577554885E-3</v>
      </c>
      <c r="Q93" s="62">
        <f>_xll.qlYieldTSForwardRate(Q$3,$N93,$N93+1,"Actual/365 (Fixed)","Continuous","Annual",,$G$55)</f>
        <v>1.8520647617187574E-3</v>
      </c>
    </row>
    <row r="94" spans="14:17" ht="10.5" x14ac:dyDescent="0.25">
      <c r="N94" s="49">
        <f>_xll.qlCalendarAdvance("NullCalendar",N93,"1M")</f>
        <v>47297</v>
      </c>
      <c r="O94" s="62">
        <f>_xll.qlYieldTSForwardRate(O$3,$N94,$N94+1,"Actual/365 (Fixed)","Continuous","Annual",,$G$2)</f>
        <v>3.5856534800233339E-3</v>
      </c>
      <c r="P94" s="62">
        <f>_xll.qlYieldTSForwardRate(P$3,$N94,$N94+1,"Actual/365 (Fixed)","Continuous","Annual",,$G$31)</f>
        <v>1.9396621365826597E-3</v>
      </c>
      <c r="Q94" s="62">
        <f>_xll.qlYieldTSForwardRate(Q$3,$N94,$N94+1,"Actual/365 (Fixed)","Continuous","Annual",,$G$55)</f>
        <v>1.9390355194887361E-3</v>
      </c>
    </row>
    <row r="95" spans="14:17" ht="10.5" x14ac:dyDescent="0.25">
      <c r="N95" s="49">
        <f>_xll.qlCalendarAdvance("NullCalendar",N94,"1M")</f>
        <v>47327</v>
      </c>
      <c r="O95" s="62">
        <f>_xll.qlYieldTSForwardRate(O$3,$N95,$N95+1,"Actual/365 (Fixed)","Continuous","Annual",,$G$2)</f>
        <v>3.6707326817063267E-3</v>
      </c>
      <c r="P95" s="62">
        <f>_xll.qlYieldTSForwardRate(P$3,$N95,$N95+1,"Actual/365 (Fixed)","Continuous","Annual",,$G$31)</f>
        <v>2.0231549051803158E-3</v>
      </c>
      <c r="Q95" s="62">
        <f>_xll.qlYieldTSForwardRate(Q$3,$N95,$N95+1,"Actual/365 (Fixed)","Continuous","Annual",,$G$55)</f>
        <v>2.0224510604671454E-3</v>
      </c>
    </row>
    <row r="96" spans="14:17" ht="10.5" x14ac:dyDescent="0.25">
      <c r="N96" s="49">
        <f>_xll.qlCalendarAdvance("NullCalendar",N95,"1M")</f>
        <v>47358</v>
      </c>
      <c r="O96" s="62">
        <f>_xll.qlYieldTSForwardRate(O$3,$N96,$N96+1,"Actual/365 (Fixed)","Continuous","Annual",,$G$2)</f>
        <v>3.7577017608691468E-3</v>
      </c>
      <c r="P96" s="62">
        <f>_xll.qlYieldTSForwardRate(P$3,$N96,$N96+1,"Actual/365 (Fixed)","Continuous","Annual",,$G$31)</f>
        <v>2.1086558480276673E-3</v>
      </c>
      <c r="Q96" s="62">
        <f>_xll.qlYieldTSForwardRate(Q$3,$N96,$N96+1,"Actual/365 (Fixed)","Continuous","Annual",,$G$55)</f>
        <v>2.107872420705635E-3</v>
      </c>
    </row>
    <row r="97" spans="14:17" ht="10.5" x14ac:dyDescent="0.25">
      <c r="N97" s="49">
        <f>_xll.qlCalendarAdvance("NullCalendar",N96,"1M")</f>
        <v>47389</v>
      </c>
      <c r="O97" s="62">
        <f>_xll.qlYieldTSForwardRate(O$3,$N97,$N97+1,"Actual/365 (Fixed)","Continuous","Annual",,$G$2)</f>
        <v>3.8437092344424722E-3</v>
      </c>
      <c r="P97" s="62">
        <f>_xll.qlYieldTSForwardRate(P$3,$N97,$N97+1,"Actual/365 (Fixed)","Continuous","Annual",,$G$31)</f>
        <v>2.1933691694443758E-3</v>
      </c>
      <c r="Q97" s="62">
        <f>_xll.qlYieldTSForwardRate(Q$3,$N97,$N97+1,"Actual/365 (Fixed)","Continuous","Annual",,$G$55)</f>
        <v>2.1925063822627287E-3</v>
      </c>
    </row>
    <row r="98" spans="14:17" ht="10.5" x14ac:dyDescent="0.25">
      <c r="N98" s="49">
        <f>_xll.qlCalendarAdvance("NullCalendar",N97,"1M")</f>
        <v>47419</v>
      </c>
      <c r="O98" s="62">
        <f>_xll.qlYieldTSForwardRate(O$3,$N98,$N98+1,"Actual/365 (Fixed)","Continuous","Annual",,$G$2)</f>
        <v>3.9260266967775393E-3</v>
      </c>
      <c r="P98" s="62">
        <f>_xll.qlYieldTSForwardRate(P$3,$N98,$N98+1,"Actual/365 (Fixed)","Continuous","Annual",,$G$31)</f>
        <v>2.2745998823637823E-3</v>
      </c>
      <c r="Q98" s="62">
        <f>_xll.qlYieldTSForwardRate(Q$3,$N98,$N98+1,"Actual/365 (Fixed)","Continuous","Annual",,$G$55)</f>
        <v>2.2736605075211165E-3</v>
      </c>
    </row>
    <row r="99" spans="14:17" ht="10.5" x14ac:dyDescent="0.25">
      <c r="N99" s="49">
        <f>_xll.qlCalendarAdvance("NullCalendar",N98,"1M")</f>
        <v>47450</v>
      </c>
      <c r="O99" s="62">
        <f>_xll.qlYieldTSForwardRate(O$3,$N99,$N99+1,"Actual/365 (Fixed)","Continuous","Annual",,$G$2)</f>
        <v>4.0101419786324121E-3</v>
      </c>
      <c r="P99" s="62">
        <f>_xll.qlYieldTSForwardRate(P$3,$N99,$N99+1,"Actual/365 (Fixed)","Continuous","Annual",,$G$31)</f>
        <v>2.3577633677762202E-3</v>
      </c>
      <c r="Q99" s="62">
        <f>_xll.qlYieldTSForwardRate(Q$3,$N99,$N99+1,"Actual/365 (Fixed)","Continuous","Annual",,$G$55)</f>
        <v>2.3567450715183567E-3</v>
      </c>
    </row>
    <row r="100" spans="14:17" ht="10.5" x14ac:dyDescent="0.25">
      <c r="N100" s="49">
        <f>_xll.qlCalendarAdvance("NullCalendar",N99,"1M")</f>
        <v>47480</v>
      </c>
      <c r="O100" s="62">
        <f>_xll.qlYieldTSForwardRate(O$3,$N100,$N100+1,"Actual/365 (Fixed)","Continuous","Annual",,$G$2)</f>
        <v>4.0906282878748782E-3</v>
      </c>
      <c r="P100" s="62">
        <f>_xll.qlYieldTSForwardRate(P$3,$N100,$N100+1,"Actual/365 (Fixed)","Continuous","Annual",,$G$31)</f>
        <v>2.43749423945507E-3</v>
      </c>
      <c r="Q100" s="62">
        <f>_xll.qlYieldTSForwardRate(Q$3,$N100,$N100+1,"Actual/365 (Fixed)","Continuous","Annual",,$G$55)</f>
        <v>2.4363997798752079E-3</v>
      </c>
    </row>
    <row r="101" spans="14:17" ht="10.5" x14ac:dyDescent="0.25">
      <c r="N101" s="49">
        <f>_xll.qlCalendarAdvance("NullCalendar",N100,"1M")</f>
        <v>47511</v>
      </c>
      <c r="O101" s="62">
        <f>_xll.qlYieldTSForwardRate(O$3,$N101,$N101+1,"Actual/365 (Fixed)","Continuous","Annual",,$G$2)</f>
        <v>4.1728513780730399E-3</v>
      </c>
      <c r="P101" s="62">
        <f>_xll.qlYieldTSForwardRate(P$3,$N101,$N101+1,"Actual/365 (Fixed)","Continuous","Annual",,$G$31)</f>
        <v>2.5191078889216395E-3</v>
      </c>
      <c r="Q101" s="62">
        <f>_xll.qlYieldTSForwardRate(Q$3,$N101,$N101+1,"Actual/365 (Fixed)","Continuous","Annual",,$G$55)</f>
        <v>2.5179349464494747E-3</v>
      </c>
    </row>
    <row r="102" spans="14:17" ht="10.5" x14ac:dyDescent="0.25">
      <c r="N102" s="49">
        <f>_xll.qlCalendarAdvance("NullCalendar",N101,"1M")</f>
        <v>47542</v>
      </c>
      <c r="O102" s="62">
        <f>_xll.qlYieldTSForwardRate(O$3,$N102,$N102+1,"Actual/365 (Fixed)","Continuous","Annual",,$G$2)</f>
        <v>4.2541128626400046E-3</v>
      </c>
      <c r="P102" s="62">
        <f>_xll.qlYieldTSForwardRate(P$3,$N102,$N102+1,"Actual/365 (Fixed)","Continuous","Annual",,$G$31)</f>
        <v>2.5999339168590917E-3</v>
      </c>
      <c r="Q102" s="62">
        <f>_xll.qlYieldTSForwardRate(Q$3,$N102,$N102+1,"Actual/365 (Fixed)","Continuous","Annual",,$G$55)</f>
        <v>2.5986827141595528E-3</v>
      </c>
    </row>
    <row r="103" spans="14:17" ht="10.5" x14ac:dyDescent="0.25">
      <c r="N103" s="49">
        <f>_xll.qlCalendarAdvance("NullCalendar",N102,"1M")</f>
        <v>47570</v>
      </c>
      <c r="O103" s="62">
        <f>_xll.qlYieldTSForwardRate(O$3,$N103,$N103+1,"Actual/365 (Fixed)","Continuous","Annual",,$G$2)</f>
        <v>4.3266838120716031E-3</v>
      </c>
      <c r="P103" s="62">
        <f>_xll.qlYieldTSForwardRate(P$3,$N103,$N103+1,"Actual/365 (Fixed)","Continuous","Annual",,$G$31)</f>
        <v>2.6722610935957757E-3</v>
      </c>
      <c r="Q103" s="62">
        <f>_xll.qlYieldTSForwardRate(Q$3,$N103,$N103+1,"Actual/365 (Fixed)","Continuous","Annual",,$G$55)</f>
        <v>2.6709393959030289E-3</v>
      </c>
    </row>
    <row r="104" spans="14:17" ht="10.5" x14ac:dyDescent="0.25">
      <c r="N104" s="49">
        <f>_xll.qlCalendarAdvance("NullCalendar",N103,"1M")</f>
        <v>47601</v>
      </c>
      <c r="O104" s="62">
        <f>_xll.qlYieldTSForwardRate(O$3,$N104,$N104+1,"Actual/365 (Fixed)","Continuous","Annual",,$G$2)</f>
        <v>4.4061151443001217E-3</v>
      </c>
      <c r="P104" s="62">
        <f>_xll.qlYieldTSForwardRate(P$3,$N104,$N104+1,"Actual/365 (Fixed)","Continuous","Annual",,$G$31)</f>
        <v>2.7515880999794485E-3</v>
      </c>
      <c r="Q104" s="62">
        <f>_xll.qlYieldTSForwardRate(Q$3,$N104,$N104+1,"Actual/365 (Fixed)","Continuous","Annual",,$G$55)</f>
        <v>2.750188566150271E-3</v>
      </c>
    </row>
    <row r="105" spans="14:17" ht="10.5" x14ac:dyDescent="0.25">
      <c r="N105" s="49">
        <f>_xll.qlCalendarAdvance("NullCalendar",N104,"1M")</f>
        <v>47631</v>
      </c>
      <c r="O105" s="62">
        <f>_xll.qlYieldTSForwardRate(O$3,$N105,$N105+1,"Actual/365 (Fixed)","Continuous","Annual",,$G$2)</f>
        <v>4.4820685986600387E-3</v>
      </c>
      <c r="P105" s="62">
        <f>_xll.qlYieldTSForwardRate(P$3,$N105,$N105+1,"Actual/365 (Fixed)","Continuous","Annual",,$G$31)</f>
        <v>2.8276062499354199E-3</v>
      </c>
      <c r="Q105" s="62">
        <f>_xll.qlYieldTSForwardRate(Q$3,$N105,$N105+1,"Actual/365 (Fixed)","Continuous","Annual",,$G$55)</f>
        <v>2.8261316030431393E-3</v>
      </c>
    </row>
    <row r="106" spans="14:17" ht="10.5" x14ac:dyDescent="0.25">
      <c r="N106" s="49">
        <f>_xll.qlCalendarAdvance("NullCalendar",N105,"1M")</f>
        <v>47662</v>
      </c>
      <c r="O106" s="62">
        <f>_xll.qlYieldTSForwardRate(O$3,$N106,$N106+1,"Actual/365 (Fixed)","Continuous","Annual",,$G$2)</f>
        <v>4.5596077389522564E-3</v>
      </c>
      <c r="P106" s="62">
        <f>_xll.qlYieldTSForwardRate(P$3,$N106,$N106+1,"Actual/365 (Fixed)","Continuous","Annual",,$G$31)</f>
        <v>2.9053834203413937E-3</v>
      </c>
      <c r="Q106" s="62">
        <f>_xll.qlYieldTSForwardRate(Q$3,$N106,$N106+1,"Actual/365 (Fixed)","Continuous","Annual",,$G$55)</f>
        <v>2.903831375748271E-3</v>
      </c>
    </row>
    <row r="107" spans="14:17" ht="10.5" x14ac:dyDescent="0.25">
      <c r="N107" s="49">
        <f>_xll.qlCalendarAdvance("NullCalendar",N106,"1M")</f>
        <v>47692</v>
      </c>
      <c r="O107" s="62">
        <f>_xll.qlYieldTSForwardRate(O$3,$N107,$N107+1,"Actual/365 (Fixed)","Continuous","Annual",,$G$2)</f>
        <v>4.6337300401911143E-3</v>
      </c>
      <c r="P107" s="62">
        <f>_xll.qlYieldTSForwardRate(P$3,$N107,$N107+1,"Actual/365 (Fixed)","Continuous","Annual",,$G$31)</f>
        <v>2.9799017291139295E-3</v>
      </c>
      <c r="Q107" s="62">
        <f>_xll.qlYieldTSForwardRate(Q$3,$N107,$N107+1,"Actual/365 (Fixed)","Continuous","Annual",,$G$55)</f>
        <v>2.9782749957071712E-3</v>
      </c>
    </row>
    <row r="108" spans="14:17" ht="10.5" x14ac:dyDescent="0.25">
      <c r="N108" s="49">
        <f>_xll.qlCalendarAdvance("NullCalendar",N107,"1M")</f>
        <v>47723</v>
      </c>
      <c r="O108" s="62">
        <f>_xll.qlYieldTSForwardRate(O$3,$N108,$N108+1,"Actual/365 (Fixed)","Continuous","Annual",,$G$2)</f>
        <v>4.7093769888938023E-3</v>
      </c>
      <c r="P108" s="62">
        <f>_xll.qlYieldTSForwardRate(P$3,$N108,$N108+1,"Actual/365 (Fixed)","Continuous","Annual",,$G$31)</f>
        <v>3.0561290635466453E-3</v>
      </c>
      <c r="Q108" s="62">
        <f>_xll.qlYieldTSForwardRate(Q$3,$N108,$N108+1,"Actual/365 (Fixed)","Continuous","Annual",,$G$55)</f>
        <v>3.0544253709531891E-3</v>
      </c>
    </row>
    <row r="109" spans="14:17" ht="10.5" x14ac:dyDescent="0.25">
      <c r="N109" s="49">
        <f>_xll.qlCalendarAdvance("NullCalendar",N108,"1M")</f>
        <v>47754</v>
      </c>
      <c r="O109" s="62">
        <f>_xll.qlYieldTSForwardRate(O$3,$N109,$N109+1,"Actual/365 (Fixed)","Continuous","Annual",,$G$2)</f>
        <v>4.7840623319914E-3</v>
      </c>
      <c r="P109" s="62">
        <f>_xll.qlYieldTSForwardRate(P$3,$N109,$N109+1,"Actual/365 (Fixed)","Continuous","Annual",,$G$31)</f>
        <v>3.1315687765227623E-3</v>
      </c>
      <c r="Q109" s="62">
        <f>_xll.qlYieldTSForwardRate(Q$3,$N109,$N109+1,"Actual/365 (Fixed)","Continuous","Annual",,$G$55)</f>
        <v>3.1297883474031185E-3</v>
      </c>
    </row>
    <row r="110" spans="14:17" ht="10.5" x14ac:dyDescent="0.25">
      <c r="N110" s="49">
        <f>_xll.qlCalendarAdvance("NullCalendar",N109,"1M")</f>
        <v>47784</v>
      </c>
      <c r="O110" s="62">
        <f>_xll.qlYieldTSForwardRate(O$3,$N110,$N110+1,"Actual/365 (Fixed)","Continuous","Annual",,$G$2)</f>
        <v>4.8554228938453839E-3</v>
      </c>
      <c r="P110" s="62">
        <f>_xll.qlYieldTSForwardRate(P$3,$N110,$N110+1,"Actual/365 (Fixed)","Continuous","Annual",,$G$31)</f>
        <v>3.2038250296456444E-3</v>
      </c>
      <c r="Q110" s="62">
        <f>_xll.qlYieldTSForwardRate(Q$3,$N110,$N110+1,"Actual/365 (Fixed)","Continuous","Annual",,$G$55)</f>
        <v>3.2019705516485057E-3</v>
      </c>
    </row>
    <row r="111" spans="14:17" ht="10.5" x14ac:dyDescent="0.25">
      <c r="N111" s="49">
        <f>_xll.qlCalendarAdvance("NullCalendar",N110,"1M")</f>
        <v>47815</v>
      </c>
      <c r="O111" s="62">
        <f>_xll.qlYieldTSForwardRate(O$3,$N111,$N111+1,"Actual/365 (Fixed)","Continuous","Annual",,$G$2)</f>
        <v>4.9282160453377891E-3</v>
      </c>
      <c r="P111" s="62">
        <f>_xll.qlYieldTSForwardRate(P$3,$N111,$N111+1,"Actual/365 (Fixed)","Continuous","Annual",,$G$31)</f>
        <v>3.2777149065976695E-3</v>
      </c>
      <c r="Q111" s="62">
        <f>_xll.qlYieldTSForwardRate(Q$3,$N111,$N111+1,"Actual/365 (Fixed)","Continuous","Annual",,$G$55)</f>
        <v>3.2757841305847716E-3</v>
      </c>
    </row>
    <row r="112" spans="14:17" ht="10.5" x14ac:dyDescent="0.25">
      <c r="N112" s="49">
        <f>_xll.qlCalendarAdvance("NullCalendar",N111,"1M")</f>
        <v>47845</v>
      </c>
      <c r="O112" s="62">
        <f>_xll.qlYieldTSForwardRate(O$3,$N112,$N112+1,"Actual/365 (Fixed)","Continuous","Annual",,$G$2)</f>
        <v>4.9977454540620437E-3</v>
      </c>
      <c r="P112" s="62">
        <f>_xll.qlYieldTSForwardRate(P$3,$N112,$N112+1,"Actual/365 (Fixed)","Continuous","Annual",,$G$31)</f>
        <v>3.348471318531348E-3</v>
      </c>
      <c r="Q112" s="62">
        <f>_xll.qlYieldTSForwardRate(Q$3,$N112,$N112+1,"Actual/365 (Fixed)","Continuous","Annual",,$G$55)</f>
        <v>3.3464669179654894E-3</v>
      </c>
    </row>
    <row r="113" spans="14:17" ht="10.5" x14ac:dyDescent="0.25">
      <c r="N113" s="49">
        <f>_xll.qlCalendarAdvance("NullCalendar",N112,"1M")</f>
        <v>47876</v>
      </c>
      <c r="O113" s="62">
        <f>_xll.qlYieldTSForwardRate(O$3,$N113,$N113+1,"Actual/365 (Fixed)","Continuous","Annual",,$G$2)</f>
        <v>5.0686464138266114E-3</v>
      </c>
      <c r="P113" s="62">
        <f>_xll.qlYieldTSForwardRate(P$3,$N113,$N113+1,"Actual/365 (Fixed)","Continuous","Annual",,$G$31)</f>
        <v>3.4208113596094249E-3</v>
      </c>
      <c r="Q113" s="62">
        <f>_xll.qlYieldTSForwardRate(Q$3,$N113,$N113+1,"Actual/365 (Fixed)","Continuous","Annual",,$G$55)</f>
        <v>3.4187310994547538E-3</v>
      </c>
    </row>
    <row r="114" spans="14:17" ht="10.5" x14ac:dyDescent="0.25">
      <c r="N114" s="49">
        <f>_xll.qlCalendarAdvance("NullCalendar",N113,"1M")</f>
        <v>47907</v>
      </c>
      <c r="O114" s="62">
        <f>_xll.qlYieldTSForwardRate(O$3,$N114,$N114+1,"Actual/365 (Fixed)","Continuous","Annual",,$G$2)</f>
        <v>5.1385857679890189E-3</v>
      </c>
      <c r="P114" s="62">
        <f>_xll.qlYieldTSForwardRate(P$3,$N114,$N114+1,"Actual/365 (Fixed)","Continuous","Annual",,$G$31)</f>
        <v>3.4923637791603292E-3</v>
      </c>
      <c r="Q114" s="62">
        <f>_xll.qlYieldTSForwardRate(Q$3,$N114,$N114+1,"Actual/365 (Fixed)","Continuous","Annual",,$G$55)</f>
        <v>3.4902078821552967E-3</v>
      </c>
    </row>
    <row r="115" spans="14:17" ht="10.5" x14ac:dyDescent="0.25">
      <c r="N115" s="49">
        <f>_xll.qlCalendarAdvance("NullCalendar",N114,"1M")</f>
        <v>47935</v>
      </c>
      <c r="O115" s="62">
        <f>_xll.qlYieldTSForwardRate(O$3,$N115,$N115+1,"Actual/365 (Fixed)","Continuous","Annual",,$G$2)</f>
        <v>5.2009302770348329E-3</v>
      </c>
      <c r="P115" s="62">
        <f>_xll.qlYieldTSForwardRate(P$3,$N115,$N115+1,"Actual/365 (Fixed)","Continuous","Annual",,$G$31)</f>
        <v>3.5563147933709159E-3</v>
      </c>
      <c r="Q115" s="62">
        <f>_xll.qlYieldTSForwardRate(Q$3,$N115,$N115+1,"Actual/365 (Fixed)","Continuous","Annual",,$G$55)</f>
        <v>3.5540907709569443E-3</v>
      </c>
    </row>
    <row r="116" spans="14:17" ht="10.5" x14ac:dyDescent="0.25">
      <c r="N116" s="49">
        <f>_xll.qlCalendarAdvance("NullCalendar",N115,"1M")</f>
        <v>47966</v>
      </c>
      <c r="O116" s="62">
        <f>_xll.qlYieldTSForwardRate(O$3,$N116,$N116+1,"Actual/365 (Fixed)","Continuous","Annual",,$G$2)</f>
        <v>5.2690394786328509E-3</v>
      </c>
      <c r="P116" s="62">
        <f>_xll.qlYieldTSForwardRate(P$3,$N116,$N116+1,"Actual/365 (Fixed)","Continuous","Annual",,$G$31)</f>
        <v>3.6263681912895502E-3</v>
      </c>
      <c r="Q116" s="62">
        <f>_xll.qlYieldTSForwardRate(Q$3,$N116,$N116+1,"Actual/365 (Fixed)","Continuous","Annual",,$G$55)</f>
        <v>3.6240689561019357E-3</v>
      </c>
    </row>
    <row r="117" spans="14:17" ht="10.5" x14ac:dyDescent="0.25">
      <c r="N117" s="49">
        <f>_xll.qlCalendarAdvance("NullCalendar",N116,"1M")</f>
        <v>47996</v>
      </c>
      <c r="O117" s="62">
        <f>_xll.qlYieldTSForwardRate(O$3,$N117,$N117+1,"Actual/365 (Fixed)","Continuous","Annual",,$G$2)</f>
        <v>5.3340360326236905E-3</v>
      </c>
      <c r="P117" s="62">
        <f>_xll.qlYieldTSForwardRate(P$3,$N117,$N117+1,"Actual/365 (Fixed)","Continuous","Annual",,$G$31)</f>
        <v>3.6934118815154992E-3</v>
      </c>
      <c r="Q117" s="62">
        <f>_xll.qlYieldTSForwardRate(Q$3,$N117,$N117+1,"Actual/365 (Fixed)","Continuous","Annual",,$G$55)</f>
        <v>3.6910400719985096E-3</v>
      </c>
    </row>
    <row r="118" spans="14:17" ht="10.5" x14ac:dyDescent="0.25">
      <c r="N118" s="49">
        <f>_xll.qlCalendarAdvance("NullCalendar",N117,"1M")</f>
        <v>48027</v>
      </c>
      <c r="O118" s="62">
        <f>_xll.qlYieldTSForwardRate(O$3,$N118,$N118+1,"Actual/365 (Fixed)","Continuous","Annual",,$G$2)</f>
        <v>5.4002530424912395E-3</v>
      </c>
      <c r="P118" s="62">
        <f>_xll.qlYieldTSForwardRate(P$3,$N118,$N118+1,"Actual/365 (Fixed)","Continuous","Annual",,$G$31)</f>
        <v>3.7619154434392408E-3</v>
      </c>
      <c r="Q118" s="62">
        <f>_xll.qlYieldTSForwardRate(Q$3,$N118,$N118+1,"Actual/365 (Fixed)","Continuous","Annual",,$G$55)</f>
        <v>3.7594688595696201E-3</v>
      </c>
    </row>
    <row r="119" spans="14:17" ht="10.5" x14ac:dyDescent="0.25">
      <c r="N119" s="49">
        <f>_xll.qlCalendarAdvance("NullCalendar",N118,"1M")</f>
        <v>48057</v>
      </c>
      <c r="O119" s="62">
        <f>_xll.qlYieldTSForwardRate(O$3,$N119,$N119+1,"Actual/365 (Fixed)","Continuous","Annual",,$G$2)</f>
        <v>5.4634184432121704E-3</v>
      </c>
      <c r="P119" s="62">
        <f>_xll.qlYieldTSForwardRate(P$3,$N119,$N119+1,"Actual/365 (Fixed)","Continuous","Annual",,$G$31)</f>
        <v>3.8274592925617934E-3</v>
      </c>
      <c r="Q119" s="62">
        <f>_xll.qlYieldTSForwardRate(Q$3,$N119,$N119+1,"Actual/365 (Fixed)","Continuous","Annual",,$G$55)</f>
        <v>3.824940558517175E-3</v>
      </c>
    </row>
    <row r="120" spans="14:17" ht="10.5" x14ac:dyDescent="0.25">
      <c r="N120" s="49">
        <f>_xll.qlCalendarAdvance("NullCalendar",N119,"1M")</f>
        <v>48088</v>
      </c>
      <c r="O120" s="62">
        <f>_xll.qlYieldTSForwardRate(O$3,$N120,$N120+1,"Actual/365 (Fixed)","Continuous","Annual",,$G$2)</f>
        <v>5.5277432615116326E-3</v>
      </c>
      <c r="P120" s="62">
        <f>_xll.qlYieldTSForwardRate(P$3,$N120,$N120+1,"Actual/365 (Fixed)","Continuous","Annual",,$G$31)</f>
        <v>3.894413018505777E-3</v>
      </c>
      <c r="Q120" s="62">
        <f>_xll.qlYieldTSForwardRate(Q$3,$N120,$N120+1,"Actual/365 (Fixed)","Continuous","Annual",,$G$55)</f>
        <v>3.8918199487703174E-3</v>
      </c>
    </row>
    <row r="121" spans="14:17" ht="10.5" x14ac:dyDescent="0.25">
      <c r="N121" s="49">
        <f>_xll.qlCalendarAdvance("NullCalendar",N120,"1M")</f>
        <v>48119</v>
      </c>
      <c r="O121" s="62">
        <f>_xll.qlYieldTSForwardRate(O$3,$N121,$N121+1,"Actual/365 (Fixed)","Continuous","Annual",,$G$2)</f>
        <v>5.5911064741904111E-3</v>
      </c>
      <c r="P121" s="62">
        <f>_xll.qlYieldTSForwardRate(P$3,$N121,$N121+1,"Actual/365 (Fixed)","Continuous","Annual",,$G$31)</f>
        <v>3.9605791229897986E-3</v>
      </c>
      <c r="Q121" s="62">
        <f>_xll.qlYieldTSForwardRate(Q$3,$N121,$N121+1,"Actual/365 (Fixed)","Continuous","Annual",,$G$55)</f>
        <v>3.9579119401356704E-3</v>
      </c>
    </row>
    <row r="122" spans="14:17" ht="10.5" x14ac:dyDescent="0.25">
      <c r="N122" s="49">
        <f>_xll.qlCalendarAdvance("NullCalendar",N121,"1M")</f>
        <v>48149</v>
      </c>
      <c r="O122" s="62">
        <f>_xll.qlYieldTSForwardRate(O$3,$N122,$N122+1,"Actual/365 (Fixed)","Continuous","Annual",,$G$2)</f>
        <v>5.6515101355433242E-3</v>
      </c>
      <c r="P122" s="62">
        <f>_xll.qlYieldTSForwardRate(P$3,$N122,$N122+1,"Actual/365 (Fixed)","Continuous","Annual",,$G$31)</f>
        <v>4.0238609164063958E-3</v>
      </c>
      <c r="Q122" s="62">
        <f>_xll.qlYieldTSForwardRate(Q$3,$N122,$N122+1,"Actual/365 (Fixed)","Continuous","Annual",,$G$55)</f>
        <v>4.0211222233735178E-3</v>
      </c>
    </row>
    <row r="123" spans="14:17" ht="10.5" x14ac:dyDescent="0.25">
      <c r="N123" s="49">
        <f>_xll.qlCalendarAdvance("NullCalendar",N122,"1M")</f>
        <v>48180</v>
      </c>
      <c r="O123" s="62">
        <f>_xll.qlYieldTSForwardRate(O$3,$N123,$N123+1,"Actual/365 (Fixed)","Continuous","Annual",,$G$2)</f>
        <v>5.7129811566020627E-3</v>
      </c>
      <c r="P123" s="62">
        <f>_xll.qlYieldTSForwardRate(P$3,$N123,$N123+1,"Actual/365 (Fixed)","Continuous","Annual",,$G$31)</f>
        <v>4.088477184914484E-3</v>
      </c>
      <c r="Q123" s="62">
        <f>_xll.qlYieldTSForwardRate(Q$3,$N123,$N123+1,"Actual/365 (Fixed)","Continuous","Annual",,$G$55)</f>
        <v>4.0856648173401644E-3</v>
      </c>
    </row>
    <row r="124" spans="14:17" ht="10.5" x14ac:dyDescent="0.25">
      <c r="N124" s="49">
        <f>_xll.qlCalendarAdvance("NullCalendar",N123,"1M")</f>
        <v>48210</v>
      </c>
      <c r="O124" s="62">
        <f>_xll.qlYieldTSForwardRate(O$3,$N124,$N124+1,"Actual/365 (Fixed)","Continuous","Annual",,$G$2)</f>
        <v>5.771553664807934E-3</v>
      </c>
      <c r="P124" s="62">
        <f>_xll.qlYieldTSForwardRate(P$3,$N124,$N124+1,"Actual/365 (Fixed)","Continuous","Annual",,$G$31)</f>
        <v>4.1502591371439853E-3</v>
      </c>
      <c r="Q124" s="62">
        <f>_xll.qlYieldTSForwardRate(Q$3,$N124,$N124+1,"Actual/365 (Fixed)","Continuous","Annual",,$G$55)</f>
        <v>4.1473756836206792E-3</v>
      </c>
    </row>
  </sheetData>
  <dataValidations count="3">
    <dataValidation type="list" allowBlank="1" showInputMessage="1" showErrorMessage="1" sqref="G6 G35 G5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7 G36 G6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8 G37 G61">
      <formula1>"Discount,ZeroYield,ForwardRate"</formula1>
    </dataValidation>
  </dataValidations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ValuationDate</vt:lpstr>
      <vt:lpstr>Indexes</vt:lpstr>
      <vt:lpstr>RateHelpers</vt:lpstr>
      <vt:lpstr>Bootstrapping</vt:lpstr>
      <vt:lpstr>Bootstrapping Tenor Basis</vt:lpstr>
      <vt:lpstr>Bootstrapping Currency Basis</vt:lpstr>
      <vt:lpstr>IborIndex6M</vt:lpstr>
    </vt:vector>
  </TitlesOfParts>
  <Company>QuantLib -- http://quantlib.org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Schlenkrich, Sebastian</cp:lastModifiedBy>
  <dcterms:created xsi:type="dcterms:W3CDTF">2008-01-16T14:35:15Z</dcterms:created>
  <dcterms:modified xsi:type="dcterms:W3CDTF">2022-01-02T08:06:35Z</dcterms:modified>
</cp:coreProperties>
</file>