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chatGPT\tabBlisssss\"/>
    </mc:Choice>
  </mc:AlternateContent>
  <xr:revisionPtr revIDLastSave="0" documentId="13_ncr:1_{DA14B154-E9F7-4152-A9E7-6E5B90BC511E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vgv" sheetId="1" r:id="rId1"/>
    <sheet name="aumento de preço" sheetId="2" r:id="rId2"/>
    <sheet name="Planilha1" sheetId="3" r:id="rId3"/>
  </sheets>
  <definedNames>
    <definedName name="_xlnm._FilterDatabase" localSheetId="1" hidden="1">'aumento de preço'!$A$1:$T$84</definedName>
    <definedName name="_xlnm._FilterDatabase" localSheetId="0" hidden="1">vgv!$A$2:$K$83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fgnYpL1XNara1Dffh4o9OkhVU285SPLq4E4VPCMl1Zg="/>
    </ext>
  </extLst>
</workbook>
</file>

<file path=xl/calcChain.xml><?xml version="1.0" encoding="utf-8"?>
<calcChain xmlns="http://schemas.openxmlformats.org/spreadsheetml/2006/main">
  <c r="I102" i="2" l="1"/>
  <c r="N102" i="2" s="1"/>
  <c r="H102" i="2"/>
  <c r="I101" i="2"/>
  <c r="I103" i="2" s="1"/>
  <c r="N103" i="2" s="1"/>
  <c r="I89" i="2"/>
  <c r="S85" i="2"/>
  <c r="S87" i="2" s="1"/>
  <c r="H99" i="2" s="1"/>
  <c r="N83" i="2"/>
  <c r="M83" i="2"/>
  <c r="L83" i="2"/>
  <c r="H83" i="2"/>
  <c r="N82" i="2"/>
  <c r="M82" i="2"/>
  <c r="L82" i="2"/>
  <c r="H82" i="2"/>
  <c r="N81" i="2"/>
  <c r="M81" i="2"/>
  <c r="L81" i="2"/>
  <c r="K81" i="2"/>
  <c r="J81" i="2"/>
  <c r="H81" i="2"/>
  <c r="N80" i="2"/>
  <c r="M80" i="2"/>
  <c r="L80" i="2"/>
  <c r="H80" i="2"/>
  <c r="P79" i="2"/>
  <c r="N79" i="2"/>
  <c r="M79" i="2"/>
  <c r="L79" i="2"/>
  <c r="H79" i="2"/>
  <c r="N78" i="2"/>
  <c r="M78" i="2"/>
  <c r="L78" i="2"/>
  <c r="H78" i="2"/>
  <c r="N77" i="2"/>
  <c r="M77" i="2"/>
  <c r="L77" i="2"/>
  <c r="H77" i="2"/>
  <c r="N76" i="2"/>
  <c r="M76" i="2"/>
  <c r="L76" i="2"/>
  <c r="K76" i="2"/>
  <c r="J76" i="2" s="1"/>
  <c r="H76" i="2"/>
  <c r="N75" i="2"/>
  <c r="M75" i="2"/>
  <c r="L75" i="2"/>
  <c r="K75" i="2"/>
  <c r="J75" i="2"/>
  <c r="H75" i="2"/>
  <c r="N74" i="2"/>
  <c r="M74" i="2"/>
  <c r="L74" i="2"/>
  <c r="H74" i="2"/>
  <c r="N73" i="2"/>
  <c r="M73" i="2"/>
  <c r="L73" i="2"/>
  <c r="H73" i="2"/>
  <c r="N72" i="2"/>
  <c r="M72" i="2"/>
  <c r="L72" i="2"/>
  <c r="K72" i="2"/>
  <c r="J72" i="2" s="1"/>
  <c r="H72" i="2"/>
  <c r="N71" i="2"/>
  <c r="M71" i="2"/>
  <c r="L71" i="2"/>
  <c r="K71" i="2"/>
  <c r="J71" i="2"/>
  <c r="H71" i="2"/>
  <c r="N70" i="2"/>
  <c r="M70" i="2"/>
  <c r="L70" i="2"/>
  <c r="K70" i="2"/>
  <c r="J70" i="2" s="1"/>
  <c r="H70" i="2"/>
  <c r="N69" i="2"/>
  <c r="M69" i="2"/>
  <c r="L69" i="2"/>
  <c r="H69" i="2"/>
  <c r="N68" i="2"/>
  <c r="M68" i="2"/>
  <c r="L68" i="2"/>
  <c r="H68" i="2"/>
  <c r="Q67" i="2"/>
  <c r="N67" i="2"/>
  <c r="M67" i="2"/>
  <c r="L67" i="2"/>
  <c r="H67" i="2"/>
  <c r="N66" i="2"/>
  <c r="M66" i="2"/>
  <c r="L66" i="2"/>
  <c r="H66" i="2"/>
  <c r="N65" i="2"/>
  <c r="M65" i="2"/>
  <c r="L65" i="2"/>
  <c r="H65" i="2"/>
  <c r="N64" i="2"/>
  <c r="M64" i="2"/>
  <c r="L64" i="2"/>
  <c r="H64" i="2"/>
  <c r="N63" i="2"/>
  <c r="M63" i="2"/>
  <c r="L63" i="2"/>
  <c r="H63" i="2"/>
  <c r="P62" i="2"/>
  <c r="N62" i="2"/>
  <c r="M62" i="2"/>
  <c r="L62" i="2"/>
  <c r="H62" i="2"/>
  <c r="N61" i="2"/>
  <c r="M61" i="2"/>
  <c r="L61" i="2"/>
  <c r="H61" i="2"/>
  <c r="N60" i="2"/>
  <c r="M60" i="2"/>
  <c r="L60" i="2"/>
  <c r="K60" i="2"/>
  <c r="J60" i="2" s="1"/>
  <c r="H60" i="2"/>
  <c r="N59" i="2"/>
  <c r="M59" i="2"/>
  <c r="L59" i="2"/>
  <c r="H59" i="2"/>
  <c r="P58" i="2"/>
  <c r="N58" i="2"/>
  <c r="M58" i="2"/>
  <c r="L58" i="2"/>
  <c r="H58" i="2"/>
  <c r="N57" i="2"/>
  <c r="M57" i="2"/>
  <c r="L57" i="2"/>
  <c r="H57" i="2"/>
  <c r="N56" i="2"/>
  <c r="M56" i="2"/>
  <c r="L56" i="2"/>
  <c r="H56" i="2"/>
  <c r="N55" i="2"/>
  <c r="M55" i="2"/>
  <c r="L55" i="2"/>
  <c r="K55" i="2"/>
  <c r="J55" i="2" s="1"/>
  <c r="H55" i="2"/>
  <c r="N54" i="2"/>
  <c r="M54" i="2"/>
  <c r="L54" i="2"/>
  <c r="H54" i="2"/>
  <c r="N53" i="2"/>
  <c r="M53" i="2"/>
  <c r="L53" i="2"/>
  <c r="H53" i="2"/>
  <c r="N52" i="2"/>
  <c r="M52" i="2"/>
  <c r="L52" i="2"/>
  <c r="K52" i="2"/>
  <c r="J52" i="2"/>
  <c r="H52" i="2"/>
  <c r="N51" i="2"/>
  <c r="M51" i="2"/>
  <c r="L51" i="2"/>
  <c r="H51" i="2"/>
  <c r="N50" i="2"/>
  <c r="M50" i="2"/>
  <c r="L50" i="2"/>
  <c r="K50" i="2"/>
  <c r="J50" i="2" s="1"/>
  <c r="H50" i="2"/>
  <c r="N49" i="2"/>
  <c r="M49" i="2"/>
  <c r="L49" i="2"/>
  <c r="K49" i="2"/>
  <c r="J49" i="2"/>
  <c r="H49" i="2"/>
  <c r="P48" i="2"/>
  <c r="N48" i="2"/>
  <c r="M48" i="2"/>
  <c r="L48" i="2"/>
  <c r="H48" i="2"/>
  <c r="N47" i="2"/>
  <c r="M47" i="2"/>
  <c r="L47" i="2"/>
  <c r="K47" i="2"/>
  <c r="J47" i="2" s="1"/>
  <c r="H47" i="2"/>
  <c r="P46" i="2"/>
  <c r="M46" i="2" s="1"/>
  <c r="N46" i="2"/>
  <c r="L46" i="2"/>
  <c r="H46" i="2"/>
  <c r="H101" i="2" s="1"/>
  <c r="P45" i="2"/>
  <c r="N45" i="2"/>
  <c r="M45" i="2"/>
  <c r="L45" i="2"/>
  <c r="H45" i="2"/>
  <c r="N44" i="2"/>
  <c r="M44" i="2"/>
  <c r="L44" i="2"/>
  <c r="H44" i="2"/>
  <c r="N43" i="2"/>
  <c r="M43" i="2"/>
  <c r="L43" i="2"/>
  <c r="H43" i="2"/>
  <c r="N42" i="2"/>
  <c r="M42" i="2"/>
  <c r="L42" i="2"/>
  <c r="H42" i="2"/>
  <c r="N41" i="2"/>
  <c r="M41" i="2"/>
  <c r="L41" i="2"/>
  <c r="H41" i="2"/>
  <c r="N40" i="2"/>
  <c r="M40" i="2"/>
  <c r="L40" i="2"/>
  <c r="H40" i="2"/>
  <c r="N39" i="2"/>
  <c r="M39" i="2"/>
  <c r="L39" i="2"/>
  <c r="H39" i="2"/>
  <c r="P38" i="2"/>
  <c r="N38" i="2"/>
  <c r="M38" i="2"/>
  <c r="L38" i="2"/>
  <c r="H38" i="2"/>
  <c r="N37" i="2"/>
  <c r="M37" i="2"/>
  <c r="L37" i="2"/>
  <c r="K37" i="2"/>
  <c r="J37" i="2"/>
  <c r="H37" i="2"/>
  <c r="N36" i="2"/>
  <c r="M36" i="2"/>
  <c r="L36" i="2"/>
  <c r="K36" i="2"/>
  <c r="J36" i="2" s="1"/>
  <c r="H36" i="2"/>
  <c r="N35" i="2"/>
  <c r="M35" i="2"/>
  <c r="L35" i="2"/>
  <c r="H35" i="2"/>
  <c r="N34" i="2"/>
  <c r="M34" i="2"/>
  <c r="L34" i="2"/>
  <c r="H34" i="2"/>
  <c r="N33" i="2"/>
  <c r="M33" i="2"/>
  <c r="L33" i="2"/>
  <c r="H33" i="2"/>
  <c r="N32" i="2"/>
  <c r="M32" i="2"/>
  <c r="L32" i="2"/>
  <c r="H32" i="2"/>
  <c r="N31" i="2"/>
  <c r="M31" i="2"/>
  <c r="L31" i="2"/>
  <c r="K31" i="2"/>
  <c r="J31" i="2"/>
  <c r="H31" i="2"/>
  <c r="P30" i="2"/>
  <c r="N30" i="2"/>
  <c r="M30" i="2"/>
  <c r="L30" i="2"/>
  <c r="H30" i="2"/>
  <c r="N29" i="2"/>
  <c r="M29" i="2"/>
  <c r="L29" i="2"/>
  <c r="H29" i="2"/>
  <c r="N28" i="2"/>
  <c r="M28" i="2"/>
  <c r="L28" i="2"/>
  <c r="H28" i="2"/>
  <c r="N27" i="2"/>
  <c r="M27" i="2"/>
  <c r="L27" i="2"/>
  <c r="H27" i="2"/>
  <c r="N26" i="2"/>
  <c r="M26" i="2"/>
  <c r="L26" i="2"/>
  <c r="H26" i="2"/>
  <c r="N25" i="2"/>
  <c r="M25" i="2"/>
  <c r="L25" i="2"/>
  <c r="H25" i="2"/>
  <c r="N24" i="2"/>
  <c r="M24" i="2"/>
  <c r="L24" i="2"/>
  <c r="K24" i="2"/>
  <c r="J24" i="2" s="1"/>
  <c r="H24" i="2"/>
  <c r="N23" i="2"/>
  <c r="M23" i="2"/>
  <c r="L23" i="2"/>
  <c r="H23" i="2"/>
  <c r="N22" i="2"/>
  <c r="M22" i="2"/>
  <c r="L22" i="2"/>
  <c r="H22" i="2"/>
  <c r="N21" i="2"/>
  <c r="M21" i="2"/>
  <c r="L21" i="2"/>
  <c r="H21" i="2"/>
  <c r="N20" i="2"/>
  <c r="M20" i="2"/>
  <c r="L20" i="2"/>
  <c r="H20" i="2"/>
  <c r="N19" i="2"/>
  <c r="M19" i="2"/>
  <c r="L19" i="2"/>
  <c r="H19" i="2"/>
  <c r="N18" i="2"/>
  <c r="M18" i="2"/>
  <c r="L18" i="2"/>
  <c r="K18" i="2"/>
  <c r="J18" i="2"/>
  <c r="H18" i="2"/>
  <c r="N17" i="2"/>
  <c r="M17" i="2"/>
  <c r="L17" i="2"/>
  <c r="K17" i="2"/>
  <c r="J17" i="2" s="1"/>
  <c r="H17" i="2"/>
  <c r="P16" i="2"/>
  <c r="N16" i="2"/>
  <c r="M16" i="2"/>
  <c r="L16" i="2"/>
  <c r="H16" i="2"/>
  <c r="N15" i="2"/>
  <c r="M15" i="2"/>
  <c r="L15" i="2"/>
  <c r="H15" i="2"/>
  <c r="N14" i="2"/>
  <c r="M14" i="2"/>
  <c r="L14" i="2"/>
  <c r="H14" i="2"/>
  <c r="Q13" i="2"/>
  <c r="Q89" i="2" s="1"/>
  <c r="L95" i="2" s="1"/>
  <c r="N13" i="2"/>
  <c r="M13" i="2"/>
  <c r="L13" i="2"/>
  <c r="H13" i="2"/>
  <c r="N12" i="2"/>
  <c r="M12" i="2"/>
  <c r="L12" i="2"/>
  <c r="K12" i="2"/>
  <c r="J12" i="2" s="1"/>
  <c r="H12" i="2"/>
  <c r="N11" i="2"/>
  <c r="M11" i="2"/>
  <c r="L11" i="2"/>
  <c r="H11" i="2"/>
  <c r="N10" i="2"/>
  <c r="M10" i="2"/>
  <c r="L10" i="2"/>
  <c r="K10" i="2"/>
  <c r="J10" i="2"/>
  <c r="H10" i="2"/>
  <c r="N9" i="2"/>
  <c r="M9" i="2"/>
  <c r="L9" i="2"/>
  <c r="H9" i="2"/>
  <c r="Q8" i="2"/>
  <c r="N8" i="2"/>
  <c r="M8" i="2"/>
  <c r="L8" i="2"/>
  <c r="H8" i="2"/>
  <c r="N7" i="2"/>
  <c r="M7" i="2"/>
  <c r="L7" i="2"/>
  <c r="K7" i="2"/>
  <c r="J7" i="2"/>
  <c r="H7" i="2"/>
  <c r="N6" i="2"/>
  <c r="M6" i="2"/>
  <c r="L6" i="2"/>
  <c r="H6" i="2"/>
  <c r="N5" i="2"/>
  <c r="M5" i="2"/>
  <c r="L5" i="2"/>
  <c r="H5" i="2"/>
  <c r="N4" i="2"/>
  <c r="M4" i="2"/>
  <c r="L4" i="2"/>
  <c r="K4" i="2"/>
  <c r="K85" i="2" s="1"/>
  <c r="H4" i="2"/>
  <c r="N3" i="2"/>
  <c r="M3" i="2"/>
  <c r="L3" i="2"/>
  <c r="L89" i="2" s="1"/>
  <c r="L92" i="2" s="1"/>
  <c r="H3" i="2"/>
  <c r="P2" i="2"/>
  <c r="P89" i="2" s="1"/>
  <c r="N2" i="2"/>
  <c r="N85" i="2" s="1"/>
  <c r="M2" i="2"/>
  <c r="M87" i="2" s="1"/>
  <c r="L2" i="2"/>
  <c r="H2" i="2"/>
  <c r="H89" i="2" s="1"/>
  <c r="L91" i="2" s="1"/>
  <c r="L94" i="2" l="1"/>
  <c r="M89" i="2"/>
  <c r="L93" i="2" s="1"/>
  <c r="L101" i="2"/>
  <c r="O102" i="2"/>
  <c r="H85" i="2"/>
  <c r="P85" i="2"/>
  <c r="N101" i="2"/>
  <c r="O101" i="2" s="1"/>
  <c r="L102" i="2"/>
  <c r="J4" i="2"/>
  <c r="Q85" i="2"/>
  <c r="H95" i="2" s="1"/>
  <c r="N89" i="2"/>
  <c r="E102" i="2"/>
  <c r="J85" i="2"/>
  <c r="L85" i="2"/>
  <c r="H92" i="2" s="1"/>
  <c r="L97" i="2"/>
  <c r="F103" i="2"/>
  <c r="H94" i="2"/>
  <c r="M86" i="2" l="1"/>
  <c r="M85" i="2" s="1"/>
  <c r="H93" i="2" s="1"/>
  <c r="H103" i="2"/>
  <c r="H91" i="2"/>
  <c r="H97" i="2" l="1"/>
  <c r="H104" i="2"/>
  <c r="L104" i="2" s="1"/>
  <c r="O103" i="2"/>
  <c r="E103" i="2"/>
  <c r="I85" i="2"/>
  <c r="M105" i="2"/>
  <c r="L103" i="2"/>
  <c r="J106" i="2"/>
  <c r="K86" i="2" l="1"/>
  <c r="J86" i="2"/>
  <c r="M92" i="2"/>
  <c r="M94" i="2"/>
  <c r="M93" i="2"/>
  <c r="M95" i="2"/>
  <c r="M91" i="2"/>
</calcChain>
</file>

<file path=xl/sharedStrings.xml><?xml version="1.0" encoding="utf-8"?>
<sst xmlns="http://schemas.openxmlformats.org/spreadsheetml/2006/main" count="1260" uniqueCount="364">
  <si>
    <t>BLOCO</t>
  </si>
  <si>
    <t>UNIDADE</t>
  </si>
  <si>
    <t>ÁREA PRIVATIVA</t>
  </si>
  <si>
    <t>GARAGEM</t>
  </si>
  <si>
    <t>DEPÓSITO</t>
  </si>
  <si>
    <t>TIPOLOGIA</t>
  </si>
  <si>
    <t>SITUAÇÃO</t>
  </si>
  <si>
    <t>DISP</t>
  </si>
  <si>
    <t>RESERV</t>
  </si>
  <si>
    <t>VEND</t>
  </si>
  <si>
    <t>BLOQ</t>
  </si>
  <si>
    <t>PERM</t>
  </si>
  <si>
    <t>QA</t>
  </si>
  <si>
    <t>data</t>
  </si>
  <si>
    <t>valor</t>
  </si>
  <si>
    <t>1-SUN</t>
  </si>
  <si>
    <t>101-SUN</t>
  </si>
  <si>
    <t>79,140 m²</t>
  </si>
  <si>
    <t>G10 Esp Coberta</t>
  </si>
  <si>
    <t>HB12</t>
  </si>
  <si>
    <t>2D (2 S)</t>
  </si>
  <si>
    <t>Vendida</t>
  </si>
  <si>
    <t>102-SUN</t>
  </si>
  <si>
    <t>76,580 m²</t>
  </si>
  <si>
    <t>G30 Esp Coberta</t>
  </si>
  <si>
    <t>HB26</t>
  </si>
  <si>
    <t>Reynaldo dos Reis lobo Filho</t>
  </si>
  <si>
    <t>103-SUN</t>
  </si>
  <si>
    <t>G53/G53A Dupla Desc</t>
  </si>
  <si>
    <t>HB07</t>
  </si>
  <si>
    <t>2D (1 S)</t>
  </si>
  <si>
    <t>Disponível</t>
  </si>
  <si>
    <t>104-SUN</t>
  </si>
  <si>
    <t>73,000 m²</t>
  </si>
  <si>
    <t>G82/G82A Cob/Descob</t>
  </si>
  <si>
    <t>HB67</t>
  </si>
  <si>
    <t>KOSKI EMPREENDIMENTOS LTDA</t>
  </si>
  <si>
    <t>105-SUN</t>
  </si>
  <si>
    <t>73,690 m²</t>
  </si>
  <si>
    <t>G92 Esp Semicoberta</t>
  </si>
  <si>
    <t>HB77</t>
  </si>
  <si>
    <t>Amilton José Rocha</t>
  </si>
  <si>
    <t>106-SUN</t>
  </si>
  <si>
    <t>G81 Simples Coberta</t>
  </si>
  <si>
    <t>HB69</t>
  </si>
  <si>
    <t>201-SUN</t>
  </si>
  <si>
    <t>G63 Simples Coberta</t>
  </si>
  <si>
    <t>HB58</t>
  </si>
  <si>
    <t>202-SUN</t>
  </si>
  <si>
    <t>G25 Esp Coberta</t>
  </si>
  <si>
    <t>HB25</t>
  </si>
  <si>
    <t>Anderson Ricardo dos Santos</t>
  </si>
  <si>
    <t>203-SUN</t>
  </si>
  <si>
    <t>G52/G52A Dupla Desc</t>
  </si>
  <si>
    <t>HB08</t>
  </si>
  <si>
    <t>Deonisio Koch</t>
  </si>
  <si>
    <t>204-SUN</t>
  </si>
  <si>
    <t>G44 Esp Coberta</t>
  </si>
  <si>
    <t>HB42</t>
  </si>
  <si>
    <t>205-SUN</t>
  </si>
  <si>
    <t>G91 Esp Semicoberta</t>
  </si>
  <si>
    <t>HB78</t>
  </si>
  <si>
    <t>206-SUN</t>
  </si>
  <si>
    <t>75,160 m²</t>
  </si>
  <si>
    <t>G64 Simples Coberta</t>
  </si>
  <si>
    <t>HB51</t>
  </si>
  <si>
    <t>301-SUN</t>
  </si>
  <si>
    <t>G20 Esp Coberta</t>
  </si>
  <si>
    <t>HB22</t>
  </si>
  <si>
    <t>Tatiana Bertholdo Szareski</t>
  </si>
  <si>
    <t>302-SUN</t>
  </si>
  <si>
    <t>G19 Esp Coberta</t>
  </si>
  <si>
    <t>HB17</t>
  </si>
  <si>
    <t>Marly Previatti</t>
  </si>
  <si>
    <t>303-SUN</t>
  </si>
  <si>
    <t>71,730 m²</t>
  </si>
  <si>
    <t>G93  Esp Semicoberta</t>
  </si>
  <si>
    <t>HB10</t>
  </si>
  <si>
    <t>304-SUN</t>
  </si>
  <si>
    <t>G42  Esp Coberta</t>
  </si>
  <si>
    <t>HB43</t>
  </si>
  <si>
    <t>305-SUN</t>
  </si>
  <si>
    <t>G90 Esp Semidescob</t>
  </si>
  <si>
    <t>HB68</t>
  </si>
  <si>
    <t>306-SUN</t>
  </si>
  <si>
    <t>G35 Simples Coberta</t>
  </si>
  <si>
    <t>HB30</t>
  </si>
  <si>
    <t>Bloqueada</t>
  </si>
  <si>
    <t>401-SUN</t>
  </si>
  <si>
    <t>G15 Esp Coberta</t>
  </si>
  <si>
    <t>HB20</t>
  </si>
  <si>
    <t>402-SUN</t>
  </si>
  <si>
    <t>G16 Esp Coberta</t>
  </si>
  <si>
    <t>HB16</t>
  </si>
  <si>
    <t>Thiago Frode Machado Vieira</t>
  </si>
  <si>
    <t>403-SUN</t>
  </si>
  <si>
    <t>G80/G80A Dupla Cob</t>
  </si>
  <si>
    <t>HB74</t>
  </si>
  <si>
    <t>André Luiz Rodrigues Noronha</t>
  </si>
  <si>
    <t>404-SUN</t>
  </si>
  <si>
    <t>G51 Esp Coberta</t>
  </si>
  <si>
    <t>HB02</t>
  </si>
  <si>
    <t>Eduardo Spyrides Boabaid Pimentel Gonçalves</t>
  </si>
  <si>
    <t>405-SUN</t>
  </si>
  <si>
    <t>G88  Esp Semicoberta</t>
  </si>
  <si>
    <t>HB80</t>
  </si>
  <si>
    <t>406-SUN</t>
  </si>
  <si>
    <t>G48 Simples Coberta</t>
  </si>
  <si>
    <t>HB05</t>
  </si>
  <si>
    <t>501-SUN</t>
  </si>
  <si>
    <t>G17 Esp Coberta</t>
  </si>
  <si>
    <t>HB15</t>
  </si>
  <si>
    <t>Sandra Marlene da Silva</t>
  </si>
  <si>
    <t>502-SUN</t>
  </si>
  <si>
    <t>G28 Esp Coberta</t>
  </si>
  <si>
    <t>HB21</t>
  </si>
  <si>
    <t>Jaime Adriano Mattos</t>
  </si>
  <si>
    <t>503-SUN</t>
  </si>
  <si>
    <t>G38  Esp Coberta</t>
  </si>
  <si>
    <t>HB44</t>
  </si>
  <si>
    <t>Marli Elisa Maciel dos Santos</t>
  </si>
  <si>
    <t>504-SUN</t>
  </si>
  <si>
    <t>G27  Esp Coberta</t>
  </si>
  <si>
    <t>HB11</t>
  </si>
  <si>
    <t>Antônio Frederico Gonçalves dos Santos Junior</t>
  </si>
  <si>
    <t>505-SUN</t>
  </si>
  <si>
    <t>G54 Simples Coberta</t>
  </si>
  <si>
    <t>HB50</t>
  </si>
  <si>
    <t>506-SUN</t>
  </si>
  <si>
    <t>G46 Simples Coberta</t>
  </si>
  <si>
    <t>HB37</t>
  </si>
  <si>
    <t>601-SUN</t>
  </si>
  <si>
    <t>G12  Esp Coberta</t>
  </si>
  <si>
    <t>HB19</t>
  </si>
  <si>
    <t>Thiago Barbonaglia Sathler Figueiredo</t>
  </si>
  <si>
    <t>602-SUN</t>
  </si>
  <si>
    <t>G11  Esp Coberta</t>
  </si>
  <si>
    <t>HB18</t>
  </si>
  <si>
    <t>Irineu Celso Ludvig Junior</t>
  </si>
  <si>
    <t>603-SUN</t>
  </si>
  <si>
    <t>G14/G23 Simples Coberta</t>
  </si>
  <si>
    <t>HB13</t>
  </si>
  <si>
    <t>604-SUN</t>
  </si>
  <si>
    <t>G86/G86A Dupla Cob</t>
  </si>
  <si>
    <t>HB75</t>
  </si>
  <si>
    <t>Marilene Costa Cabral</t>
  </si>
  <si>
    <t>605-SUN</t>
  </si>
  <si>
    <t>G87 Esp Semicoberta</t>
  </si>
  <si>
    <t>HB79</t>
  </si>
  <si>
    <t>606-SUN</t>
  </si>
  <si>
    <t>G47 Simples Coberta</t>
  </si>
  <si>
    <t>HB38</t>
  </si>
  <si>
    <t>701-SUN</t>
  </si>
  <si>
    <t>G18  Esp Coberta</t>
  </si>
  <si>
    <t>HB14</t>
  </si>
  <si>
    <t>702-SUN</t>
  </si>
  <si>
    <t>G34  Esp Coberta</t>
  </si>
  <si>
    <t>HB31</t>
  </si>
  <si>
    <t>703-SUN</t>
  </si>
  <si>
    <t>G76/G76A Cob/Descob</t>
  </si>
  <si>
    <t>HB66</t>
  </si>
  <si>
    <t>Mateus Seleme Heinzen</t>
  </si>
  <si>
    <t>704-SUN</t>
  </si>
  <si>
    <t>G40  Esp Coberta</t>
  </si>
  <si>
    <t>HB39</t>
  </si>
  <si>
    <t xml:space="preserve">Leila Cristiane Machado Schlemper </t>
  </si>
  <si>
    <t>705-SUN</t>
  </si>
  <si>
    <t>G29  Esp Coberta</t>
  </si>
  <si>
    <t xml:space="preserve"> - - </t>
  </si>
  <si>
    <t>STUDIO AMBIENTES COMÉRCIO DE MÓVEIS E DECORAÇÕES LTDA</t>
  </si>
  <si>
    <t>706-SUN</t>
  </si>
  <si>
    <t>G39 Simples Coberta</t>
  </si>
  <si>
    <t>HB35</t>
  </si>
  <si>
    <t>Tiago Fernandes Heringer</t>
  </si>
  <si>
    <t>801-SUN</t>
  </si>
  <si>
    <t>180,130 m²</t>
  </si>
  <si>
    <t>G09/G22 E.Cob/S.Cob</t>
  </si>
  <si>
    <t>HB24</t>
  </si>
  <si>
    <t>3D (3 S)</t>
  </si>
  <si>
    <t>Ronaldo Antonio Ronzoni de Souza</t>
  </si>
  <si>
    <t>802-SUN</t>
  </si>
  <si>
    <t>217,260 m²</t>
  </si>
  <si>
    <t>G13/G21 Cob/Esp Cob</t>
  </si>
  <si>
    <t>HB27</t>
  </si>
  <si>
    <t>Loja</t>
  </si>
  <si>
    <t>G1 até G8</t>
  </si>
  <si>
    <t>2-SHINE</t>
  </si>
  <si>
    <t>101-SHINE</t>
  </si>
  <si>
    <t>G85 Simples Coberta</t>
  </si>
  <si>
    <t>HB73</t>
  </si>
  <si>
    <t>102-SHINE</t>
  </si>
  <si>
    <t>72,510 m²</t>
  </si>
  <si>
    <t>G74  Esp Coberta</t>
  </si>
  <si>
    <t>HB54</t>
  </si>
  <si>
    <t>103-SHINE</t>
  </si>
  <si>
    <t>G66 Simples Coberta</t>
  </si>
  <si>
    <t>HB57</t>
  </si>
  <si>
    <t>104-SHINE</t>
  </si>
  <si>
    <t>G59  Simples Coberta</t>
  </si>
  <si>
    <t>HB47</t>
  </si>
  <si>
    <t>105-SHINE</t>
  </si>
  <si>
    <t>70,390 m²</t>
  </si>
  <si>
    <t>G49 Simples Coberta</t>
  </si>
  <si>
    <t>HB04</t>
  </si>
  <si>
    <t>Eugênio Leal da Silva</t>
  </si>
  <si>
    <t>201-SHINE</t>
  </si>
  <si>
    <t>G56 Simples Coberta</t>
  </si>
  <si>
    <t>HB46</t>
  </si>
  <si>
    <t>202-SHINE</t>
  </si>
  <si>
    <t>G71  Esp Coberta</t>
  </si>
  <si>
    <t>HB55</t>
  </si>
  <si>
    <t>203-SHINE</t>
  </si>
  <si>
    <t>G65 Simples Coberta</t>
  </si>
  <si>
    <t>HB56</t>
  </si>
  <si>
    <t>204-SHINE</t>
  </si>
  <si>
    <t>G41  Esp Coberta</t>
  </si>
  <si>
    <t>HB40</t>
  </si>
  <si>
    <t>205-SHINE</t>
  </si>
  <si>
    <t>G50 Simples Coberta</t>
  </si>
  <si>
    <t>HB03</t>
  </si>
  <si>
    <t>301-SHINE</t>
  </si>
  <si>
    <t>73,800 m²</t>
  </si>
  <si>
    <t>G57 Simples Coberta</t>
  </si>
  <si>
    <t>HB49</t>
  </si>
  <si>
    <t>Marizeth Leiria</t>
  </si>
  <si>
    <t>302-SHINE</t>
  </si>
  <si>
    <t>G79/G79A Dupla Cob</t>
  </si>
  <si>
    <t>HB09</t>
  </si>
  <si>
    <t>303-SHINE</t>
  </si>
  <si>
    <t>72,550 m²</t>
  </si>
  <si>
    <t>G60 Simples Coberta</t>
  </si>
  <si>
    <t>HB48</t>
  </si>
  <si>
    <t>Jackson Israel Kiatkoski</t>
  </si>
  <si>
    <t>jacksonkiatkoski@gmail.com</t>
  </si>
  <si>
    <t>304-SHINE</t>
  </si>
  <si>
    <t>G45 Esp Coberta</t>
  </si>
  <si>
    <t>HB36</t>
  </si>
  <si>
    <t>305-SHINE</t>
  </si>
  <si>
    <t>G78 Simples Coberta</t>
  </si>
  <si>
    <t>HB76</t>
  </si>
  <si>
    <t>401-SHINE</t>
  </si>
  <si>
    <t>G61 Simples Coberta</t>
  </si>
  <si>
    <t>HB06</t>
  </si>
  <si>
    <t>402-SHINE</t>
  </si>
  <si>
    <t>G68  Esp Coberta</t>
  </si>
  <si>
    <t>HB63</t>
  </si>
  <si>
    <t>Devanir Mengarda</t>
  </si>
  <si>
    <t>403-SHINE</t>
  </si>
  <si>
    <t>G55 Simples Coberta</t>
  </si>
  <si>
    <t>HB45</t>
  </si>
  <si>
    <t>Sonia Regina dos Santos,</t>
  </si>
  <si>
    <t>404-SHINE</t>
  </si>
  <si>
    <t>75,420 m²</t>
  </si>
  <si>
    <t>G75  Esp Coberta</t>
  </si>
  <si>
    <t>HB62</t>
  </si>
  <si>
    <t>Patrícia Lovatel Acioly</t>
  </si>
  <si>
    <t>405-SHINE</t>
  </si>
  <si>
    <t>G83 Simples Coberta</t>
  </si>
  <si>
    <t>HB70</t>
  </si>
  <si>
    <t>501-SHINE</t>
  </si>
  <si>
    <t>G26 Simples Coberta</t>
  </si>
  <si>
    <t>HB01</t>
  </si>
  <si>
    <t>502-SHINE</t>
  </si>
  <si>
    <t>G72  Esp Coberta</t>
  </si>
  <si>
    <t>HB60</t>
  </si>
  <si>
    <t>Camilo João Torquato Mengarda</t>
  </si>
  <si>
    <t>503-SHINE</t>
  </si>
  <si>
    <t>G73 Especial Coberta</t>
  </si>
  <si>
    <t>HB61</t>
  </si>
  <si>
    <t>Ricardo Valentin Pedroso</t>
  </si>
  <si>
    <t>504-SHINE</t>
  </si>
  <si>
    <t>G62  Simples Coberta</t>
  </si>
  <si>
    <t>HB53</t>
  </si>
  <si>
    <t>505-SHINE</t>
  </si>
  <si>
    <t>G31 Simples Cob</t>
  </si>
  <si>
    <t>HB33</t>
  </si>
  <si>
    <t>601-SHINE</t>
  </si>
  <si>
    <t>G58 Simples Coberta</t>
  </si>
  <si>
    <t>HB52</t>
  </si>
  <si>
    <t>602-SHINE</t>
  </si>
  <si>
    <t>G69  Esp Coberta</t>
  </si>
  <si>
    <t>HB64</t>
  </si>
  <si>
    <t>Mariangela Pereira Baby</t>
  </si>
  <si>
    <t>603-SHINE</t>
  </si>
  <si>
    <t>G67/G67A Dupla Cob</t>
  </si>
  <si>
    <t>HB59</t>
  </si>
  <si>
    <t>Elaine Regina Perugini</t>
  </si>
  <si>
    <t>604-SHINE</t>
  </si>
  <si>
    <t>G89 Esp Semicoberta</t>
  </si>
  <si>
    <t>HB81</t>
  </si>
  <si>
    <t>605-SHINE</t>
  </si>
  <si>
    <t>G37 Simples Coberta</t>
  </si>
  <si>
    <t>HB28</t>
  </si>
  <si>
    <t>701-SHINE</t>
  </si>
  <si>
    <t>G70 Especial Coberta</t>
  </si>
  <si>
    <t>HB65</t>
  </si>
  <si>
    <t>Cintia Faquetti</t>
  </si>
  <si>
    <t>702-SHINE</t>
  </si>
  <si>
    <t>G43 Esp Coberta</t>
  </si>
  <si>
    <t>HB41</t>
  </si>
  <si>
    <t>Faina Maiara Pinto Lima</t>
  </si>
  <si>
    <t>703-SHINE</t>
  </si>
  <si>
    <t>G94  Esp Semicoberta</t>
  </si>
  <si>
    <t>HB71</t>
  </si>
  <si>
    <t>704-SHINE</t>
  </si>
  <si>
    <t>G32  Esp Coberta</t>
  </si>
  <si>
    <t>HB34</t>
  </si>
  <si>
    <t>Ana Dirlei Gonçalves Tenfen</t>
  </si>
  <si>
    <t>705-SHINE</t>
  </si>
  <si>
    <t>G84 Simples Coberta</t>
  </si>
  <si>
    <t>HB72</t>
  </si>
  <si>
    <t>801-SHINE</t>
  </si>
  <si>
    <t>G77/G24 S.Cob/E.Cob</t>
  </si>
  <si>
    <t>HB23</t>
  </si>
  <si>
    <t>3D (1 S)</t>
  </si>
  <si>
    <t>802-SHINE</t>
  </si>
  <si>
    <t>G33/G36 Esp Cob/Cob</t>
  </si>
  <si>
    <t>HB29</t>
  </si>
  <si>
    <t>(PERM-QA)</t>
  </si>
  <si>
    <t>Estoque</t>
  </si>
  <si>
    <t>%</t>
  </si>
  <si>
    <t>Reservas</t>
  </si>
  <si>
    <t>Vendidos</t>
  </si>
  <si>
    <t>Permutas</t>
  </si>
  <si>
    <t>Total</t>
  </si>
  <si>
    <t>Valor Vendido</t>
  </si>
  <si>
    <t>Preço Médio</t>
  </si>
  <si>
    <t>M² Priv</t>
  </si>
  <si>
    <t>Valor Venda</t>
  </si>
  <si>
    <t>R$ do M²</t>
  </si>
  <si>
    <t>Coberturas</t>
  </si>
  <si>
    <t>Tipos</t>
  </si>
  <si>
    <t>Preço Atual</t>
  </si>
  <si>
    <t>G77-Descoberta</t>
  </si>
  <si>
    <t>G93  Esp. Descoberta</t>
  </si>
  <si>
    <t>G88  Esp. Descoberta</t>
  </si>
  <si>
    <t>G87 Esp. Descoberta</t>
  </si>
  <si>
    <t>G24  Esp Coberta</t>
  </si>
  <si>
    <t>G78 Descoberta</t>
  </si>
  <si>
    <t>G83 Descoberta</t>
  </si>
  <si>
    <t>G31 Especial Cob</t>
  </si>
  <si>
    <t>G94  Esp Descoberta</t>
  </si>
  <si>
    <t>G41/G81 E.Cob/S.Coberta</t>
  </si>
  <si>
    <t>estelamarina11@gmail.com</t>
  </si>
  <si>
    <t>Estela Marina Dionisio Santos Costa</t>
  </si>
  <si>
    <t>Indira Socorro Tomaz de Souza</t>
  </si>
  <si>
    <t>Lilian Maria Villain Oliveira</t>
  </si>
  <si>
    <t>villain.lm@gmail.com</t>
  </si>
  <si>
    <t>Guilherme da Silva Régis</t>
  </si>
  <si>
    <t>guilhermeregis@hotmail.com</t>
  </si>
  <si>
    <t>Paulo Eduardo Pereira</t>
  </si>
  <si>
    <t>apgp87@gmail.com</t>
  </si>
  <si>
    <t>NGP ADMINISTRADORA DE BENS LTDA</t>
  </si>
  <si>
    <t>giselle@vipclass.tur.br</t>
  </si>
  <si>
    <t>Lisandra Vicente</t>
  </si>
  <si>
    <t>lisandravicente@gmail.com</t>
  </si>
  <si>
    <t xml:space="preserve">Milene Gesser de Souza </t>
  </si>
  <si>
    <t>nvidalarga@gmail.com</t>
  </si>
  <si>
    <t>Giovani Goraiebe Pollachini</t>
  </si>
  <si>
    <t>giovanipollachini@gmail.com</t>
  </si>
  <si>
    <t>Alan José de Amorim</t>
  </si>
  <si>
    <t>alanamorim@yahoo.com.br</t>
  </si>
  <si>
    <t>joelsilvamonteiro24@gmail.com</t>
  </si>
  <si>
    <t>Joel Silva Monteiro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</si>
</sst>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#,##0.00;[Red]\-&quot;R$&quot;#,##0.00"/>
    <numFmt numFmtId="164" formatCode="#,##0.00\ \ "/>
    <numFmt numFmtId="165" formatCode="_-&quot;R$&quot;\ * #,##0.00_-;\-&quot;R$&quot;\ * #,##0.00_-;_-&quot;R$&quot;\ * &quot;-&quot;??_-;_-@"/>
    <numFmt numFmtId="166" formatCode="[$R$ -416]#,##0.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1" xfId="0" applyFont="1" applyBorder="1"/>
    <xf numFmtId="0" fontId="3" fillId="2" borderId="2" xfId="0" applyFont="1" applyFill="1" applyBorder="1"/>
    <xf numFmtId="164" fontId="3" fillId="2" borderId="2" xfId="0" applyNumberFormat="1" applyFont="1" applyFill="1" applyBorder="1"/>
    <xf numFmtId="164" fontId="3" fillId="2" borderId="3" xfId="0" applyNumberFormat="1" applyFont="1" applyFill="1" applyBorder="1"/>
    <xf numFmtId="14" fontId="3" fillId="2" borderId="2" xfId="0" applyNumberFormat="1" applyFont="1" applyFill="1" applyBorder="1"/>
    <xf numFmtId="164" fontId="3" fillId="0" borderId="0" xfId="0" applyNumberFormat="1" applyFont="1"/>
    <xf numFmtId="164" fontId="3" fillId="0" borderId="1" xfId="0" applyNumberFormat="1" applyFont="1" applyBorder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3" fillId="3" borderId="2" xfId="0" applyFont="1" applyFill="1" applyBorder="1"/>
    <xf numFmtId="164" fontId="3" fillId="3" borderId="2" xfId="0" applyNumberFormat="1" applyFont="1" applyFill="1" applyBorder="1"/>
    <xf numFmtId="164" fontId="3" fillId="3" borderId="3" xfId="0" applyNumberFormat="1" applyFont="1" applyFill="1" applyBorder="1"/>
    <xf numFmtId="14" fontId="3" fillId="3" borderId="2" xfId="0" applyNumberFormat="1" applyFont="1" applyFill="1" applyBorder="1"/>
    <xf numFmtId="0" fontId="3" fillId="4" borderId="2" xfId="0" applyFont="1" applyFill="1" applyBorder="1"/>
    <xf numFmtId="4" fontId="3" fillId="0" borderId="0" xfId="0" applyNumberFormat="1" applyFont="1" applyAlignment="1">
      <alignment horizontal="right"/>
    </xf>
    <xf numFmtId="0" fontId="4" fillId="0" borderId="0" xfId="0" applyFont="1"/>
    <xf numFmtId="164" fontId="3" fillId="0" borderId="0" xfId="0" applyNumberFormat="1" applyFont="1" applyAlignment="1">
      <alignment horizontal="center"/>
    </xf>
    <xf numFmtId="4" fontId="3" fillId="0" borderId="0" xfId="0" applyNumberFormat="1" applyFont="1"/>
    <xf numFmtId="8" fontId="3" fillId="0" borderId="0" xfId="0" applyNumberFormat="1" applyFont="1"/>
    <xf numFmtId="3" fontId="3" fillId="0" borderId="0" xfId="0" applyNumberFormat="1" applyFont="1"/>
    <xf numFmtId="0" fontId="5" fillId="0" borderId="0" xfId="0" applyFont="1" applyAlignment="1">
      <alignment horizontal="center"/>
    </xf>
    <xf numFmtId="165" fontId="6" fillId="0" borderId="0" xfId="0" applyNumberFormat="1" applyFont="1"/>
    <xf numFmtId="166" fontId="2" fillId="0" borderId="0" xfId="0" applyNumberFormat="1" applyFont="1"/>
    <xf numFmtId="3" fontId="2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/>
    <xf numFmtId="0" fontId="7" fillId="0" borderId="0" xfId="1"/>
    <xf numFmtId="14" fontId="0" fillId="0" borderId="0" xfId="0" applyNumberForma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elsilvamonteiro24@gmail.com" TargetMode="External"/><Relationship Id="rId1" Type="http://schemas.openxmlformats.org/officeDocument/2006/relationships/hyperlink" Target="mailto:nvidalarg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49"/>
  <sheetViews>
    <sheetView tabSelected="1" workbookViewId="0">
      <pane ySplit="2" topLeftCell="A3" activePane="bottomLeft" state="frozen"/>
      <selection pane="bottomLeft" sqref="A1:XFD1"/>
    </sheetView>
  </sheetViews>
  <sheetFormatPr defaultColWidth="14.42578125" defaultRowHeight="15" customHeight="1" x14ac:dyDescent="0.25"/>
  <cols>
    <col min="1" max="1" width="8.7109375" customWidth="1"/>
    <col min="2" max="2" width="10" customWidth="1"/>
    <col min="3" max="3" width="15.85546875" style="32" customWidth="1"/>
    <col min="4" max="4" width="23.42578125" customWidth="1"/>
    <col min="5" max="5" width="15" customWidth="1"/>
    <col min="6" max="6" width="10.5703125" customWidth="1"/>
    <col min="7" max="7" width="10.42578125" customWidth="1"/>
    <col min="8" max="8" width="15.7109375" customWidth="1"/>
    <col min="9" max="9" width="12.85546875" customWidth="1"/>
    <col min="10" max="10" width="13.5703125" customWidth="1"/>
    <col min="11" max="11" width="58.42578125" bestFit="1" customWidth="1"/>
    <col min="12" max="12" width="28" bestFit="1" customWidth="1"/>
  </cols>
  <sheetData>
    <row r="2" spans="1:12" x14ac:dyDescent="0.25">
      <c r="A2" s="3" t="s">
        <v>15</v>
      </c>
      <c r="B2" s="3" t="s">
        <v>16</v>
      </c>
      <c r="C2" s="30">
        <v>79.14</v>
      </c>
      <c r="D2" s="3" t="s">
        <v>18</v>
      </c>
      <c r="E2" s="3" t="s">
        <v>19</v>
      </c>
      <c r="F2" s="3" t="s">
        <v>20</v>
      </c>
      <c r="G2" s="3" t="s">
        <v>21</v>
      </c>
      <c r="H2" s="4">
        <v>947647.07</v>
      </c>
      <c r="I2" s="6">
        <v>44844</v>
      </c>
      <c r="J2" s="4">
        <v>4334229.25</v>
      </c>
      <c r="K2" s="3"/>
      <c r="L2" s="3"/>
    </row>
    <row r="3" spans="1:12" x14ac:dyDescent="0.25">
      <c r="A3" s="1" t="s">
        <v>15</v>
      </c>
      <c r="B3" s="1" t="s">
        <v>22</v>
      </c>
      <c r="C3" s="29">
        <v>76.58</v>
      </c>
      <c r="D3" s="1" t="s">
        <v>24</v>
      </c>
      <c r="E3" s="1" t="s">
        <v>25</v>
      </c>
      <c r="F3" s="1" t="s">
        <v>20</v>
      </c>
      <c r="G3" s="1" t="s">
        <v>21</v>
      </c>
      <c r="H3" s="7">
        <v>1022361.26</v>
      </c>
      <c r="I3" s="9">
        <v>45317</v>
      </c>
      <c r="J3" s="7">
        <v>700000</v>
      </c>
      <c r="K3" s="1" t="s">
        <v>26</v>
      </c>
    </row>
    <row r="4" spans="1:12" x14ac:dyDescent="0.25">
      <c r="A4" s="1" t="s">
        <v>15</v>
      </c>
      <c r="B4" s="1" t="s">
        <v>27</v>
      </c>
      <c r="C4" s="29">
        <v>71.73</v>
      </c>
      <c r="D4" s="1" t="s">
        <v>28</v>
      </c>
      <c r="E4" s="1" t="s">
        <v>29</v>
      </c>
      <c r="F4" s="1" t="s">
        <v>30</v>
      </c>
      <c r="G4" s="1" t="s">
        <v>31</v>
      </c>
      <c r="H4" s="7">
        <v>861823.49</v>
      </c>
      <c r="J4" s="7"/>
    </row>
    <row r="5" spans="1:12" x14ac:dyDescent="0.25">
      <c r="A5" s="1" t="s">
        <v>15</v>
      </c>
      <c r="B5" s="1" t="s">
        <v>32</v>
      </c>
      <c r="C5" s="29">
        <v>73</v>
      </c>
      <c r="D5" s="1" t="s">
        <v>34</v>
      </c>
      <c r="E5" s="1" t="s">
        <v>35</v>
      </c>
      <c r="F5" s="1" t="s">
        <v>30</v>
      </c>
      <c r="G5" s="1" t="s">
        <v>21</v>
      </c>
      <c r="H5" s="7">
        <v>801507</v>
      </c>
      <c r="I5" s="9">
        <v>45216</v>
      </c>
      <c r="J5" s="7">
        <v>560000</v>
      </c>
      <c r="K5" s="1" t="s">
        <v>36</v>
      </c>
    </row>
    <row r="6" spans="1:12" x14ac:dyDescent="0.25">
      <c r="A6" s="1" t="s">
        <v>15</v>
      </c>
      <c r="B6" s="1" t="s">
        <v>37</v>
      </c>
      <c r="C6" s="29">
        <v>73.69</v>
      </c>
      <c r="D6" s="1" t="s">
        <v>60</v>
      </c>
      <c r="E6" s="1" t="s">
        <v>40</v>
      </c>
      <c r="F6" s="1" t="s">
        <v>20</v>
      </c>
      <c r="G6" s="1" t="s">
        <v>21</v>
      </c>
      <c r="H6" s="7">
        <v>796654.77</v>
      </c>
      <c r="I6" s="9">
        <v>45002</v>
      </c>
      <c r="J6" s="7">
        <v>436313.47</v>
      </c>
      <c r="K6" s="1" t="s">
        <v>41</v>
      </c>
    </row>
    <row r="7" spans="1:12" x14ac:dyDescent="0.25">
      <c r="A7" s="1" t="s">
        <v>15</v>
      </c>
      <c r="B7" s="1" t="s">
        <v>42</v>
      </c>
      <c r="C7" s="29">
        <v>75.16</v>
      </c>
      <c r="D7" s="1" t="s">
        <v>333</v>
      </c>
      <c r="E7" s="1" t="s">
        <v>44</v>
      </c>
      <c r="F7" s="1" t="s">
        <v>30</v>
      </c>
      <c r="G7" s="1" t="s">
        <v>31</v>
      </c>
      <c r="H7" s="7">
        <v>845342.32</v>
      </c>
      <c r="J7" s="7"/>
    </row>
    <row r="8" spans="1:12" x14ac:dyDescent="0.25">
      <c r="A8" s="11" t="s">
        <v>15</v>
      </c>
      <c r="B8" s="11" t="s">
        <v>45</v>
      </c>
      <c r="C8" s="31">
        <v>79.14</v>
      </c>
      <c r="D8" s="11" t="s">
        <v>46</v>
      </c>
      <c r="E8" s="11" t="s">
        <v>47</v>
      </c>
      <c r="F8" s="11" t="s">
        <v>20</v>
      </c>
      <c r="G8" s="11" t="s">
        <v>21</v>
      </c>
      <c r="H8" s="12">
        <v>944596.99</v>
      </c>
      <c r="I8" s="14">
        <v>44859</v>
      </c>
      <c r="J8" s="12">
        <v>1041433.13</v>
      </c>
      <c r="K8" s="11"/>
      <c r="L8" s="11"/>
    </row>
    <row r="9" spans="1:12" x14ac:dyDescent="0.25">
      <c r="A9" s="1" t="s">
        <v>15</v>
      </c>
      <c r="B9" s="1" t="s">
        <v>48</v>
      </c>
      <c r="C9" s="29">
        <v>76.58</v>
      </c>
      <c r="D9" s="1" t="s">
        <v>49</v>
      </c>
      <c r="E9" s="1" t="s">
        <v>50</v>
      </c>
      <c r="F9" s="1" t="s">
        <v>20</v>
      </c>
      <c r="G9" s="1" t="s">
        <v>21</v>
      </c>
      <c r="H9" s="7">
        <v>860524.01</v>
      </c>
      <c r="I9" s="9">
        <v>45239</v>
      </c>
      <c r="J9" s="7">
        <v>700000</v>
      </c>
      <c r="K9" s="1" t="s">
        <v>51</v>
      </c>
    </row>
    <row r="10" spans="1:12" x14ac:dyDescent="0.25">
      <c r="A10" s="1" t="s">
        <v>15</v>
      </c>
      <c r="B10" s="1" t="s">
        <v>52</v>
      </c>
      <c r="C10" s="29">
        <v>71.73</v>
      </c>
      <c r="D10" s="1" t="s">
        <v>53</v>
      </c>
      <c r="E10" s="1" t="s">
        <v>54</v>
      </c>
      <c r="F10" s="1" t="s">
        <v>30</v>
      </c>
      <c r="G10" s="1" t="s">
        <v>31</v>
      </c>
      <c r="H10" s="7">
        <v>870695.94</v>
      </c>
      <c r="I10" s="9">
        <v>45531</v>
      </c>
      <c r="J10" s="7">
        <v>764000</v>
      </c>
      <c r="K10" s="1" t="s">
        <v>55</v>
      </c>
    </row>
    <row r="11" spans="1:12" x14ac:dyDescent="0.25">
      <c r="A11" s="1" t="s">
        <v>15</v>
      </c>
      <c r="B11" s="1" t="s">
        <v>56</v>
      </c>
      <c r="C11" s="29">
        <v>73</v>
      </c>
      <c r="D11" s="1" t="s">
        <v>57</v>
      </c>
      <c r="E11" s="1" t="s">
        <v>58</v>
      </c>
      <c r="F11" s="1" t="s">
        <v>30</v>
      </c>
      <c r="G11" s="1" t="s">
        <v>21</v>
      </c>
      <c r="H11" s="7">
        <v>809639.47</v>
      </c>
      <c r="I11" s="9">
        <v>45216</v>
      </c>
      <c r="J11" s="7">
        <v>560000</v>
      </c>
      <c r="K11" s="1" t="s">
        <v>36</v>
      </c>
    </row>
    <row r="12" spans="1:12" x14ac:dyDescent="0.25">
      <c r="A12" s="1" t="s">
        <v>15</v>
      </c>
      <c r="B12" s="1" t="s">
        <v>59</v>
      </c>
      <c r="C12" s="29">
        <v>73.69</v>
      </c>
      <c r="D12" s="1" t="s">
        <v>39</v>
      </c>
      <c r="E12" s="1" t="s">
        <v>61</v>
      </c>
      <c r="F12" s="1" t="s">
        <v>20</v>
      </c>
      <c r="G12" s="1" t="s">
        <v>31</v>
      </c>
      <c r="H12" s="7">
        <v>886416.65</v>
      </c>
      <c r="J12" s="7"/>
    </row>
    <row r="13" spans="1:12" x14ac:dyDescent="0.25">
      <c r="A13" s="11" t="s">
        <v>15</v>
      </c>
      <c r="B13" s="11" t="s">
        <v>62</v>
      </c>
      <c r="C13" s="31">
        <v>75.16</v>
      </c>
      <c r="D13" s="11" t="s">
        <v>64</v>
      </c>
      <c r="E13" s="11" t="s">
        <v>65</v>
      </c>
      <c r="F13" s="11" t="s">
        <v>30</v>
      </c>
      <c r="G13" s="11" t="s">
        <v>21</v>
      </c>
      <c r="H13" s="12">
        <v>797463.12</v>
      </c>
      <c r="I13" s="14">
        <v>44859</v>
      </c>
      <c r="J13" s="12">
        <v>1041433.13</v>
      </c>
      <c r="K13" s="11"/>
      <c r="L13" s="11"/>
    </row>
    <row r="14" spans="1:12" x14ac:dyDescent="0.25">
      <c r="A14" s="1" t="s">
        <v>15</v>
      </c>
      <c r="B14" s="1" t="s">
        <v>66</v>
      </c>
      <c r="C14" s="29">
        <v>79.14</v>
      </c>
      <c r="D14" s="1" t="s">
        <v>67</v>
      </c>
      <c r="E14" s="1" t="s">
        <v>68</v>
      </c>
      <c r="F14" s="1" t="s">
        <v>20</v>
      </c>
      <c r="G14" s="1" t="s">
        <v>21</v>
      </c>
      <c r="H14" s="7">
        <v>966173.05</v>
      </c>
      <c r="I14" s="9">
        <v>45069</v>
      </c>
      <c r="J14" s="7">
        <v>794616.27</v>
      </c>
      <c r="K14" s="1" t="s">
        <v>69</v>
      </c>
    </row>
    <row r="15" spans="1:12" x14ac:dyDescent="0.25">
      <c r="A15" s="1" t="s">
        <v>15</v>
      </c>
      <c r="B15" s="1" t="s">
        <v>70</v>
      </c>
      <c r="C15" s="29">
        <v>76.58</v>
      </c>
      <c r="D15" s="1" t="s">
        <v>71</v>
      </c>
      <c r="E15" s="1" t="s">
        <v>72</v>
      </c>
      <c r="F15" s="1" t="s">
        <v>20</v>
      </c>
      <c r="G15" s="1" t="s">
        <v>21</v>
      </c>
      <c r="H15" s="7">
        <v>869056.81</v>
      </c>
      <c r="I15" s="9">
        <v>45216</v>
      </c>
      <c r="J15" s="7">
        <v>709762</v>
      </c>
      <c r="K15" s="1" t="s">
        <v>73</v>
      </c>
    </row>
    <row r="16" spans="1:12" x14ac:dyDescent="0.25">
      <c r="A16" s="3" t="s">
        <v>15</v>
      </c>
      <c r="B16" s="3" t="s">
        <v>74</v>
      </c>
      <c r="C16" s="30">
        <v>71.73</v>
      </c>
      <c r="D16" s="3" t="s">
        <v>334</v>
      </c>
      <c r="E16" s="3" t="s">
        <v>77</v>
      </c>
      <c r="F16" s="3" t="s">
        <v>30</v>
      </c>
      <c r="G16" s="3" t="s">
        <v>21</v>
      </c>
      <c r="H16" s="4">
        <v>791455.17</v>
      </c>
      <c r="I16" s="6">
        <v>41278</v>
      </c>
      <c r="J16" s="4">
        <v>0.01</v>
      </c>
      <c r="K16" s="3"/>
      <c r="L16" s="3"/>
    </row>
    <row r="17" spans="1:12" x14ac:dyDescent="0.25">
      <c r="A17" s="1" t="s">
        <v>15</v>
      </c>
      <c r="B17" s="1" t="s">
        <v>78</v>
      </c>
      <c r="C17" s="29">
        <v>73</v>
      </c>
      <c r="D17" s="1" t="s">
        <v>79</v>
      </c>
      <c r="E17" s="1" t="s">
        <v>80</v>
      </c>
      <c r="F17" s="1" t="s">
        <v>30</v>
      </c>
      <c r="G17" s="1" t="s">
        <v>21</v>
      </c>
      <c r="H17" s="7">
        <v>908205.52</v>
      </c>
      <c r="J17" s="7"/>
    </row>
    <row r="18" spans="1:12" x14ac:dyDescent="0.25">
      <c r="A18" s="1" t="s">
        <v>15</v>
      </c>
      <c r="B18" s="1" t="s">
        <v>81</v>
      </c>
      <c r="C18" s="29">
        <v>73.69</v>
      </c>
      <c r="D18" s="1" t="s">
        <v>82</v>
      </c>
      <c r="E18" s="1" t="s">
        <v>83</v>
      </c>
      <c r="F18" s="1" t="s">
        <v>20</v>
      </c>
      <c r="G18" s="1" t="s">
        <v>31</v>
      </c>
      <c r="H18" s="7">
        <v>895462.43</v>
      </c>
      <c r="J18" s="7"/>
    </row>
    <row r="19" spans="1:12" x14ac:dyDescent="0.25">
      <c r="A19" s="1" t="s">
        <v>15</v>
      </c>
      <c r="B19" s="1" t="s">
        <v>84</v>
      </c>
      <c r="C19" s="29">
        <v>75.16</v>
      </c>
      <c r="D19" s="1" t="s">
        <v>85</v>
      </c>
      <c r="E19" s="1" t="s">
        <v>86</v>
      </c>
      <c r="F19" s="1" t="s">
        <v>30</v>
      </c>
      <c r="G19" s="1" t="s">
        <v>87</v>
      </c>
      <c r="H19" s="7">
        <v>806828.23</v>
      </c>
      <c r="J19" s="7"/>
    </row>
    <row r="20" spans="1:12" x14ac:dyDescent="0.25">
      <c r="A20" s="1" t="s">
        <v>15</v>
      </c>
      <c r="B20" s="1" t="s">
        <v>88</v>
      </c>
      <c r="C20" s="29">
        <v>79.14</v>
      </c>
      <c r="D20" s="1" t="s">
        <v>89</v>
      </c>
      <c r="E20" s="1" t="s">
        <v>90</v>
      </c>
      <c r="F20" s="1" t="s">
        <v>20</v>
      </c>
      <c r="G20" s="1" t="s">
        <v>21</v>
      </c>
      <c r="H20" s="7">
        <v>976595.18</v>
      </c>
      <c r="J20" s="7"/>
      <c r="K20" s="15" t="s">
        <v>51</v>
      </c>
    </row>
    <row r="21" spans="1:12" ht="15.75" customHeight="1" x14ac:dyDescent="0.25">
      <c r="A21" s="1" t="s">
        <v>15</v>
      </c>
      <c r="B21" s="1" t="s">
        <v>91</v>
      </c>
      <c r="C21" s="29">
        <v>76.58</v>
      </c>
      <c r="D21" s="1" t="s">
        <v>92</v>
      </c>
      <c r="E21" s="1" t="s">
        <v>93</v>
      </c>
      <c r="F21" s="1" t="s">
        <v>20</v>
      </c>
      <c r="G21" s="1" t="s">
        <v>21</v>
      </c>
      <c r="H21" s="7">
        <v>876974.57</v>
      </c>
      <c r="I21" s="9">
        <v>45216</v>
      </c>
      <c r="J21" s="7">
        <v>724000</v>
      </c>
      <c r="K21" s="1" t="s">
        <v>94</v>
      </c>
    </row>
    <row r="22" spans="1:12" ht="15.75" customHeight="1" x14ac:dyDescent="0.25">
      <c r="A22" s="1" t="s">
        <v>15</v>
      </c>
      <c r="B22" s="1" t="s">
        <v>95</v>
      </c>
      <c r="C22" s="29">
        <v>71.73</v>
      </c>
      <c r="D22" s="1" t="s">
        <v>96</v>
      </c>
      <c r="E22" s="1" t="s">
        <v>97</v>
      </c>
      <c r="F22" s="1" t="s">
        <v>30</v>
      </c>
      <c r="G22" s="1" t="s">
        <v>21</v>
      </c>
      <c r="H22" s="7">
        <v>817048.52</v>
      </c>
      <c r="I22" s="9">
        <v>44957</v>
      </c>
      <c r="J22" s="7">
        <v>663997</v>
      </c>
      <c r="K22" s="1" t="s">
        <v>98</v>
      </c>
    </row>
    <row r="23" spans="1:12" ht="15.75" customHeight="1" x14ac:dyDescent="0.25">
      <c r="A23" s="1" t="s">
        <v>15</v>
      </c>
      <c r="B23" s="1" t="s">
        <v>99</v>
      </c>
      <c r="C23" s="29">
        <v>73</v>
      </c>
      <c r="D23" s="1" t="s">
        <v>100</v>
      </c>
      <c r="E23" s="1" t="s">
        <v>101</v>
      </c>
      <c r="F23" s="1" t="s">
        <v>30</v>
      </c>
      <c r="G23" s="1" t="s">
        <v>21</v>
      </c>
      <c r="H23" s="7">
        <v>917237.04</v>
      </c>
      <c r="I23" s="9">
        <v>45372</v>
      </c>
      <c r="J23" s="7">
        <v>857000</v>
      </c>
      <c r="K23" s="1" t="s">
        <v>102</v>
      </c>
    </row>
    <row r="24" spans="1:12" ht="15.75" customHeight="1" x14ac:dyDescent="0.25">
      <c r="A24" s="1" t="s">
        <v>15</v>
      </c>
      <c r="B24" s="1" t="s">
        <v>103</v>
      </c>
      <c r="C24" s="29">
        <v>73.69</v>
      </c>
      <c r="D24" s="1" t="s">
        <v>335</v>
      </c>
      <c r="E24" s="1" t="s">
        <v>105</v>
      </c>
      <c r="F24" s="1" t="s">
        <v>20</v>
      </c>
      <c r="G24" s="1" t="s">
        <v>31</v>
      </c>
      <c r="H24" s="7">
        <v>904506.98</v>
      </c>
      <c r="J24" s="7"/>
    </row>
    <row r="25" spans="1:12" ht="15.75" customHeight="1" x14ac:dyDescent="0.25">
      <c r="A25" s="1" t="s">
        <v>15</v>
      </c>
      <c r="B25" s="1" t="s">
        <v>106</v>
      </c>
      <c r="C25" s="29">
        <v>75.16</v>
      </c>
      <c r="D25" s="1" t="s">
        <v>107</v>
      </c>
      <c r="E25" s="1" t="s">
        <v>108</v>
      </c>
      <c r="F25" s="1" t="s">
        <v>30</v>
      </c>
      <c r="G25" s="1" t="s">
        <v>87</v>
      </c>
      <c r="H25" s="7">
        <v>815210.21</v>
      </c>
      <c r="J25" s="7"/>
    </row>
    <row r="26" spans="1:12" ht="15.75" customHeight="1" x14ac:dyDescent="0.25">
      <c r="A26" s="1" t="s">
        <v>15</v>
      </c>
      <c r="B26" s="1" t="s">
        <v>109</v>
      </c>
      <c r="C26" s="29">
        <v>79.14</v>
      </c>
      <c r="D26" s="1" t="s">
        <v>110</v>
      </c>
      <c r="E26" s="1" t="s">
        <v>111</v>
      </c>
      <c r="F26" s="1" t="s">
        <v>20</v>
      </c>
      <c r="G26" s="1" t="s">
        <v>21</v>
      </c>
      <c r="H26" s="7">
        <v>984699.04</v>
      </c>
      <c r="I26" s="9">
        <v>44984</v>
      </c>
      <c r="J26" s="7">
        <v>803831.34</v>
      </c>
      <c r="K26" s="1" t="s">
        <v>112</v>
      </c>
    </row>
    <row r="27" spans="1:12" ht="15.75" customHeight="1" x14ac:dyDescent="0.25">
      <c r="A27" s="1" t="s">
        <v>15</v>
      </c>
      <c r="B27" s="1" t="s">
        <v>113</v>
      </c>
      <c r="C27" s="29">
        <v>76.58</v>
      </c>
      <c r="D27" s="1" t="s">
        <v>114</v>
      </c>
      <c r="E27" s="1" t="s">
        <v>115</v>
      </c>
      <c r="F27" s="1" t="s">
        <v>20</v>
      </c>
      <c r="G27" s="1" t="s">
        <v>21</v>
      </c>
      <c r="H27" s="7">
        <v>885527.2</v>
      </c>
      <c r="I27" s="9">
        <v>45117</v>
      </c>
      <c r="J27" s="7">
        <v>730000</v>
      </c>
      <c r="K27" s="1" t="s">
        <v>116</v>
      </c>
    </row>
    <row r="28" spans="1:12" ht="15.75" customHeight="1" x14ac:dyDescent="0.25">
      <c r="A28" s="1" t="s">
        <v>15</v>
      </c>
      <c r="B28" s="1" t="s">
        <v>117</v>
      </c>
      <c r="C28" s="29">
        <v>71.73</v>
      </c>
      <c r="D28" s="1" t="s">
        <v>118</v>
      </c>
      <c r="E28" s="1" t="s">
        <v>119</v>
      </c>
      <c r="F28" s="1" t="s">
        <v>30</v>
      </c>
      <c r="G28" s="1" t="s">
        <v>21</v>
      </c>
      <c r="H28" s="7">
        <v>910389.37</v>
      </c>
      <c r="I28" s="9">
        <v>45477</v>
      </c>
      <c r="J28" s="7">
        <v>800000</v>
      </c>
      <c r="K28" s="1" t="s">
        <v>120</v>
      </c>
    </row>
    <row r="29" spans="1:12" ht="15.75" customHeight="1" x14ac:dyDescent="0.25">
      <c r="A29" s="1" t="s">
        <v>15</v>
      </c>
      <c r="B29" s="1" t="s">
        <v>121</v>
      </c>
      <c r="C29" s="29">
        <v>73</v>
      </c>
      <c r="D29" s="1" t="s">
        <v>122</v>
      </c>
      <c r="E29" s="1" t="s">
        <v>123</v>
      </c>
      <c r="F29" s="1" t="s">
        <v>30</v>
      </c>
      <c r="G29" s="1" t="s">
        <v>21</v>
      </c>
      <c r="H29" s="7">
        <v>833473.38</v>
      </c>
      <c r="I29" s="9">
        <v>45002</v>
      </c>
      <c r="J29" s="7">
        <v>630000</v>
      </c>
      <c r="K29" s="1" t="s">
        <v>124</v>
      </c>
    </row>
    <row r="30" spans="1:12" ht="15.75" customHeight="1" x14ac:dyDescent="0.25">
      <c r="A30" s="3" t="s">
        <v>15</v>
      </c>
      <c r="B30" s="3" t="s">
        <v>125</v>
      </c>
      <c r="C30" s="30">
        <v>73.69</v>
      </c>
      <c r="D30" s="3" t="s">
        <v>126</v>
      </c>
      <c r="E30" s="3" t="s">
        <v>127</v>
      </c>
      <c r="F30" s="3" t="s">
        <v>20</v>
      </c>
      <c r="G30" s="3" t="s">
        <v>21</v>
      </c>
      <c r="H30" s="4">
        <v>829505.61</v>
      </c>
      <c r="I30" s="6">
        <v>41278</v>
      </c>
      <c r="J30" s="4">
        <v>0.01</v>
      </c>
      <c r="K30" s="3"/>
      <c r="L30" s="3"/>
    </row>
    <row r="31" spans="1:12" ht="15.75" customHeight="1" x14ac:dyDescent="0.25">
      <c r="A31" s="1" t="s">
        <v>15</v>
      </c>
      <c r="B31" s="1" t="s">
        <v>128</v>
      </c>
      <c r="C31" s="29">
        <v>75.16</v>
      </c>
      <c r="D31" s="1" t="s">
        <v>129</v>
      </c>
      <c r="E31" s="1" t="s">
        <v>130</v>
      </c>
      <c r="F31" s="1" t="s">
        <v>30</v>
      </c>
      <c r="G31" s="1" t="s">
        <v>31</v>
      </c>
      <c r="H31" s="7">
        <v>881242.48</v>
      </c>
      <c r="J31" s="7"/>
    </row>
    <row r="32" spans="1:12" ht="15.75" customHeight="1" x14ac:dyDescent="0.25">
      <c r="A32" s="1" t="s">
        <v>15</v>
      </c>
      <c r="B32" s="1" t="s">
        <v>131</v>
      </c>
      <c r="C32" s="29">
        <v>79.14</v>
      </c>
      <c r="D32" s="1" t="s">
        <v>132</v>
      </c>
      <c r="E32" s="1" t="s">
        <v>133</v>
      </c>
      <c r="F32" s="1" t="s">
        <v>20</v>
      </c>
      <c r="G32" s="1" t="s">
        <v>21</v>
      </c>
      <c r="H32" s="7">
        <v>946618.17</v>
      </c>
      <c r="I32" s="9">
        <v>44883</v>
      </c>
      <c r="J32" s="7">
        <v>790000</v>
      </c>
      <c r="K32" s="1" t="s">
        <v>134</v>
      </c>
    </row>
    <row r="33" spans="1:12" ht="15.75" customHeight="1" x14ac:dyDescent="0.25">
      <c r="A33" s="1" t="s">
        <v>15</v>
      </c>
      <c r="B33" s="1" t="s">
        <v>135</v>
      </c>
      <c r="C33" s="29">
        <v>76.58</v>
      </c>
      <c r="D33" s="1" t="s">
        <v>136</v>
      </c>
      <c r="E33" s="1" t="s">
        <v>137</v>
      </c>
      <c r="F33" s="1" t="s">
        <v>20</v>
      </c>
      <c r="G33" s="1" t="s">
        <v>21</v>
      </c>
      <c r="H33" s="7">
        <v>894052.87</v>
      </c>
      <c r="I33" s="9">
        <v>44890</v>
      </c>
      <c r="J33" s="7">
        <v>700000</v>
      </c>
      <c r="K33" s="1" t="s">
        <v>138</v>
      </c>
    </row>
    <row r="34" spans="1:12" ht="15.75" customHeight="1" x14ac:dyDescent="0.25">
      <c r="A34" s="1" t="s">
        <v>15</v>
      </c>
      <c r="B34" s="1" t="s">
        <v>139</v>
      </c>
      <c r="C34" s="29">
        <v>71.73</v>
      </c>
      <c r="D34" s="1" t="s">
        <v>140</v>
      </c>
      <c r="E34" s="1" t="s">
        <v>141</v>
      </c>
      <c r="F34" s="1" t="s">
        <v>30</v>
      </c>
      <c r="G34" s="1" t="s">
        <v>21</v>
      </c>
      <c r="H34" s="7">
        <v>923228.75</v>
      </c>
      <c r="I34" s="9">
        <v>45477</v>
      </c>
      <c r="J34" s="7">
        <v>800000</v>
      </c>
      <c r="K34" s="1" t="s">
        <v>120</v>
      </c>
    </row>
    <row r="35" spans="1:12" ht="15.75" customHeight="1" x14ac:dyDescent="0.25">
      <c r="A35" s="1" t="s">
        <v>15</v>
      </c>
      <c r="B35" s="1" t="s">
        <v>142</v>
      </c>
      <c r="C35" s="29">
        <v>73</v>
      </c>
      <c r="D35" s="1" t="s">
        <v>143</v>
      </c>
      <c r="E35" s="1" t="s">
        <v>144</v>
      </c>
      <c r="F35" s="1" t="s">
        <v>30</v>
      </c>
      <c r="G35" s="1" t="s">
        <v>21</v>
      </c>
      <c r="H35" s="7">
        <v>848084.07</v>
      </c>
      <c r="I35" s="9">
        <v>45216</v>
      </c>
      <c r="J35" s="7">
        <v>695000</v>
      </c>
      <c r="K35" s="1" t="s">
        <v>145</v>
      </c>
    </row>
    <row r="36" spans="1:12" ht="15.75" customHeight="1" x14ac:dyDescent="0.25">
      <c r="A36" s="1" t="s">
        <v>15</v>
      </c>
      <c r="B36" s="1" t="s">
        <v>146</v>
      </c>
      <c r="C36" s="29">
        <v>73.69</v>
      </c>
      <c r="D36" s="1" t="s">
        <v>336</v>
      </c>
      <c r="E36" s="1" t="s">
        <v>148</v>
      </c>
      <c r="F36" s="1" t="s">
        <v>20</v>
      </c>
      <c r="G36" s="1" t="s">
        <v>31</v>
      </c>
      <c r="H36" s="7">
        <v>938223.37</v>
      </c>
      <c r="J36" s="7"/>
    </row>
    <row r="37" spans="1:12" ht="15.75" customHeight="1" x14ac:dyDescent="0.25">
      <c r="A37" s="1" t="s">
        <v>15</v>
      </c>
      <c r="B37" s="1" t="s">
        <v>149</v>
      </c>
      <c r="C37" s="29">
        <v>75.16</v>
      </c>
      <c r="D37" s="1" t="s">
        <v>150</v>
      </c>
      <c r="E37" s="1" t="s">
        <v>151</v>
      </c>
      <c r="F37" s="1" t="s">
        <v>30</v>
      </c>
      <c r="G37" s="1" t="s">
        <v>31</v>
      </c>
      <c r="H37" s="7">
        <v>927235.81</v>
      </c>
      <c r="J37" s="7"/>
    </row>
    <row r="38" spans="1:12" ht="15.75" customHeight="1" x14ac:dyDescent="0.25">
      <c r="A38" s="3" t="s">
        <v>15</v>
      </c>
      <c r="B38" s="3" t="s">
        <v>152</v>
      </c>
      <c r="C38" s="30">
        <v>79.14</v>
      </c>
      <c r="D38" s="3" t="s">
        <v>153</v>
      </c>
      <c r="E38" s="3" t="s">
        <v>154</v>
      </c>
      <c r="F38" s="3" t="s">
        <v>20</v>
      </c>
      <c r="G38" s="3" t="s">
        <v>21</v>
      </c>
      <c r="H38" s="4">
        <v>1003200.36</v>
      </c>
      <c r="I38" s="6">
        <v>41278</v>
      </c>
      <c r="J38" s="4">
        <v>0.01</v>
      </c>
      <c r="K38" s="3"/>
      <c r="L38" s="3"/>
    </row>
    <row r="39" spans="1:12" ht="15.75" customHeight="1" x14ac:dyDescent="0.25">
      <c r="A39" s="1" t="s">
        <v>15</v>
      </c>
      <c r="B39" s="1" t="s">
        <v>155</v>
      </c>
      <c r="C39" s="29">
        <v>76.58</v>
      </c>
      <c r="D39" s="1" t="s">
        <v>156</v>
      </c>
      <c r="E39" s="1" t="s">
        <v>157</v>
      </c>
      <c r="F39" s="1" t="s">
        <v>20</v>
      </c>
      <c r="G39" s="1" t="s">
        <v>21</v>
      </c>
      <c r="H39" s="7">
        <v>902577.37</v>
      </c>
      <c r="I39" s="9">
        <v>44914</v>
      </c>
      <c r="J39" s="7">
        <v>772250</v>
      </c>
      <c r="K39" s="1" t="s">
        <v>102</v>
      </c>
    </row>
    <row r="40" spans="1:12" ht="15.75" customHeight="1" x14ac:dyDescent="0.25">
      <c r="A40" s="1" t="s">
        <v>15</v>
      </c>
      <c r="B40" s="1" t="s">
        <v>158</v>
      </c>
      <c r="C40" s="29">
        <v>71.73</v>
      </c>
      <c r="D40" s="1" t="s">
        <v>159</v>
      </c>
      <c r="E40" s="1" t="s">
        <v>160</v>
      </c>
      <c r="F40" s="1" t="s">
        <v>30</v>
      </c>
      <c r="G40" s="1" t="s">
        <v>21</v>
      </c>
      <c r="H40" s="7">
        <v>927701.78</v>
      </c>
      <c r="I40" s="9">
        <v>45317</v>
      </c>
      <c r="J40" s="7">
        <v>781056.61</v>
      </c>
      <c r="K40" s="1" t="s">
        <v>161</v>
      </c>
    </row>
    <row r="41" spans="1:12" ht="15.75" customHeight="1" x14ac:dyDescent="0.25">
      <c r="A41" s="1" t="s">
        <v>15</v>
      </c>
      <c r="B41" s="1" t="s">
        <v>162</v>
      </c>
      <c r="C41" s="29">
        <v>73</v>
      </c>
      <c r="D41" s="1" t="s">
        <v>163</v>
      </c>
      <c r="E41" s="1" t="s">
        <v>164</v>
      </c>
      <c r="F41" s="1" t="s">
        <v>30</v>
      </c>
      <c r="G41" s="1" t="s">
        <v>21</v>
      </c>
      <c r="H41" s="7">
        <v>849749.21</v>
      </c>
      <c r="I41" s="9">
        <v>45112</v>
      </c>
      <c r="J41" s="7">
        <v>723000</v>
      </c>
      <c r="K41" s="1" t="s">
        <v>165</v>
      </c>
    </row>
    <row r="42" spans="1:12" ht="15.75" customHeight="1" x14ac:dyDescent="0.25">
      <c r="A42" s="1" t="s">
        <v>15</v>
      </c>
      <c r="B42" s="1" t="s">
        <v>166</v>
      </c>
      <c r="C42" s="29">
        <v>73.69</v>
      </c>
      <c r="D42" s="1" t="s">
        <v>167</v>
      </c>
      <c r="E42" s="1" t="s">
        <v>168</v>
      </c>
      <c r="F42" s="1" t="s">
        <v>20</v>
      </c>
      <c r="G42" s="1" t="s">
        <v>21</v>
      </c>
      <c r="H42" s="7">
        <v>858271.04</v>
      </c>
      <c r="I42" s="9">
        <v>45315</v>
      </c>
      <c r="J42" s="7">
        <v>768399.49</v>
      </c>
      <c r="K42" s="1" t="s">
        <v>169</v>
      </c>
    </row>
    <row r="43" spans="1:12" ht="15.75" customHeight="1" x14ac:dyDescent="0.25">
      <c r="A43" s="1" t="s">
        <v>15</v>
      </c>
      <c r="B43" s="1" t="s">
        <v>170</v>
      </c>
      <c r="C43" s="29">
        <v>75.16</v>
      </c>
      <c r="D43" s="1" t="s">
        <v>171</v>
      </c>
      <c r="E43" s="1" t="s">
        <v>172</v>
      </c>
      <c r="F43" s="1" t="s">
        <v>30</v>
      </c>
      <c r="G43" s="1" t="s">
        <v>21</v>
      </c>
      <c r="H43" s="7">
        <v>923869.81</v>
      </c>
      <c r="I43" s="9">
        <v>45317</v>
      </c>
      <c r="J43" s="7">
        <v>730400</v>
      </c>
      <c r="K43" s="1" t="s">
        <v>173</v>
      </c>
    </row>
    <row r="44" spans="1:12" ht="15.75" customHeight="1" x14ac:dyDescent="0.25">
      <c r="A44" s="1" t="s">
        <v>15</v>
      </c>
      <c r="B44" s="1" t="s">
        <v>174</v>
      </c>
      <c r="C44" s="29">
        <v>180.13</v>
      </c>
      <c r="D44" s="1" t="s">
        <v>176</v>
      </c>
      <c r="E44" s="1" t="s">
        <v>177</v>
      </c>
      <c r="F44" s="1" t="s">
        <v>178</v>
      </c>
      <c r="G44" s="1" t="s">
        <v>21</v>
      </c>
      <c r="H44" s="7">
        <v>2769336.76</v>
      </c>
      <c r="I44" s="9">
        <v>45069</v>
      </c>
      <c r="J44" s="7">
        <v>1900000</v>
      </c>
      <c r="K44" s="1" t="s">
        <v>179</v>
      </c>
    </row>
    <row r="45" spans="1:12" ht="15.75" customHeight="1" x14ac:dyDescent="0.25">
      <c r="A45" s="3" t="s">
        <v>15</v>
      </c>
      <c r="B45" s="3" t="s">
        <v>180</v>
      </c>
      <c r="C45" s="30">
        <v>217.26</v>
      </c>
      <c r="D45" s="3" t="s">
        <v>182</v>
      </c>
      <c r="E45" s="3" t="s">
        <v>183</v>
      </c>
      <c r="F45" s="3" t="s">
        <v>178</v>
      </c>
      <c r="G45" s="3" t="s">
        <v>21</v>
      </c>
      <c r="H45" s="4">
        <v>2600961.7599999998</v>
      </c>
      <c r="I45" s="6">
        <v>41278</v>
      </c>
      <c r="J45" s="4">
        <v>0.01</v>
      </c>
      <c r="K45" s="3"/>
      <c r="L45" s="3"/>
    </row>
    <row r="46" spans="1:12" ht="15.75" customHeight="1" x14ac:dyDescent="0.25">
      <c r="A46" s="3" t="s">
        <v>15</v>
      </c>
      <c r="B46" s="3" t="s">
        <v>184</v>
      </c>
      <c r="C46" s="30">
        <v>499.29</v>
      </c>
      <c r="D46" s="3" t="s">
        <v>185</v>
      </c>
      <c r="E46" s="3" t="s">
        <v>168</v>
      </c>
      <c r="F46" s="3" t="s">
        <v>184</v>
      </c>
      <c r="G46" s="3" t="s">
        <v>31</v>
      </c>
      <c r="H46" s="4">
        <v>7056925.0300000003</v>
      </c>
      <c r="I46" s="3"/>
      <c r="J46" s="4"/>
      <c r="K46" s="3"/>
      <c r="L46" s="3"/>
    </row>
    <row r="47" spans="1:12" ht="15.75" customHeight="1" x14ac:dyDescent="0.25">
      <c r="A47" s="1" t="s">
        <v>186</v>
      </c>
      <c r="B47" s="1" t="s">
        <v>187</v>
      </c>
      <c r="C47" s="29">
        <v>73.8</v>
      </c>
      <c r="D47" s="1" t="s">
        <v>188</v>
      </c>
      <c r="E47" s="1" t="s">
        <v>189</v>
      </c>
      <c r="F47" s="1" t="s">
        <v>30</v>
      </c>
      <c r="G47" s="1" t="s">
        <v>21</v>
      </c>
      <c r="H47" s="7">
        <v>794927.72</v>
      </c>
      <c r="I47" s="33">
        <v>45659</v>
      </c>
      <c r="J47" s="7">
        <v>720000</v>
      </c>
      <c r="K47" t="s">
        <v>350</v>
      </c>
      <c r="L47" t="s">
        <v>351</v>
      </c>
    </row>
    <row r="48" spans="1:12" ht="15.75" customHeight="1" x14ac:dyDescent="0.25">
      <c r="A48" s="3" t="s">
        <v>186</v>
      </c>
      <c r="B48" s="3" t="s">
        <v>190</v>
      </c>
      <c r="C48" s="30">
        <v>72.510000000000005</v>
      </c>
      <c r="D48" s="3" t="s">
        <v>192</v>
      </c>
      <c r="E48" s="3" t="s">
        <v>193</v>
      </c>
      <c r="F48" s="3" t="s">
        <v>20</v>
      </c>
      <c r="G48" s="3" t="s">
        <v>21</v>
      </c>
      <c r="H48" s="4">
        <v>783903.23</v>
      </c>
      <c r="I48" s="6">
        <v>41278</v>
      </c>
      <c r="J48" s="4">
        <v>0.01</v>
      </c>
      <c r="K48" s="3"/>
      <c r="L48" s="3"/>
    </row>
    <row r="49" spans="1:12" ht="15.75" customHeight="1" x14ac:dyDescent="0.25">
      <c r="A49" s="1" t="s">
        <v>186</v>
      </c>
      <c r="B49" s="1" t="s">
        <v>194</v>
      </c>
      <c r="C49" s="29">
        <v>72.55</v>
      </c>
      <c r="D49" s="1" t="s">
        <v>195</v>
      </c>
      <c r="E49" s="1" t="s">
        <v>196</v>
      </c>
      <c r="F49" s="1" t="s">
        <v>30</v>
      </c>
      <c r="G49" s="3" t="s">
        <v>21</v>
      </c>
      <c r="H49" s="7">
        <v>793126.86</v>
      </c>
      <c r="I49" s="33">
        <v>45716</v>
      </c>
      <c r="J49" s="7">
        <v>715000</v>
      </c>
      <c r="K49" t="s">
        <v>356</v>
      </c>
      <c r="L49" s="35" t="s">
        <v>357</v>
      </c>
    </row>
    <row r="50" spans="1:12" ht="15.75" customHeight="1" x14ac:dyDescent="0.25">
      <c r="A50" s="1" t="s">
        <v>186</v>
      </c>
      <c r="B50" s="1" t="s">
        <v>197</v>
      </c>
      <c r="C50" s="29">
        <v>75.42</v>
      </c>
      <c r="D50" s="1" t="s">
        <v>198</v>
      </c>
      <c r="E50" s="1" t="s">
        <v>199</v>
      </c>
      <c r="F50" s="1" t="s">
        <v>20</v>
      </c>
      <c r="G50" s="1" t="s">
        <v>31</v>
      </c>
      <c r="H50" s="7">
        <v>840520.73</v>
      </c>
      <c r="J50" s="7"/>
    </row>
    <row r="51" spans="1:12" ht="15.75" customHeight="1" x14ac:dyDescent="0.25">
      <c r="A51" s="1" t="s">
        <v>186</v>
      </c>
      <c r="B51" s="1" t="s">
        <v>200</v>
      </c>
      <c r="C51" s="29">
        <v>70.39</v>
      </c>
      <c r="D51" s="1" t="s">
        <v>202</v>
      </c>
      <c r="E51" s="1" t="s">
        <v>203</v>
      </c>
      <c r="F51" s="1" t="s">
        <v>30</v>
      </c>
      <c r="G51" s="34" t="s">
        <v>21</v>
      </c>
      <c r="H51" s="7">
        <v>760995.29</v>
      </c>
      <c r="I51" s="9">
        <v>45736</v>
      </c>
      <c r="J51" s="7">
        <v>700000</v>
      </c>
      <c r="K51" s="1" t="s">
        <v>358</v>
      </c>
      <c r="L51" t="s">
        <v>359</v>
      </c>
    </row>
    <row r="52" spans="1:12" ht="15.75" customHeight="1" x14ac:dyDescent="0.25">
      <c r="A52" s="1" t="s">
        <v>186</v>
      </c>
      <c r="B52" s="1" t="s">
        <v>205</v>
      </c>
      <c r="C52" s="29">
        <v>73.8</v>
      </c>
      <c r="D52" s="1" t="s">
        <v>206</v>
      </c>
      <c r="E52" s="1" t="s">
        <v>207</v>
      </c>
      <c r="F52" s="1" t="s">
        <v>30</v>
      </c>
      <c r="G52" s="34" t="s">
        <v>21</v>
      </c>
      <c r="H52" s="7">
        <v>803269.04</v>
      </c>
      <c r="I52" s="33">
        <v>45692</v>
      </c>
      <c r="J52" s="7">
        <v>750000</v>
      </c>
      <c r="K52" t="s">
        <v>354</v>
      </c>
      <c r="L52" t="s">
        <v>355</v>
      </c>
    </row>
    <row r="53" spans="1:12" ht="15.75" customHeight="1" x14ac:dyDescent="0.25">
      <c r="A53" s="1" t="s">
        <v>186</v>
      </c>
      <c r="B53" s="1" t="s">
        <v>208</v>
      </c>
      <c r="C53" s="29">
        <v>72.510000000000005</v>
      </c>
      <c r="D53" s="1" t="s">
        <v>209</v>
      </c>
      <c r="E53" s="1" t="s">
        <v>210</v>
      </c>
      <c r="F53" s="1" t="s">
        <v>20</v>
      </c>
      <c r="G53" s="1" t="s">
        <v>21</v>
      </c>
      <c r="H53" s="7">
        <v>804426.76</v>
      </c>
      <c r="I53" s="9">
        <v>45317</v>
      </c>
      <c r="J53" s="7">
        <v>680000</v>
      </c>
      <c r="K53" s="1" t="s">
        <v>173</v>
      </c>
    </row>
    <row r="54" spans="1:12" ht="15.75" customHeight="1" x14ac:dyDescent="0.25">
      <c r="A54" s="1" t="s">
        <v>186</v>
      </c>
      <c r="B54" s="1" t="s">
        <v>211</v>
      </c>
      <c r="C54" s="29">
        <v>72.55</v>
      </c>
      <c r="D54" s="1" t="s">
        <v>212</v>
      </c>
      <c r="E54" s="1" t="s">
        <v>213</v>
      </c>
      <c r="F54" s="1" t="s">
        <v>30</v>
      </c>
      <c r="G54" s="1" t="s">
        <v>21</v>
      </c>
      <c r="H54" s="7">
        <v>801300.84</v>
      </c>
      <c r="J54" s="7"/>
    </row>
    <row r="55" spans="1:12" ht="15.75" customHeight="1" x14ac:dyDescent="0.25">
      <c r="A55" s="1" t="s">
        <v>186</v>
      </c>
      <c r="B55" s="1" t="s">
        <v>214</v>
      </c>
      <c r="C55" s="29">
        <v>75.42</v>
      </c>
      <c r="D55" s="1" t="s">
        <v>337</v>
      </c>
      <c r="E55" s="1" t="s">
        <v>313</v>
      </c>
      <c r="F55" s="1" t="s">
        <v>20</v>
      </c>
      <c r="G55" s="1" t="s">
        <v>21</v>
      </c>
      <c r="H55" s="7">
        <v>849052.35</v>
      </c>
      <c r="I55" s="33">
        <v>45576</v>
      </c>
      <c r="J55" s="7">
        <v>770000</v>
      </c>
      <c r="K55" t="s">
        <v>344</v>
      </c>
      <c r="L55" t="s">
        <v>343</v>
      </c>
    </row>
    <row r="56" spans="1:12" ht="15.75" customHeight="1" x14ac:dyDescent="0.25">
      <c r="A56" s="1" t="s">
        <v>186</v>
      </c>
      <c r="B56" s="1" t="s">
        <v>217</v>
      </c>
      <c r="C56" s="29">
        <v>70.39</v>
      </c>
      <c r="D56" s="1" t="s">
        <v>218</v>
      </c>
      <c r="E56" s="1" t="s">
        <v>219</v>
      </c>
      <c r="F56" s="1" t="s">
        <v>30</v>
      </c>
      <c r="G56" s="1" t="s">
        <v>21</v>
      </c>
      <c r="H56" s="7">
        <v>777453.88</v>
      </c>
      <c r="J56" s="7"/>
    </row>
    <row r="57" spans="1:12" ht="15.75" customHeight="1" x14ac:dyDescent="0.25">
      <c r="A57" s="1" t="s">
        <v>186</v>
      </c>
      <c r="B57" s="1" t="s">
        <v>220</v>
      </c>
      <c r="C57" s="29">
        <v>73.8</v>
      </c>
      <c r="D57" s="1" t="s">
        <v>222</v>
      </c>
      <c r="E57" s="1" t="s">
        <v>223</v>
      </c>
      <c r="F57" s="1" t="s">
        <v>30</v>
      </c>
      <c r="G57" s="1" t="s">
        <v>21</v>
      </c>
      <c r="H57" s="7">
        <v>811176.22</v>
      </c>
      <c r="I57" s="9">
        <v>45327</v>
      </c>
      <c r="J57" s="7">
        <v>758000</v>
      </c>
      <c r="K57" s="1" t="s">
        <v>224</v>
      </c>
    </row>
    <row r="58" spans="1:12" ht="15.75" customHeight="1" x14ac:dyDescent="0.25">
      <c r="A58" s="3" t="s">
        <v>186</v>
      </c>
      <c r="B58" s="3" t="s">
        <v>225</v>
      </c>
      <c r="C58" s="30">
        <v>72.510000000000005</v>
      </c>
      <c r="D58" s="3" t="s">
        <v>226</v>
      </c>
      <c r="E58" s="3" t="s">
        <v>227</v>
      </c>
      <c r="F58" s="3" t="s">
        <v>20</v>
      </c>
      <c r="G58" s="3" t="s">
        <v>21</v>
      </c>
      <c r="H58" s="4">
        <v>805933.61</v>
      </c>
      <c r="I58" s="6">
        <v>41278</v>
      </c>
      <c r="J58" s="4">
        <v>0.01</v>
      </c>
      <c r="K58" s="3"/>
      <c r="L58" s="3"/>
    </row>
    <row r="59" spans="1:12" ht="15.75" customHeight="1" x14ac:dyDescent="0.25">
      <c r="A59" s="1" t="s">
        <v>186</v>
      </c>
      <c r="B59" s="1" t="s">
        <v>228</v>
      </c>
      <c r="C59" s="29">
        <v>72.55</v>
      </c>
      <c r="D59" s="1" t="s">
        <v>230</v>
      </c>
      <c r="E59" s="1" t="s">
        <v>231</v>
      </c>
      <c r="F59" s="1" t="s">
        <v>30</v>
      </c>
      <c r="G59" s="1" t="s">
        <v>21</v>
      </c>
      <c r="H59" s="7">
        <v>840792.03</v>
      </c>
      <c r="I59" s="9">
        <v>45489</v>
      </c>
      <c r="J59" s="7">
        <v>760000</v>
      </c>
      <c r="K59" s="1" t="s">
        <v>232</v>
      </c>
      <c r="L59" s="1" t="s">
        <v>233</v>
      </c>
    </row>
    <row r="60" spans="1:12" ht="15.75" customHeight="1" x14ac:dyDescent="0.25">
      <c r="A60" s="1" t="s">
        <v>186</v>
      </c>
      <c r="B60" s="1" t="s">
        <v>234</v>
      </c>
      <c r="C60" s="29">
        <v>75.42</v>
      </c>
      <c r="D60" s="1" t="s">
        <v>235</v>
      </c>
      <c r="E60" s="1" t="s">
        <v>236</v>
      </c>
      <c r="F60" s="1" t="s">
        <v>20</v>
      </c>
      <c r="G60" s="1" t="s">
        <v>21</v>
      </c>
      <c r="H60" s="7">
        <v>857610.15</v>
      </c>
      <c r="I60" s="33">
        <v>45863</v>
      </c>
      <c r="J60" s="7">
        <v>810000</v>
      </c>
      <c r="K60" t="s">
        <v>363</v>
      </c>
      <c r="L60" s="35" t="s">
        <v>362</v>
      </c>
    </row>
    <row r="61" spans="1:12" ht="15.75" customHeight="1" x14ac:dyDescent="0.25">
      <c r="A61" s="1" t="s">
        <v>186</v>
      </c>
      <c r="B61" s="1" t="s">
        <v>237</v>
      </c>
      <c r="C61" s="29">
        <v>70.39</v>
      </c>
      <c r="D61" s="1" t="s">
        <v>338</v>
      </c>
      <c r="E61" s="1" t="s">
        <v>239</v>
      </c>
      <c r="F61" s="1" t="s">
        <v>30</v>
      </c>
      <c r="G61" s="1" t="s">
        <v>87</v>
      </c>
      <c r="H61" s="7">
        <v>777601.61</v>
      </c>
      <c r="J61" s="7"/>
    </row>
    <row r="62" spans="1:12" ht="15.75" customHeight="1" x14ac:dyDescent="0.25">
      <c r="A62" s="3" t="s">
        <v>186</v>
      </c>
      <c r="B62" s="3" t="s">
        <v>240</v>
      </c>
      <c r="C62" s="30">
        <v>73.8</v>
      </c>
      <c r="D62" s="3" t="s">
        <v>241</v>
      </c>
      <c r="E62" s="3" t="s">
        <v>242</v>
      </c>
      <c r="F62" s="3" t="s">
        <v>30</v>
      </c>
      <c r="G62" s="3" t="s">
        <v>21</v>
      </c>
      <c r="H62" s="4">
        <v>810805.96</v>
      </c>
      <c r="I62" s="6">
        <v>41278</v>
      </c>
      <c r="J62" s="4">
        <v>0.01</v>
      </c>
      <c r="K62" s="3"/>
      <c r="L62" s="3"/>
    </row>
    <row r="63" spans="1:12" ht="15.75" customHeight="1" x14ac:dyDescent="0.25">
      <c r="A63" s="1" t="s">
        <v>186</v>
      </c>
      <c r="B63" s="1" t="s">
        <v>243</v>
      </c>
      <c r="C63" s="29">
        <v>72.510000000000005</v>
      </c>
      <c r="D63" s="1" t="s">
        <v>244</v>
      </c>
      <c r="E63" s="1" t="s">
        <v>245</v>
      </c>
      <c r="F63" s="1" t="s">
        <v>20</v>
      </c>
      <c r="G63" s="1" t="s">
        <v>21</v>
      </c>
      <c r="H63" s="7">
        <v>821251.91</v>
      </c>
      <c r="I63" s="9">
        <v>45474</v>
      </c>
      <c r="J63" s="7">
        <v>758000</v>
      </c>
      <c r="K63" s="1" t="s">
        <v>246</v>
      </c>
    </row>
    <row r="64" spans="1:12" ht="15.75" customHeight="1" x14ac:dyDescent="0.25">
      <c r="A64" s="1" t="s">
        <v>186</v>
      </c>
      <c r="B64" s="1" t="s">
        <v>247</v>
      </c>
      <c r="C64" s="29">
        <v>72.55</v>
      </c>
      <c r="D64" s="1" t="s">
        <v>248</v>
      </c>
      <c r="E64" s="1" t="s">
        <v>249</v>
      </c>
      <c r="F64" s="1" t="s">
        <v>30</v>
      </c>
      <c r="G64" s="1" t="s">
        <v>21</v>
      </c>
      <c r="H64" s="7">
        <v>817677.3</v>
      </c>
      <c r="I64" s="10">
        <v>45436</v>
      </c>
      <c r="J64" s="7">
        <v>700000</v>
      </c>
      <c r="K64" s="1" t="s">
        <v>250</v>
      </c>
    </row>
    <row r="65" spans="1:12" ht="15.75" customHeight="1" x14ac:dyDescent="0.25">
      <c r="A65" s="1" t="s">
        <v>186</v>
      </c>
      <c r="B65" s="1" t="s">
        <v>251</v>
      </c>
      <c r="C65" s="29">
        <v>75.42</v>
      </c>
      <c r="D65" s="1" t="s">
        <v>253</v>
      </c>
      <c r="E65" s="1" t="s">
        <v>254</v>
      </c>
      <c r="F65" s="1" t="s">
        <v>20</v>
      </c>
      <c r="G65" s="1" t="s">
        <v>21</v>
      </c>
      <c r="H65" s="7">
        <v>866140.59</v>
      </c>
      <c r="I65" s="10">
        <v>45497</v>
      </c>
      <c r="J65" s="16">
        <v>815000</v>
      </c>
      <c r="K65" s="1" t="s">
        <v>255</v>
      </c>
      <c r="L65" s="17"/>
    </row>
    <row r="66" spans="1:12" ht="15.75" customHeight="1" x14ac:dyDescent="0.25">
      <c r="A66" s="1" t="s">
        <v>186</v>
      </c>
      <c r="B66" s="1" t="s">
        <v>256</v>
      </c>
      <c r="C66" s="29">
        <v>70.39</v>
      </c>
      <c r="D66" s="1" t="s">
        <v>339</v>
      </c>
      <c r="E66" s="1" t="s">
        <v>258</v>
      </c>
      <c r="F66" s="1" t="s">
        <v>30</v>
      </c>
      <c r="G66" s="1" t="s">
        <v>87</v>
      </c>
      <c r="H66" s="7">
        <v>785474.93</v>
      </c>
    </row>
    <row r="67" spans="1:12" ht="15.75" customHeight="1" x14ac:dyDescent="0.25">
      <c r="A67" s="11" t="s">
        <v>186</v>
      </c>
      <c r="B67" s="11" t="s">
        <v>259</v>
      </c>
      <c r="C67" s="31">
        <v>73.8</v>
      </c>
      <c r="D67" s="11" t="s">
        <v>260</v>
      </c>
      <c r="E67" s="11" t="s">
        <v>261</v>
      </c>
      <c r="F67" s="11" t="s">
        <v>30</v>
      </c>
      <c r="G67" s="11" t="s">
        <v>21</v>
      </c>
      <c r="H67" s="12">
        <v>819031.27</v>
      </c>
      <c r="I67" s="14">
        <v>44859</v>
      </c>
      <c r="J67" s="12">
        <v>1041433.13</v>
      </c>
      <c r="K67" s="11"/>
      <c r="L67" s="11"/>
    </row>
    <row r="68" spans="1:12" ht="15.75" customHeight="1" x14ac:dyDescent="0.25">
      <c r="A68" s="1" t="s">
        <v>186</v>
      </c>
      <c r="B68" s="1" t="s">
        <v>262</v>
      </c>
      <c r="C68" s="29">
        <v>72.510000000000005</v>
      </c>
      <c r="D68" s="1" t="s">
        <v>263</v>
      </c>
      <c r="E68" s="1" t="s">
        <v>264</v>
      </c>
      <c r="F68" s="1" t="s">
        <v>20</v>
      </c>
      <c r="G68" s="1" t="s">
        <v>21</v>
      </c>
      <c r="H68" s="7">
        <v>829462.82</v>
      </c>
      <c r="I68" s="9">
        <v>45474</v>
      </c>
      <c r="J68" s="16">
        <v>765000</v>
      </c>
      <c r="K68" s="1" t="s">
        <v>265</v>
      </c>
    </row>
    <row r="69" spans="1:12" ht="15.75" customHeight="1" x14ac:dyDescent="0.25">
      <c r="A69" s="1" t="s">
        <v>186</v>
      </c>
      <c r="B69" s="1" t="s">
        <v>266</v>
      </c>
      <c r="C69" s="29">
        <v>72.55</v>
      </c>
      <c r="D69" s="1" t="s">
        <v>267</v>
      </c>
      <c r="E69" s="1" t="s">
        <v>268</v>
      </c>
      <c r="F69" s="1" t="s">
        <v>30</v>
      </c>
      <c r="G69" s="1" t="s">
        <v>21</v>
      </c>
      <c r="H69" s="7">
        <v>825850.09</v>
      </c>
      <c r="I69" s="10">
        <v>45428</v>
      </c>
      <c r="J69" s="7">
        <v>734000</v>
      </c>
      <c r="K69" s="1" t="s">
        <v>269</v>
      </c>
    </row>
    <row r="70" spans="1:12" ht="15.75" customHeight="1" x14ac:dyDescent="0.25">
      <c r="A70" s="1" t="s">
        <v>186</v>
      </c>
      <c r="B70" s="1" t="s">
        <v>270</v>
      </c>
      <c r="C70" s="29">
        <v>75.42</v>
      </c>
      <c r="D70" s="1" t="s">
        <v>271</v>
      </c>
      <c r="E70" s="1" t="s">
        <v>272</v>
      </c>
      <c r="F70" s="1" t="s">
        <v>20</v>
      </c>
      <c r="G70" s="1" t="s">
        <v>21</v>
      </c>
      <c r="H70" s="7">
        <v>874672.16</v>
      </c>
      <c r="I70" s="33">
        <v>45580</v>
      </c>
      <c r="J70" s="7">
        <v>790000</v>
      </c>
      <c r="K70" t="s">
        <v>345</v>
      </c>
    </row>
    <row r="71" spans="1:12" ht="15.75" customHeight="1" x14ac:dyDescent="0.25">
      <c r="A71" s="1" t="s">
        <v>186</v>
      </c>
      <c r="B71" s="1" t="s">
        <v>273</v>
      </c>
      <c r="C71" s="29">
        <v>70.39</v>
      </c>
      <c r="D71" s="1" t="s">
        <v>340</v>
      </c>
      <c r="E71" s="1" t="s">
        <v>275</v>
      </c>
      <c r="F71" s="1" t="s">
        <v>30</v>
      </c>
      <c r="G71" s="1" t="s">
        <v>21</v>
      </c>
      <c r="H71" s="7">
        <v>801254.57</v>
      </c>
      <c r="I71" s="33">
        <v>45590</v>
      </c>
      <c r="J71" s="7">
        <v>730000</v>
      </c>
      <c r="K71" t="s">
        <v>346</v>
      </c>
      <c r="L71" t="s">
        <v>347</v>
      </c>
    </row>
    <row r="72" spans="1:12" ht="15.75" customHeight="1" x14ac:dyDescent="0.25">
      <c r="A72" s="1" t="s">
        <v>186</v>
      </c>
      <c r="B72" s="1" t="s">
        <v>276</v>
      </c>
      <c r="C72" s="29">
        <v>73.8</v>
      </c>
      <c r="D72" s="1" t="s">
        <v>277</v>
      </c>
      <c r="E72" s="1" t="s">
        <v>278</v>
      </c>
      <c r="F72" s="1" t="s">
        <v>30</v>
      </c>
      <c r="G72" s="1" t="s">
        <v>21</v>
      </c>
      <c r="H72" s="7">
        <v>906516.34</v>
      </c>
      <c r="I72" s="33">
        <v>45621</v>
      </c>
      <c r="J72" s="7">
        <v>836950</v>
      </c>
      <c r="K72" t="s">
        <v>348</v>
      </c>
      <c r="L72" t="s">
        <v>349</v>
      </c>
    </row>
    <row r="73" spans="1:12" ht="15.75" customHeight="1" x14ac:dyDescent="0.25">
      <c r="A73" s="1" t="s">
        <v>186</v>
      </c>
      <c r="B73" s="1" t="s">
        <v>279</v>
      </c>
      <c r="C73" s="29">
        <v>72.510000000000005</v>
      </c>
      <c r="D73" s="1" t="s">
        <v>280</v>
      </c>
      <c r="E73" s="1" t="s">
        <v>281</v>
      </c>
      <c r="F73" s="1" t="s">
        <v>20</v>
      </c>
      <c r="G73" s="1" t="s">
        <v>21</v>
      </c>
      <c r="H73" s="7">
        <v>890670.72</v>
      </c>
      <c r="I73" s="9">
        <v>45531</v>
      </c>
      <c r="J73" s="7">
        <v>849997.57</v>
      </c>
      <c r="K73" s="1" t="s">
        <v>282</v>
      </c>
    </row>
    <row r="74" spans="1:12" ht="15.75" customHeight="1" x14ac:dyDescent="0.25">
      <c r="A74" s="1" t="s">
        <v>186</v>
      </c>
      <c r="B74" s="1" t="s">
        <v>283</v>
      </c>
      <c r="C74" s="29">
        <v>72.55</v>
      </c>
      <c r="D74" s="1" t="s">
        <v>284</v>
      </c>
      <c r="E74" s="1" t="s">
        <v>285</v>
      </c>
      <c r="F74" s="1" t="s">
        <v>30</v>
      </c>
      <c r="G74" s="1" t="s">
        <v>21</v>
      </c>
      <c r="H74" s="7">
        <v>842360.38</v>
      </c>
      <c r="I74" s="9">
        <v>44910</v>
      </c>
      <c r="J74" s="7">
        <v>700000</v>
      </c>
      <c r="K74" s="1" t="s">
        <v>286</v>
      </c>
    </row>
    <row r="75" spans="1:12" ht="15.75" customHeight="1" x14ac:dyDescent="0.25">
      <c r="A75" s="1" t="s">
        <v>186</v>
      </c>
      <c r="B75" s="1" t="s">
        <v>287</v>
      </c>
      <c r="C75" s="29">
        <v>75.42</v>
      </c>
      <c r="D75" s="1" t="s">
        <v>288</v>
      </c>
      <c r="E75" s="1" t="s">
        <v>289</v>
      </c>
      <c r="F75" s="1" t="s">
        <v>20</v>
      </c>
      <c r="G75" s="1" t="s">
        <v>21</v>
      </c>
      <c r="H75" s="7">
        <v>926415.48</v>
      </c>
      <c r="I75" s="36">
        <v>45818</v>
      </c>
      <c r="J75" s="7">
        <v>840000</v>
      </c>
      <c r="K75" t="s">
        <v>360</v>
      </c>
      <c r="L75" s="35" t="s">
        <v>361</v>
      </c>
    </row>
    <row r="76" spans="1:12" ht="15.75" customHeight="1" x14ac:dyDescent="0.25">
      <c r="A76" s="1" t="s">
        <v>186</v>
      </c>
      <c r="B76" s="1" t="s">
        <v>290</v>
      </c>
      <c r="C76" s="29">
        <v>70.39</v>
      </c>
      <c r="D76" s="1" t="s">
        <v>291</v>
      </c>
      <c r="E76" s="1" t="s">
        <v>292</v>
      </c>
      <c r="F76" s="1" t="s">
        <v>30</v>
      </c>
      <c r="G76" s="1" t="s">
        <v>31</v>
      </c>
      <c r="H76" s="7">
        <v>875907.67</v>
      </c>
      <c r="J76" s="7"/>
    </row>
    <row r="77" spans="1:12" ht="15.75" customHeight="1" x14ac:dyDescent="0.25">
      <c r="A77" s="1" t="s">
        <v>186</v>
      </c>
      <c r="B77" s="1" t="s">
        <v>293</v>
      </c>
      <c r="C77" s="29">
        <v>73.8</v>
      </c>
      <c r="D77" s="1" t="s">
        <v>294</v>
      </c>
      <c r="E77" s="1" t="s">
        <v>295</v>
      </c>
      <c r="F77" s="1" t="s">
        <v>30</v>
      </c>
      <c r="G77" s="1" t="s">
        <v>21</v>
      </c>
      <c r="H77" s="7">
        <v>844843.72</v>
      </c>
      <c r="I77" s="9">
        <v>45372</v>
      </c>
      <c r="J77" s="7">
        <v>720000</v>
      </c>
      <c r="K77" s="1" t="s">
        <v>296</v>
      </c>
    </row>
    <row r="78" spans="1:12" ht="15.75" customHeight="1" x14ac:dyDescent="0.25">
      <c r="A78" s="1" t="s">
        <v>186</v>
      </c>
      <c r="B78" s="1" t="s">
        <v>297</v>
      </c>
      <c r="C78" s="29">
        <v>72.510000000000005</v>
      </c>
      <c r="D78" s="1" t="s">
        <v>298</v>
      </c>
      <c r="E78" s="1" t="s">
        <v>299</v>
      </c>
      <c r="F78" s="1" t="s">
        <v>20</v>
      </c>
      <c r="G78" s="1" t="s">
        <v>21</v>
      </c>
      <c r="H78" s="7">
        <v>845489.25</v>
      </c>
      <c r="I78" s="9">
        <v>45317</v>
      </c>
      <c r="J78" s="7">
        <v>778465.1</v>
      </c>
      <c r="K78" s="1" t="s">
        <v>300</v>
      </c>
    </row>
    <row r="79" spans="1:12" ht="15.75" customHeight="1" x14ac:dyDescent="0.25">
      <c r="A79" s="3" t="s">
        <v>186</v>
      </c>
      <c r="B79" s="3" t="s">
        <v>301</v>
      </c>
      <c r="C79" s="30">
        <v>72.55</v>
      </c>
      <c r="D79" s="3" t="s">
        <v>341</v>
      </c>
      <c r="E79" s="3" t="s">
        <v>303</v>
      </c>
      <c r="F79" s="3" t="s">
        <v>30</v>
      </c>
      <c r="G79" s="3" t="s">
        <v>21</v>
      </c>
      <c r="H79" s="4">
        <v>832862.17</v>
      </c>
      <c r="I79" s="6">
        <v>41278</v>
      </c>
      <c r="J79" s="4">
        <v>0.01</v>
      </c>
      <c r="K79" s="3"/>
      <c r="L79" s="3"/>
    </row>
    <row r="80" spans="1:12" ht="15.75" customHeight="1" x14ac:dyDescent="0.25">
      <c r="A80" s="1" t="s">
        <v>186</v>
      </c>
      <c r="B80" s="1" t="s">
        <v>304</v>
      </c>
      <c r="C80" s="29">
        <v>75.42</v>
      </c>
      <c r="D80" s="1" t="s">
        <v>305</v>
      </c>
      <c r="E80" s="1" t="s">
        <v>306</v>
      </c>
      <c r="F80" s="1" t="s">
        <v>20</v>
      </c>
      <c r="G80" s="1" t="s">
        <v>21</v>
      </c>
      <c r="H80" s="7">
        <v>891318.31</v>
      </c>
      <c r="I80" s="9">
        <v>45315</v>
      </c>
      <c r="J80" s="7">
        <v>780000</v>
      </c>
      <c r="K80" s="1" t="s">
        <v>307</v>
      </c>
    </row>
    <row r="81" spans="1:12" ht="15.75" customHeight="1" x14ac:dyDescent="0.25">
      <c r="A81" s="1" t="s">
        <v>186</v>
      </c>
      <c r="B81" s="1" t="s">
        <v>308</v>
      </c>
      <c r="C81" s="29">
        <v>70.39</v>
      </c>
      <c r="D81" s="1" t="s">
        <v>309</v>
      </c>
      <c r="E81" s="1" t="s">
        <v>310</v>
      </c>
      <c r="F81" s="1" t="s">
        <v>30</v>
      </c>
      <c r="G81" s="1" t="s">
        <v>31</v>
      </c>
      <c r="H81" s="7">
        <v>909741</v>
      </c>
      <c r="J81" s="7"/>
    </row>
    <row r="82" spans="1:12" ht="15.75" customHeight="1" x14ac:dyDescent="0.25">
      <c r="A82" s="1" t="s">
        <v>186</v>
      </c>
      <c r="B82" s="1" t="s">
        <v>311</v>
      </c>
      <c r="C82" s="29">
        <v>158.15</v>
      </c>
      <c r="D82" s="1" t="s">
        <v>342</v>
      </c>
      <c r="E82" s="1" t="s">
        <v>216</v>
      </c>
      <c r="F82" s="1" t="s">
        <v>314</v>
      </c>
      <c r="G82" s="1" t="s">
        <v>21</v>
      </c>
      <c r="H82" s="7">
        <v>2228811.83</v>
      </c>
      <c r="I82" s="33">
        <v>45663</v>
      </c>
      <c r="J82" s="7">
        <v>1800000</v>
      </c>
      <c r="K82" t="s">
        <v>352</v>
      </c>
      <c r="L82" t="s">
        <v>353</v>
      </c>
    </row>
    <row r="83" spans="1:12" ht="15.75" customHeight="1" x14ac:dyDescent="0.25">
      <c r="A83" s="1" t="s">
        <v>186</v>
      </c>
      <c r="B83" s="1" t="s">
        <v>315</v>
      </c>
      <c r="C83" s="29">
        <v>176.27</v>
      </c>
      <c r="D83" s="1" t="s">
        <v>316</v>
      </c>
      <c r="E83" s="1" t="s">
        <v>317</v>
      </c>
      <c r="F83" s="1" t="s">
        <v>314</v>
      </c>
      <c r="G83" s="1" t="s">
        <v>21</v>
      </c>
      <c r="H83" s="7">
        <v>2469636.94</v>
      </c>
      <c r="J83" s="7"/>
    </row>
    <row r="84" spans="1:12" ht="15.75" customHeight="1" x14ac:dyDescent="0.25"/>
    <row r="85" spans="1:12" ht="15.75" customHeight="1" x14ac:dyDescent="0.25"/>
    <row r="86" spans="1:12" ht="15.75" customHeight="1" x14ac:dyDescent="0.25"/>
    <row r="87" spans="1:12" ht="15.75" customHeight="1" x14ac:dyDescent="0.25"/>
    <row r="88" spans="1:12" ht="15.75" customHeight="1" x14ac:dyDescent="0.25"/>
    <row r="89" spans="1:12" ht="15.75" customHeight="1" x14ac:dyDescent="0.25"/>
    <row r="90" spans="1:12" ht="15.75" customHeight="1" x14ac:dyDescent="0.25"/>
    <row r="91" spans="1:12" ht="15.75" customHeight="1" x14ac:dyDescent="0.25"/>
    <row r="92" spans="1:12" ht="15.75" customHeight="1" x14ac:dyDescent="0.25"/>
    <row r="93" spans="1:12" ht="15.75" customHeight="1" x14ac:dyDescent="0.25"/>
    <row r="94" spans="1:12" ht="15.75" customHeight="1" x14ac:dyDescent="0.25"/>
    <row r="95" spans="1:12" ht="15.75" customHeight="1" x14ac:dyDescent="0.25"/>
    <row r="96" spans="1:12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hyperlinks>
    <hyperlink ref="L49" r:id="rId1" xr:uid="{870A36D5-2A67-4F51-B755-CF69492DB2CA}"/>
    <hyperlink ref="L60" r:id="rId2" xr:uid="{016628A8-3216-4FE8-A71D-159CA23424A9}"/>
  </hyperlinks>
  <pageMargins left="0.51181102362204722" right="0.51181102362204722" top="0.78740157480314965" bottom="0.78740157480314965" header="0" footer="0"/>
  <pageSetup paperSize="9" scale="90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99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" customWidth="1"/>
    <col min="3" max="3" width="9.7109375" customWidth="1"/>
    <col min="4" max="4" width="23.42578125" customWidth="1"/>
    <col min="5" max="5" width="9.85546875" customWidth="1"/>
    <col min="6" max="6" width="10.5703125" customWidth="1"/>
    <col min="7" max="7" width="10.42578125" customWidth="1"/>
    <col min="8" max="8" width="15.7109375" hidden="1" customWidth="1"/>
    <col min="9" max="14" width="15.7109375" customWidth="1"/>
    <col min="15" max="15" width="10" customWidth="1"/>
    <col min="16" max="17" width="15.7109375" customWidth="1"/>
    <col min="18" max="18" width="12.85546875" customWidth="1"/>
    <col min="19" max="19" width="13.5703125" customWidth="1"/>
    <col min="20" max="20" width="12.140625" customWidth="1"/>
    <col min="21" max="21" width="12.28515625" customWidth="1"/>
    <col min="22" max="28" width="8.710937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332</v>
      </c>
      <c r="J1" s="26">
        <v>0.05</v>
      </c>
      <c r="K1" s="27">
        <v>0.9</v>
      </c>
      <c r="L1" s="1" t="s">
        <v>8</v>
      </c>
      <c r="M1" s="1" t="s">
        <v>9</v>
      </c>
      <c r="N1" s="1" t="s">
        <v>10</v>
      </c>
      <c r="O1" s="1" t="s">
        <v>1</v>
      </c>
      <c r="P1" s="1" t="s">
        <v>11</v>
      </c>
      <c r="Q1" s="2" t="s">
        <v>12</v>
      </c>
      <c r="R1" s="1" t="s">
        <v>13</v>
      </c>
      <c r="S1" s="1" t="s">
        <v>14</v>
      </c>
    </row>
    <row r="2" spans="1:28" hidden="1" x14ac:dyDescent="0.25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4">
        <f t="shared" ref="H2:H45" si="0">IF(G2 = "Disponível",I2,0)</f>
        <v>0</v>
      </c>
      <c r="I2" s="4">
        <v>913846.46</v>
      </c>
      <c r="J2" s="4"/>
      <c r="K2" s="4"/>
      <c r="L2" s="4">
        <f t="shared" ref="L2:L83" si="1">IF(G2 = "Reservada",I2,0)</f>
        <v>0</v>
      </c>
      <c r="M2" s="4">
        <f t="shared" ref="M2:M45" si="2">IF(G2 = "Vendida",I2,0)</f>
        <v>913846.46</v>
      </c>
      <c r="N2" s="4">
        <f t="shared" ref="N2:N83" si="3">IF(G2 = "Bloqueada",I2,0)</f>
        <v>0</v>
      </c>
      <c r="O2" s="3" t="s">
        <v>16</v>
      </c>
      <c r="P2" s="4">
        <f>SUM(I2)</f>
        <v>913846.46</v>
      </c>
      <c r="Q2" s="5"/>
      <c r="R2" s="6">
        <v>44844</v>
      </c>
      <c r="S2" s="4">
        <v>4334229.25</v>
      </c>
      <c r="T2" s="3"/>
      <c r="U2" s="3"/>
      <c r="V2" s="3"/>
      <c r="W2" s="3"/>
      <c r="X2" s="3"/>
      <c r="Y2" s="3"/>
      <c r="Z2" s="3"/>
      <c r="AA2" s="3"/>
      <c r="AB2" s="3"/>
    </row>
    <row r="3" spans="1:28" hidden="1" x14ac:dyDescent="0.25">
      <c r="A3" s="1" t="s">
        <v>15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20</v>
      </c>
      <c r="G3" s="1" t="s">
        <v>21</v>
      </c>
      <c r="H3" s="7">
        <f t="shared" si="0"/>
        <v>0</v>
      </c>
      <c r="I3" s="7">
        <v>985895.76</v>
      </c>
      <c r="J3" s="7"/>
      <c r="K3" s="7"/>
      <c r="L3" s="7">
        <f t="shared" si="1"/>
        <v>0</v>
      </c>
      <c r="M3" s="7">
        <f t="shared" si="2"/>
        <v>985895.76</v>
      </c>
      <c r="N3" s="7">
        <f t="shared" si="3"/>
        <v>0</v>
      </c>
      <c r="O3" s="1" t="s">
        <v>22</v>
      </c>
      <c r="P3" s="7"/>
      <c r="Q3" s="8"/>
      <c r="R3" s="9">
        <v>45317</v>
      </c>
      <c r="S3" s="7">
        <v>700000</v>
      </c>
      <c r="T3" s="1" t="s">
        <v>26</v>
      </c>
      <c r="U3" s="10"/>
    </row>
    <row r="4" spans="1:28" x14ac:dyDescent="0.25">
      <c r="A4" s="1" t="s">
        <v>15</v>
      </c>
      <c r="B4" s="1" t="s">
        <v>27</v>
      </c>
      <c r="C4" s="1">
        <v>71.73</v>
      </c>
      <c r="D4" s="1" t="s">
        <v>28</v>
      </c>
      <c r="E4" s="1" t="s">
        <v>29</v>
      </c>
      <c r="F4" s="1" t="s">
        <v>30</v>
      </c>
      <c r="G4" s="1" t="s">
        <v>31</v>
      </c>
      <c r="H4" s="7">
        <f t="shared" si="0"/>
        <v>831084.03</v>
      </c>
      <c r="I4" s="7">
        <v>831084.03</v>
      </c>
      <c r="J4" s="7">
        <f>K4-(K4*5%)</f>
        <v>877255.36499999999</v>
      </c>
      <c r="K4" s="7">
        <f>I4/$K$1</f>
        <v>923426.7</v>
      </c>
      <c r="L4" s="7">
        <f t="shared" si="1"/>
        <v>0</v>
      </c>
      <c r="M4" s="7">
        <f t="shared" si="2"/>
        <v>0</v>
      </c>
      <c r="N4" s="7">
        <f t="shared" si="3"/>
        <v>0</v>
      </c>
      <c r="O4" s="1" t="s">
        <v>27</v>
      </c>
      <c r="P4" s="7"/>
      <c r="Q4" s="8"/>
      <c r="S4" s="7"/>
    </row>
    <row r="5" spans="1:28" hidden="1" x14ac:dyDescent="0.25">
      <c r="A5" s="1" t="s">
        <v>15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30</v>
      </c>
      <c r="G5" s="1" t="s">
        <v>21</v>
      </c>
      <c r="H5" s="7">
        <f t="shared" si="0"/>
        <v>0</v>
      </c>
      <c r="I5" s="7">
        <v>772918.91</v>
      </c>
      <c r="J5" s="7"/>
      <c r="K5" s="7"/>
      <c r="L5" s="7">
        <f t="shared" si="1"/>
        <v>0</v>
      </c>
      <c r="M5" s="7">
        <f t="shared" si="2"/>
        <v>772918.91</v>
      </c>
      <c r="N5" s="7">
        <f t="shared" si="3"/>
        <v>0</v>
      </c>
      <c r="O5" s="1" t="s">
        <v>32</v>
      </c>
      <c r="P5" s="7"/>
      <c r="Q5" s="8"/>
      <c r="R5" s="9">
        <v>45216</v>
      </c>
      <c r="S5" s="7">
        <v>560000</v>
      </c>
      <c r="T5" s="1" t="s">
        <v>36</v>
      </c>
      <c r="U5" s="10"/>
    </row>
    <row r="6" spans="1:28" hidden="1" x14ac:dyDescent="0.25">
      <c r="A6" s="1" t="s">
        <v>15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20</v>
      </c>
      <c r="G6" s="1" t="s">
        <v>21</v>
      </c>
      <c r="H6" s="7">
        <f t="shared" si="0"/>
        <v>0</v>
      </c>
      <c r="I6" s="7">
        <v>768239.75</v>
      </c>
      <c r="J6" s="7"/>
      <c r="K6" s="7"/>
      <c r="L6" s="7">
        <f t="shared" si="1"/>
        <v>0</v>
      </c>
      <c r="M6" s="7">
        <f t="shared" si="2"/>
        <v>768239.75</v>
      </c>
      <c r="N6" s="7">
        <f t="shared" si="3"/>
        <v>0</v>
      </c>
      <c r="O6" s="1" t="s">
        <v>37</v>
      </c>
      <c r="P6" s="7"/>
      <c r="Q6" s="8"/>
      <c r="R6" s="9">
        <v>45002</v>
      </c>
      <c r="S6" s="7">
        <v>436313.47</v>
      </c>
      <c r="T6" s="1" t="s">
        <v>41</v>
      </c>
      <c r="U6" s="10"/>
    </row>
    <row r="7" spans="1:28" x14ac:dyDescent="0.25">
      <c r="A7" s="1" t="s">
        <v>15</v>
      </c>
      <c r="B7" s="1" t="s">
        <v>42</v>
      </c>
      <c r="C7" s="1">
        <v>75.16</v>
      </c>
      <c r="D7" s="1" t="s">
        <v>43</v>
      </c>
      <c r="E7" s="1" t="s">
        <v>44</v>
      </c>
      <c r="F7" s="1" t="s">
        <v>30</v>
      </c>
      <c r="G7" s="1" t="s">
        <v>31</v>
      </c>
      <c r="H7" s="7">
        <f t="shared" si="0"/>
        <v>815190.7</v>
      </c>
      <c r="I7" s="7">
        <v>815190.7</v>
      </c>
      <c r="J7" s="7">
        <f>K7-(K7*5%)</f>
        <v>860479.07222222211</v>
      </c>
      <c r="K7" s="7">
        <f>I7/$K$1</f>
        <v>905767.44444444438</v>
      </c>
      <c r="L7" s="7">
        <f t="shared" si="1"/>
        <v>0</v>
      </c>
      <c r="M7" s="7">
        <f t="shared" si="2"/>
        <v>0</v>
      </c>
      <c r="N7" s="7">
        <f t="shared" si="3"/>
        <v>0</v>
      </c>
      <c r="O7" s="1" t="s">
        <v>42</v>
      </c>
      <c r="P7" s="7"/>
      <c r="Q7" s="8"/>
      <c r="S7" s="7"/>
    </row>
    <row r="8" spans="1:28" hidden="1" x14ac:dyDescent="0.25">
      <c r="A8" s="11" t="s">
        <v>15</v>
      </c>
      <c r="B8" s="11" t="s">
        <v>45</v>
      </c>
      <c r="C8" s="11" t="s">
        <v>17</v>
      </c>
      <c r="D8" s="11" t="s">
        <v>46</v>
      </c>
      <c r="E8" s="11" t="s">
        <v>47</v>
      </c>
      <c r="F8" s="11" t="s">
        <v>20</v>
      </c>
      <c r="G8" s="11" t="s">
        <v>21</v>
      </c>
      <c r="H8" s="12">
        <f t="shared" si="0"/>
        <v>0</v>
      </c>
      <c r="I8" s="12">
        <v>910905.17</v>
      </c>
      <c r="J8" s="12"/>
      <c r="K8" s="12"/>
      <c r="L8" s="12">
        <f t="shared" si="1"/>
        <v>0</v>
      </c>
      <c r="M8" s="12">
        <f t="shared" si="2"/>
        <v>910905.17</v>
      </c>
      <c r="N8" s="12">
        <f t="shared" si="3"/>
        <v>0</v>
      </c>
      <c r="O8" s="11" t="s">
        <v>45</v>
      </c>
      <c r="P8" s="12"/>
      <c r="Q8" s="13">
        <f>SUM(I8)</f>
        <v>910905.17</v>
      </c>
      <c r="R8" s="14">
        <v>44859</v>
      </c>
      <c r="S8" s="12">
        <v>1041433.13</v>
      </c>
      <c r="T8" s="11"/>
      <c r="U8" s="11"/>
      <c r="V8" s="11"/>
      <c r="W8" s="11"/>
      <c r="X8" s="11"/>
      <c r="Y8" s="11"/>
      <c r="Z8" s="11"/>
      <c r="AA8" s="11"/>
      <c r="AB8" s="11"/>
    </row>
    <row r="9" spans="1:28" hidden="1" x14ac:dyDescent="0.25">
      <c r="A9" s="1" t="s">
        <v>15</v>
      </c>
      <c r="B9" s="1" t="s">
        <v>48</v>
      </c>
      <c r="C9" s="1" t="s">
        <v>23</v>
      </c>
      <c r="D9" s="1" t="s">
        <v>49</v>
      </c>
      <c r="E9" s="1" t="s">
        <v>50</v>
      </c>
      <c r="F9" s="1" t="s">
        <v>20</v>
      </c>
      <c r="G9" s="1" t="s">
        <v>21</v>
      </c>
      <c r="H9" s="7">
        <f t="shared" si="0"/>
        <v>0</v>
      </c>
      <c r="I9" s="7">
        <v>829830.91</v>
      </c>
      <c r="J9" s="7"/>
      <c r="K9" s="7"/>
      <c r="L9" s="7">
        <f t="shared" si="1"/>
        <v>0</v>
      </c>
      <c r="M9" s="7">
        <f t="shared" si="2"/>
        <v>829830.91</v>
      </c>
      <c r="N9" s="7">
        <f t="shared" si="3"/>
        <v>0</v>
      </c>
      <c r="O9" s="1" t="s">
        <v>48</v>
      </c>
      <c r="P9" s="7"/>
      <c r="Q9" s="8"/>
      <c r="R9" s="9">
        <v>45239</v>
      </c>
      <c r="S9" s="7">
        <v>700000</v>
      </c>
      <c r="T9" s="1" t="s">
        <v>51</v>
      </c>
      <c r="U9" s="10"/>
    </row>
    <row r="10" spans="1:28" x14ac:dyDescent="0.25">
      <c r="A10" s="1" t="s">
        <v>15</v>
      </c>
      <c r="B10" s="1" t="s">
        <v>52</v>
      </c>
      <c r="C10" s="1">
        <v>71.73</v>
      </c>
      <c r="D10" s="1" t="s">
        <v>53</v>
      </c>
      <c r="E10" s="1" t="s">
        <v>54</v>
      </c>
      <c r="F10" s="1" t="s">
        <v>30</v>
      </c>
      <c r="G10" s="1" t="s">
        <v>31</v>
      </c>
      <c r="H10" s="7">
        <f t="shared" si="0"/>
        <v>839640.03</v>
      </c>
      <c r="I10" s="7">
        <v>839640.03</v>
      </c>
      <c r="J10" s="7">
        <f>K10-(K10*5%)</f>
        <v>886286.69833333336</v>
      </c>
      <c r="K10" s="7">
        <f>I10/$K$1</f>
        <v>932933.3666666667</v>
      </c>
      <c r="L10" s="7">
        <f t="shared" si="1"/>
        <v>0</v>
      </c>
      <c r="M10" s="7">
        <f t="shared" si="2"/>
        <v>0</v>
      </c>
      <c r="N10" s="7">
        <f t="shared" si="3"/>
        <v>0</v>
      </c>
      <c r="O10" s="1" t="s">
        <v>52</v>
      </c>
      <c r="P10" s="7"/>
      <c r="Q10" s="8"/>
      <c r="R10" s="9">
        <v>45531</v>
      </c>
      <c r="S10" s="7">
        <v>764000</v>
      </c>
      <c r="T10" s="1" t="s">
        <v>55</v>
      </c>
    </row>
    <row r="11" spans="1:28" hidden="1" x14ac:dyDescent="0.25">
      <c r="A11" s="1" t="s">
        <v>15</v>
      </c>
      <c r="B11" s="1" t="s">
        <v>56</v>
      </c>
      <c r="C11" s="1" t="s">
        <v>33</v>
      </c>
      <c r="D11" s="1" t="s">
        <v>57</v>
      </c>
      <c r="E11" s="1" t="s">
        <v>58</v>
      </c>
      <c r="F11" s="1" t="s">
        <v>30</v>
      </c>
      <c r="G11" s="1" t="s">
        <v>21</v>
      </c>
      <c r="H11" s="7">
        <f t="shared" si="0"/>
        <v>0</v>
      </c>
      <c r="I11" s="7">
        <v>780761.3</v>
      </c>
      <c r="J11" s="7"/>
      <c r="K11" s="7"/>
      <c r="L11" s="7">
        <f t="shared" si="1"/>
        <v>0</v>
      </c>
      <c r="M11" s="7">
        <f t="shared" si="2"/>
        <v>780761.3</v>
      </c>
      <c r="N11" s="7">
        <f t="shared" si="3"/>
        <v>0</v>
      </c>
      <c r="O11" s="1" t="s">
        <v>56</v>
      </c>
      <c r="P11" s="7"/>
      <c r="Q11" s="8"/>
      <c r="R11" s="9">
        <v>45216</v>
      </c>
      <c r="S11" s="7">
        <v>560000</v>
      </c>
      <c r="T11" s="1" t="s">
        <v>36</v>
      </c>
      <c r="U11" s="10"/>
    </row>
    <row r="12" spans="1:28" x14ac:dyDescent="0.25">
      <c r="A12" s="1" t="s">
        <v>15</v>
      </c>
      <c r="B12" s="1" t="s">
        <v>59</v>
      </c>
      <c r="C12" s="1">
        <v>73.69</v>
      </c>
      <c r="D12" s="1" t="s">
        <v>60</v>
      </c>
      <c r="E12" s="1" t="s">
        <v>61</v>
      </c>
      <c r="F12" s="1" t="s">
        <v>20</v>
      </c>
      <c r="G12" s="1" t="s">
        <v>31</v>
      </c>
      <c r="H12" s="7">
        <f t="shared" si="0"/>
        <v>854800</v>
      </c>
      <c r="I12" s="7">
        <v>854800</v>
      </c>
      <c r="J12" s="7">
        <f>K12-(K12*5%)</f>
        <v>902288.88888888888</v>
      </c>
      <c r="K12" s="7">
        <f>I12/$K$1</f>
        <v>949777.77777777775</v>
      </c>
      <c r="L12" s="7">
        <f t="shared" si="1"/>
        <v>0</v>
      </c>
      <c r="M12" s="7">
        <f t="shared" si="2"/>
        <v>0</v>
      </c>
      <c r="N12" s="7">
        <f t="shared" si="3"/>
        <v>0</v>
      </c>
      <c r="O12" s="1" t="s">
        <v>59</v>
      </c>
      <c r="P12" s="7"/>
      <c r="Q12" s="8"/>
      <c r="S12" s="7"/>
    </row>
    <row r="13" spans="1:28" hidden="1" x14ac:dyDescent="0.25">
      <c r="A13" s="11" t="s">
        <v>15</v>
      </c>
      <c r="B13" s="11" t="s">
        <v>62</v>
      </c>
      <c r="C13" s="11" t="s">
        <v>63</v>
      </c>
      <c r="D13" s="11" t="s">
        <v>64</v>
      </c>
      <c r="E13" s="11" t="s">
        <v>65</v>
      </c>
      <c r="F13" s="11" t="s">
        <v>30</v>
      </c>
      <c r="G13" s="11" t="s">
        <v>21</v>
      </c>
      <c r="H13" s="12">
        <f t="shared" si="0"/>
        <v>0</v>
      </c>
      <c r="I13" s="12">
        <v>769019.26</v>
      </c>
      <c r="J13" s="12"/>
      <c r="K13" s="12"/>
      <c r="L13" s="12">
        <f t="shared" si="1"/>
        <v>0</v>
      </c>
      <c r="M13" s="12">
        <f t="shared" si="2"/>
        <v>769019.26</v>
      </c>
      <c r="N13" s="12">
        <f t="shared" si="3"/>
        <v>0</v>
      </c>
      <c r="O13" s="11" t="s">
        <v>62</v>
      </c>
      <c r="P13" s="12"/>
      <c r="Q13" s="13">
        <f>SUM(I13)</f>
        <v>769019.26</v>
      </c>
      <c r="R13" s="14">
        <v>44859</v>
      </c>
      <c r="S13" s="12">
        <v>1041433.13</v>
      </c>
      <c r="T13" s="11"/>
      <c r="U13" s="11"/>
      <c r="V13" s="11"/>
      <c r="W13" s="11"/>
      <c r="X13" s="11"/>
      <c r="Y13" s="11"/>
      <c r="Z13" s="11"/>
      <c r="AA13" s="11"/>
      <c r="AB13" s="11"/>
    </row>
    <row r="14" spans="1:28" hidden="1" x14ac:dyDescent="0.25">
      <c r="A14" s="1" t="s">
        <v>15</v>
      </c>
      <c r="B14" s="1" t="s">
        <v>66</v>
      </c>
      <c r="C14" s="1" t="s">
        <v>17</v>
      </c>
      <c r="D14" s="1" t="s">
        <v>67</v>
      </c>
      <c r="E14" s="1" t="s">
        <v>68</v>
      </c>
      <c r="F14" s="1" t="s">
        <v>20</v>
      </c>
      <c r="G14" s="1" t="s">
        <v>21</v>
      </c>
      <c r="H14" s="7">
        <f t="shared" si="0"/>
        <v>0</v>
      </c>
      <c r="I14" s="7">
        <v>931711.66</v>
      </c>
      <c r="J14" s="7"/>
      <c r="K14" s="7"/>
      <c r="L14" s="7">
        <f t="shared" si="1"/>
        <v>0</v>
      </c>
      <c r="M14" s="7">
        <f t="shared" si="2"/>
        <v>931711.66</v>
      </c>
      <c r="N14" s="7">
        <f t="shared" si="3"/>
        <v>0</v>
      </c>
      <c r="O14" s="1" t="s">
        <v>66</v>
      </c>
      <c r="P14" s="7"/>
      <c r="Q14" s="8"/>
      <c r="R14" s="9">
        <v>45069</v>
      </c>
      <c r="S14" s="7">
        <v>794616.27</v>
      </c>
      <c r="T14" s="1" t="s">
        <v>69</v>
      </c>
      <c r="U14" s="10"/>
    </row>
    <row r="15" spans="1:28" hidden="1" x14ac:dyDescent="0.25">
      <c r="A15" s="1" t="s">
        <v>15</v>
      </c>
      <c r="B15" s="1" t="s">
        <v>70</v>
      </c>
      <c r="C15" s="1" t="s">
        <v>23</v>
      </c>
      <c r="D15" s="1" t="s">
        <v>71</v>
      </c>
      <c r="E15" s="1" t="s">
        <v>72</v>
      </c>
      <c r="F15" s="1" t="s">
        <v>20</v>
      </c>
      <c r="G15" s="1" t="s">
        <v>21</v>
      </c>
      <c r="H15" s="7">
        <f t="shared" si="0"/>
        <v>0</v>
      </c>
      <c r="I15" s="7">
        <v>838059.37</v>
      </c>
      <c r="J15" s="7"/>
      <c r="K15" s="7"/>
      <c r="L15" s="7">
        <f t="shared" si="1"/>
        <v>0</v>
      </c>
      <c r="M15" s="7">
        <f t="shared" si="2"/>
        <v>838059.37</v>
      </c>
      <c r="N15" s="7">
        <f t="shared" si="3"/>
        <v>0</v>
      </c>
      <c r="O15" s="1" t="s">
        <v>70</v>
      </c>
      <c r="P15" s="7"/>
      <c r="Q15" s="8"/>
      <c r="R15" s="9">
        <v>45216</v>
      </c>
      <c r="S15" s="7">
        <v>709762</v>
      </c>
      <c r="T15" s="1" t="s">
        <v>73</v>
      </c>
      <c r="U15" s="10"/>
    </row>
    <row r="16" spans="1:28" hidden="1" x14ac:dyDescent="0.25">
      <c r="A16" s="3" t="s">
        <v>15</v>
      </c>
      <c r="B16" s="3" t="s">
        <v>74</v>
      </c>
      <c r="C16" s="3" t="s">
        <v>75</v>
      </c>
      <c r="D16" s="3" t="s">
        <v>76</v>
      </c>
      <c r="E16" s="3" t="s">
        <v>77</v>
      </c>
      <c r="F16" s="3" t="s">
        <v>30</v>
      </c>
      <c r="G16" s="3" t="s">
        <v>21</v>
      </c>
      <c r="H16" s="4">
        <f t="shared" si="0"/>
        <v>0</v>
      </c>
      <c r="I16" s="4">
        <v>763225.59</v>
      </c>
      <c r="J16" s="4"/>
      <c r="K16" s="4"/>
      <c r="L16" s="4">
        <f t="shared" si="1"/>
        <v>0</v>
      </c>
      <c r="M16" s="4">
        <f t="shared" si="2"/>
        <v>763225.59</v>
      </c>
      <c r="N16" s="4">
        <f t="shared" si="3"/>
        <v>0</v>
      </c>
      <c r="O16" s="3" t="s">
        <v>74</v>
      </c>
      <c r="P16" s="4">
        <f>SUM(I16)</f>
        <v>763225.59</v>
      </c>
      <c r="Q16" s="5"/>
      <c r="R16" s="6">
        <v>41278</v>
      </c>
      <c r="S16" s="4">
        <v>0.01</v>
      </c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5">
      <c r="A17" s="1" t="s">
        <v>15</v>
      </c>
      <c r="B17" s="1" t="s">
        <v>78</v>
      </c>
      <c r="C17" s="1">
        <v>73</v>
      </c>
      <c r="D17" s="1" t="s">
        <v>79</v>
      </c>
      <c r="E17" s="1" t="s">
        <v>80</v>
      </c>
      <c r="F17" s="1" t="s">
        <v>30</v>
      </c>
      <c r="G17" s="1" t="s">
        <v>31</v>
      </c>
      <c r="H17" s="7">
        <f t="shared" si="0"/>
        <v>875811.7</v>
      </c>
      <c r="I17" s="7">
        <v>875811.7</v>
      </c>
      <c r="J17" s="7">
        <f t="shared" ref="J17:J18" si="4">K17-(K17*5%)</f>
        <v>924467.90555555548</v>
      </c>
      <c r="K17" s="7">
        <f t="shared" ref="K17:K18" si="5">I17/$K$1</f>
        <v>973124.11111111101</v>
      </c>
      <c r="L17" s="7">
        <f t="shared" si="1"/>
        <v>0</v>
      </c>
      <c r="M17" s="7">
        <f t="shared" si="2"/>
        <v>0</v>
      </c>
      <c r="N17" s="7">
        <f t="shared" si="3"/>
        <v>0</v>
      </c>
      <c r="O17" s="1" t="s">
        <v>78</v>
      </c>
      <c r="P17" s="7"/>
      <c r="Q17" s="8"/>
      <c r="S17" s="7"/>
    </row>
    <row r="18" spans="1:28" x14ac:dyDescent="0.25">
      <c r="A18" s="1" t="s">
        <v>15</v>
      </c>
      <c r="B18" s="1" t="s">
        <v>81</v>
      </c>
      <c r="C18" s="1">
        <v>73.69</v>
      </c>
      <c r="D18" s="1" t="s">
        <v>82</v>
      </c>
      <c r="E18" s="1" t="s">
        <v>83</v>
      </c>
      <c r="F18" s="1" t="s">
        <v>20</v>
      </c>
      <c r="G18" s="1" t="s">
        <v>31</v>
      </c>
      <c r="H18" s="7">
        <f t="shared" si="0"/>
        <v>863523.13</v>
      </c>
      <c r="I18" s="7">
        <v>863523.13</v>
      </c>
      <c r="J18" s="7">
        <f t="shared" si="4"/>
        <v>911496.63722222229</v>
      </c>
      <c r="K18" s="7">
        <f t="shared" si="5"/>
        <v>959470.14444444445</v>
      </c>
      <c r="L18" s="7">
        <f t="shared" si="1"/>
        <v>0</v>
      </c>
      <c r="M18" s="7">
        <f t="shared" si="2"/>
        <v>0</v>
      </c>
      <c r="N18" s="7">
        <f t="shared" si="3"/>
        <v>0</v>
      </c>
      <c r="O18" s="1" t="s">
        <v>81</v>
      </c>
      <c r="P18" s="7"/>
      <c r="Q18" s="8"/>
      <c r="S18" s="7"/>
    </row>
    <row r="19" spans="1:28" hidden="1" x14ac:dyDescent="0.25">
      <c r="A19" s="1" t="s">
        <v>15</v>
      </c>
      <c r="B19" s="1" t="s">
        <v>84</v>
      </c>
      <c r="C19" s="1" t="s">
        <v>63</v>
      </c>
      <c r="D19" s="1" t="s">
        <v>85</v>
      </c>
      <c r="E19" s="1" t="s">
        <v>86</v>
      </c>
      <c r="F19" s="1" t="s">
        <v>30</v>
      </c>
      <c r="G19" s="1" t="s">
        <v>87</v>
      </c>
      <c r="H19" s="7">
        <f t="shared" si="0"/>
        <v>0</v>
      </c>
      <c r="I19" s="7">
        <v>778050.33</v>
      </c>
      <c r="J19" s="7"/>
      <c r="K19" s="7"/>
      <c r="L19" s="7">
        <f t="shared" si="1"/>
        <v>0</v>
      </c>
      <c r="M19" s="7">
        <f t="shared" si="2"/>
        <v>0</v>
      </c>
      <c r="N19" s="7">
        <f t="shared" si="3"/>
        <v>778050.33</v>
      </c>
      <c r="O19" s="1" t="s">
        <v>84</v>
      </c>
      <c r="P19" s="7"/>
      <c r="Q19" s="8"/>
      <c r="S19" s="7"/>
    </row>
    <row r="20" spans="1:28" hidden="1" x14ac:dyDescent="0.25">
      <c r="A20" s="1" t="s">
        <v>15</v>
      </c>
      <c r="B20" s="1" t="s">
        <v>88</v>
      </c>
      <c r="C20" s="1" t="s">
        <v>17</v>
      </c>
      <c r="D20" s="1" t="s">
        <v>89</v>
      </c>
      <c r="E20" s="1" t="s">
        <v>90</v>
      </c>
      <c r="F20" s="1" t="s">
        <v>20</v>
      </c>
      <c r="G20" s="1" t="s">
        <v>21</v>
      </c>
      <c r="H20" s="7">
        <f t="shared" si="0"/>
        <v>0</v>
      </c>
      <c r="I20" s="7">
        <v>941762.05</v>
      </c>
      <c r="J20" s="7"/>
      <c r="K20" s="7"/>
      <c r="L20" s="7">
        <f t="shared" si="1"/>
        <v>0</v>
      </c>
      <c r="M20" s="7">
        <f t="shared" si="2"/>
        <v>941762.05</v>
      </c>
      <c r="N20" s="7">
        <f t="shared" si="3"/>
        <v>0</v>
      </c>
      <c r="O20" s="1" t="s">
        <v>88</v>
      </c>
      <c r="P20" s="7"/>
      <c r="Q20" s="8"/>
      <c r="S20" s="7"/>
      <c r="T20" s="15" t="s">
        <v>51</v>
      </c>
      <c r="U20" s="10"/>
    </row>
    <row r="21" spans="1:28" ht="15.75" hidden="1" customHeight="1" x14ac:dyDescent="0.25">
      <c r="A21" s="1" t="s">
        <v>15</v>
      </c>
      <c r="B21" s="1" t="s">
        <v>91</v>
      </c>
      <c r="C21" s="1" t="s">
        <v>23</v>
      </c>
      <c r="D21" s="1" t="s">
        <v>92</v>
      </c>
      <c r="E21" s="1" t="s">
        <v>93</v>
      </c>
      <c r="F21" s="1" t="s">
        <v>20</v>
      </c>
      <c r="G21" s="1" t="s">
        <v>21</v>
      </c>
      <c r="H21" s="7">
        <f t="shared" si="0"/>
        <v>0</v>
      </c>
      <c r="I21" s="7">
        <v>845694.7</v>
      </c>
      <c r="J21" s="7"/>
      <c r="K21" s="7"/>
      <c r="L21" s="7">
        <f t="shared" si="1"/>
        <v>0</v>
      </c>
      <c r="M21" s="7">
        <f t="shared" si="2"/>
        <v>845694.7</v>
      </c>
      <c r="N21" s="7">
        <f t="shared" si="3"/>
        <v>0</v>
      </c>
      <c r="O21" s="1" t="s">
        <v>91</v>
      </c>
      <c r="P21" s="7"/>
      <c r="Q21" s="8"/>
      <c r="R21" s="9">
        <v>45216</v>
      </c>
      <c r="S21" s="7">
        <v>724000</v>
      </c>
      <c r="T21" s="1" t="s">
        <v>94</v>
      </c>
      <c r="U21" s="10"/>
    </row>
    <row r="22" spans="1:28" ht="15.75" hidden="1" customHeight="1" x14ac:dyDescent="0.25">
      <c r="A22" s="1" t="s">
        <v>15</v>
      </c>
      <c r="B22" s="1" t="s">
        <v>95</v>
      </c>
      <c r="C22" s="1" t="s">
        <v>75</v>
      </c>
      <c r="D22" s="1" t="s">
        <v>96</v>
      </c>
      <c r="E22" s="1" t="s">
        <v>97</v>
      </c>
      <c r="F22" s="1" t="s">
        <v>30</v>
      </c>
      <c r="G22" s="1" t="s">
        <v>21</v>
      </c>
      <c r="H22" s="7">
        <f t="shared" si="0"/>
        <v>0</v>
      </c>
      <c r="I22" s="7">
        <v>787906.11</v>
      </c>
      <c r="J22" s="7"/>
      <c r="K22" s="7"/>
      <c r="L22" s="7">
        <f t="shared" si="1"/>
        <v>0</v>
      </c>
      <c r="M22" s="7">
        <f t="shared" si="2"/>
        <v>787906.11</v>
      </c>
      <c r="N22" s="7">
        <f t="shared" si="3"/>
        <v>0</v>
      </c>
      <c r="O22" s="1" t="s">
        <v>95</v>
      </c>
      <c r="P22" s="7"/>
      <c r="Q22" s="8"/>
      <c r="R22" s="9">
        <v>44957</v>
      </c>
      <c r="S22" s="7">
        <v>663997</v>
      </c>
      <c r="T22" s="1" t="s">
        <v>98</v>
      </c>
      <c r="U22" s="10"/>
    </row>
    <row r="23" spans="1:28" ht="15.75" hidden="1" customHeight="1" x14ac:dyDescent="0.25">
      <c r="A23" s="1" t="s">
        <v>15</v>
      </c>
      <c r="B23" s="1" t="s">
        <v>99</v>
      </c>
      <c r="C23" s="1" t="s">
        <v>33</v>
      </c>
      <c r="D23" s="1" t="s">
        <v>100</v>
      </c>
      <c r="E23" s="1" t="s">
        <v>101</v>
      </c>
      <c r="F23" s="1" t="s">
        <v>30</v>
      </c>
      <c r="G23" s="1" t="s">
        <v>21</v>
      </c>
      <c r="H23" s="7">
        <f t="shared" si="0"/>
        <v>0</v>
      </c>
      <c r="I23" s="7">
        <v>884521.1</v>
      </c>
      <c r="J23" s="7"/>
      <c r="K23" s="7"/>
      <c r="L23" s="7">
        <f t="shared" si="1"/>
        <v>0</v>
      </c>
      <c r="M23" s="7">
        <f t="shared" si="2"/>
        <v>884521.1</v>
      </c>
      <c r="N23" s="7">
        <f t="shared" si="3"/>
        <v>0</v>
      </c>
      <c r="O23" s="1" t="s">
        <v>99</v>
      </c>
      <c r="P23" s="7"/>
      <c r="Q23" s="8"/>
      <c r="R23" s="9">
        <v>45372</v>
      </c>
      <c r="S23" s="7">
        <v>857000</v>
      </c>
      <c r="T23" s="1" t="s">
        <v>102</v>
      </c>
      <c r="U23" s="10"/>
    </row>
    <row r="24" spans="1:28" ht="15.75" customHeight="1" x14ac:dyDescent="0.25">
      <c r="A24" s="1" t="s">
        <v>15</v>
      </c>
      <c r="B24" s="1" t="s">
        <v>103</v>
      </c>
      <c r="C24" s="1">
        <v>73.69</v>
      </c>
      <c r="D24" s="1" t="s">
        <v>104</v>
      </c>
      <c r="E24" s="1" t="s">
        <v>105</v>
      </c>
      <c r="F24" s="1" t="s">
        <v>20</v>
      </c>
      <c r="G24" s="1" t="s">
        <v>31</v>
      </c>
      <c r="H24" s="7">
        <f t="shared" si="0"/>
        <v>872245.08</v>
      </c>
      <c r="I24" s="7">
        <v>872245.08</v>
      </c>
      <c r="J24" s="7">
        <f>K24-(K24*5%)</f>
        <v>920703.1399999999</v>
      </c>
      <c r="K24" s="7">
        <f>I24/$K$1</f>
        <v>969161.2</v>
      </c>
      <c r="L24" s="7">
        <f t="shared" si="1"/>
        <v>0</v>
      </c>
      <c r="M24" s="7">
        <f t="shared" si="2"/>
        <v>0</v>
      </c>
      <c r="N24" s="7">
        <f t="shared" si="3"/>
        <v>0</v>
      </c>
      <c r="O24" s="1" t="s">
        <v>103</v>
      </c>
      <c r="P24" s="7"/>
      <c r="Q24" s="8"/>
      <c r="S24" s="7"/>
    </row>
    <row r="25" spans="1:28" ht="15.75" hidden="1" customHeight="1" x14ac:dyDescent="0.25">
      <c r="A25" s="1" t="s">
        <v>15</v>
      </c>
      <c r="B25" s="1" t="s">
        <v>106</v>
      </c>
      <c r="C25" s="1" t="s">
        <v>63</v>
      </c>
      <c r="D25" s="1" t="s">
        <v>107</v>
      </c>
      <c r="E25" s="1" t="s">
        <v>108</v>
      </c>
      <c r="F25" s="1" t="s">
        <v>30</v>
      </c>
      <c r="G25" s="1" t="s">
        <v>87</v>
      </c>
      <c r="H25" s="7">
        <f t="shared" si="0"/>
        <v>0</v>
      </c>
      <c r="I25" s="7">
        <v>786133.36</v>
      </c>
      <c r="J25" s="7"/>
      <c r="K25" s="7"/>
      <c r="L25" s="7">
        <f t="shared" si="1"/>
        <v>0</v>
      </c>
      <c r="M25" s="7">
        <f t="shared" si="2"/>
        <v>0</v>
      </c>
      <c r="N25" s="7">
        <f t="shared" si="3"/>
        <v>786133.36</v>
      </c>
      <c r="O25" s="1" t="s">
        <v>106</v>
      </c>
      <c r="P25" s="7"/>
      <c r="Q25" s="8"/>
      <c r="S25" s="7"/>
    </row>
    <row r="26" spans="1:28" ht="15.75" hidden="1" customHeight="1" x14ac:dyDescent="0.25">
      <c r="A26" s="1" t="s">
        <v>15</v>
      </c>
      <c r="B26" s="1" t="s">
        <v>109</v>
      </c>
      <c r="C26" s="1" t="s">
        <v>17</v>
      </c>
      <c r="D26" s="1" t="s">
        <v>110</v>
      </c>
      <c r="E26" s="1" t="s">
        <v>111</v>
      </c>
      <c r="F26" s="1" t="s">
        <v>20</v>
      </c>
      <c r="G26" s="1" t="s">
        <v>21</v>
      </c>
      <c r="H26" s="7">
        <f t="shared" si="0"/>
        <v>0</v>
      </c>
      <c r="I26" s="7">
        <v>949576.86</v>
      </c>
      <c r="J26" s="7"/>
      <c r="K26" s="7"/>
      <c r="L26" s="7">
        <f t="shared" si="1"/>
        <v>0</v>
      </c>
      <c r="M26" s="7">
        <f t="shared" si="2"/>
        <v>949576.86</v>
      </c>
      <c r="N26" s="7">
        <f t="shared" si="3"/>
        <v>0</v>
      </c>
      <c r="O26" s="1" t="s">
        <v>109</v>
      </c>
      <c r="P26" s="7"/>
      <c r="Q26" s="8"/>
      <c r="R26" s="9">
        <v>44984</v>
      </c>
      <c r="S26" s="7">
        <v>803831.34</v>
      </c>
      <c r="T26" s="1" t="s">
        <v>112</v>
      </c>
      <c r="U26" s="10"/>
    </row>
    <row r="27" spans="1:28" ht="15.75" hidden="1" customHeight="1" x14ac:dyDescent="0.25">
      <c r="A27" s="1" t="s">
        <v>15</v>
      </c>
      <c r="B27" s="1" t="s">
        <v>113</v>
      </c>
      <c r="C27" s="1" t="s">
        <v>23</v>
      </c>
      <c r="D27" s="1" t="s">
        <v>114</v>
      </c>
      <c r="E27" s="1" t="s">
        <v>115</v>
      </c>
      <c r="F27" s="1" t="s">
        <v>20</v>
      </c>
      <c r="G27" s="1" t="s">
        <v>21</v>
      </c>
      <c r="H27" s="7">
        <f t="shared" si="0"/>
        <v>0</v>
      </c>
      <c r="I27" s="7">
        <v>853942.28</v>
      </c>
      <c r="J27" s="7"/>
      <c r="K27" s="7"/>
      <c r="L27" s="7">
        <f t="shared" si="1"/>
        <v>0</v>
      </c>
      <c r="M27" s="7">
        <f t="shared" si="2"/>
        <v>853942.28</v>
      </c>
      <c r="N27" s="7">
        <f t="shared" si="3"/>
        <v>0</v>
      </c>
      <c r="O27" s="1" t="s">
        <v>113</v>
      </c>
      <c r="P27" s="7"/>
      <c r="Q27" s="8"/>
      <c r="R27" s="9">
        <v>45117</v>
      </c>
      <c r="S27" s="7">
        <v>730000</v>
      </c>
      <c r="T27" s="1" t="s">
        <v>116</v>
      </c>
      <c r="U27" s="10"/>
    </row>
    <row r="28" spans="1:28" ht="15.75" hidden="1" customHeight="1" x14ac:dyDescent="0.25">
      <c r="A28" s="1" t="s">
        <v>15</v>
      </c>
      <c r="B28" s="1" t="s">
        <v>117</v>
      </c>
      <c r="C28" s="1" t="s">
        <v>75</v>
      </c>
      <c r="D28" s="1" t="s">
        <v>118</v>
      </c>
      <c r="E28" s="1" t="s">
        <v>119</v>
      </c>
      <c r="F28" s="1" t="s">
        <v>30</v>
      </c>
      <c r="G28" s="1" t="s">
        <v>21</v>
      </c>
      <c r="H28" s="7">
        <f t="shared" si="0"/>
        <v>0</v>
      </c>
      <c r="I28" s="7">
        <v>877917.66</v>
      </c>
      <c r="J28" s="7"/>
      <c r="K28" s="7"/>
      <c r="L28" s="7">
        <f t="shared" si="1"/>
        <v>0</v>
      </c>
      <c r="M28" s="7">
        <f t="shared" si="2"/>
        <v>877917.66</v>
      </c>
      <c r="N28" s="7">
        <f t="shared" si="3"/>
        <v>0</v>
      </c>
      <c r="O28" s="1" t="s">
        <v>117</v>
      </c>
      <c r="P28" s="7"/>
      <c r="Q28" s="8"/>
      <c r="R28" s="9">
        <v>45477</v>
      </c>
      <c r="S28" s="7">
        <v>800000</v>
      </c>
      <c r="T28" s="1" t="s">
        <v>120</v>
      </c>
    </row>
    <row r="29" spans="1:28" ht="15.75" hidden="1" customHeight="1" x14ac:dyDescent="0.25">
      <c r="A29" s="1" t="s">
        <v>15</v>
      </c>
      <c r="B29" s="1" t="s">
        <v>121</v>
      </c>
      <c r="C29" s="1" t="s">
        <v>33</v>
      </c>
      <c r="D29" s="1" t="s">
        <v>122</v>
      </c>
      <c r="E29" s="1" t="s">
        <v>123</v>
      </c>
      <c r="F29" s="1" t="s">
        <v>30</v>
      </c>
      <c r="G29" s="1" t="s">
        <v>21</v>
      </c>
      <c r="H29" s="7">
        <f t="shared" si="0"/>
        <v>0</v>
      </c>
      <c r="I29" s="7">
        <v>803745.11</v>
      </c>
      <c r="J29" s="7"/>
      <c r="K29" s="7"/>
      <c r="L29" s="7">
        <f t="shared" si="1"/>
        <v>0</v>
      </c>
      <c r="M29" s="7">
        <f t="shared" si="2"/>
        <v>803745.11</v>
      </c>
      <c r="N29" s="7">
        <f t="shared" si="3"/>
        <v>0</v>
      </c>
      <c r="O29" s="1" t="s">
        <v>121</v>
      </c>
      <c r="P29" s="7"/>
      <c r="Q29" s="8"/>
      <c r="R29" s="9">
        <v>45002</v>
      </c>
      <c r="S29" s="7">
        <v>630000</v>
      </c>
      <c r="T29" s="1" t="s">
        <v>124</v>
      </c>
      <c r="U29" s="10"/>
    </row>
    <row r="30" spans="1:28" ht="15.75" hidden="1" customHeight="1" x14ac:dyDescent="0.25">
      <c r="A30" s="3" t="s">
        <v>15</v>
      </c>
      <c r="B30" s="3" t="s">
        <v>125</v>
      </c>
      <c r="C30" s="3" t="s">
        <v>38</v>
      </c>
      <c r="D30" s="3" t="s">
        <v>126</v>
      </c>
      <c r="E30" s="3" t="s">
        <v>127</v>
      </c>
      <c r="F30" s="3" t="s">
        <v>20</v>
      </c>
      <c r="G30" s="3" t="s">
        <v>21</v>
      </c>
      <c r="H30" s="4">
        <f t="shared" si="0"/>
        <v>0</v>
      </c>
      <c r="I30" s="4">
        <v>799918.87</v>
      </c>
      <c r="J30" s="4"/>
      <c r="K30" s="4"/>
      <c r="L30" s="4">
        <f t="shared" si="1"/>
        <v>0</v>
      </c>
      <c r="M30" s="4">
        <f t="shared" si="2"/>
        <v>799918.87</v>
      </c>
      <c r="N30" s="4">
        <f t="shared" si="3"/>
        <v>0</v>
      </c>
      <c r="O30" s="3" t="s">
        <v>125</v>
      </c>
      <c r="P30" s="4">
        <f>SUM(I30)</f>
        <v>799918.87</v>
      </c>
      <c r="Q30" s="5"/>
      <c r="R30" s="6">
        <v>41278</v>
      </c>
      <c r="S30" s="4">
        <v>0.01</v>
      </c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customHeight="1" x14ac:dyDescent="0.25">
      <c r="A31" s="1" t="s">
        <v>15</v>
      </c>
      <c r="B31" s="1" t="s">
        <v>128</v>
      </c>
      <c r="C31" s="1">
        <v>75.16</v>
      </c>
      <c r="D31" s="1" t="s">
        <v>129</v>
      </c>
      <c r="E31" s="1" t="s">
        <v>130</v>
      </c>
      <c r="F31" s="1" t="s">
        <v>30</v>
      </c>
      <c r="G31" s="1" t="s">
        <v>31</v>
      </c>
      <c r="H31" s="7">
        <f t="shared" si="0"/>
        <v>849810.38</v>
      </c>
      <c r="I31" s="7">
        <v>849810.38</v>
      </c>
      <c r="J31" s="7">
        <f>K31-(K31*5%)</f>
        <v>897022.06777777779</v>
      </c>
      <c r="K31" s="7">
        <f>I31/$K$1</f>
        <v>944233.75555555557</v>
      </c>
      <c r="L31" s="7">
        <f t="shared" si="1"/>
        <v>0</v>
      </c>
      <c r="M31" s="7">
        <f t="shared" si="2"/>
        <v>0</v>
      </c>
      <c r="N31" s="7">
        <f t="shared" si="3"/>
        <v>0</v>
      </c>
      <c r="O31" s="1" t="s">
        <v>128</v>
      </c>
      <c r="P31" s="7"/>
      <c r="Q31" s="8"/>
      <c r="S31" s="7"/>
    </row>
    <row r="32" spans="1:28" ht="15.75" hidden="1" customHeight="1" x14ac:dyDescent="0.25">
      <c r="A32" s="1" t="s">
        <v>15</v>
      </c>
      <c r="B32" s="1" t="s">
        <v>131</v>
      </c>
      <c r="C32" s="1" t="s">
        <v>17</v>
      </c>
      <c r="D32" s="1" t="s">
        <v>132</v>
      </c>
      <c r="E32" s="1" t="s">
        <v>133</v>
      </c>
      <c r="F32" s="1" t="s">
        <v>20</v>
      </c>
      <c r="G32" s="1" t="s">
        <v>21</v>
      </c>
      <c r="H32" s="7">
        <f t="shared" si="0"/>
        <v>0</v>
      </c>
      <c r="I32" s="7">
        <v>912854.26</v>
      </c>
      <c r="J32" s="7"/>
      <c r="K32" s="7"/>
      <c r="L32" s="7">
        <f t="shared" si="1"/>
        <v>0</v>
      </c>
      <c r="M32" s="7">
        <f t="shared" si="2"/>
        <v>912854.26</v>
      </c>
      <c r="N32" s="7">
        <f t="shared" si="3"/>
        <v>0</v>
      </c>
      <c r="O32" s="1" t="s">
        <v>131</v>
      </c>
      <c r="P32" s="7"/>
      <c r="Q32" s="8"/>
      <c r="R32" s="9">
        <v>44883</v>
      </c>
      <c r="S32" s="7">
        <v>790000</v>
      </c>
      <c r="T32" s="1" t="s">
        <v>134</v>
      </c>
      <c r="U32" s="10"/>
    </row>
    <row r="33" spans="1:28" ht="15.75" hidden="1" customHeight="1" x14ac:dyDescent="0.25">
      <c r="A33" s="1" t="s">
        <v>15</v>
      </c>
      <c r="B33" s="1" t="s">
        <v>135</v>
      </c>
      <c r="C33" s="1" t="s">
        <v>23</v>
      </c>
      <c r="D33" s="1" t="s">
        <v>136</v>
      </c>
      <c r="E33" s="1" t="s">
        <v>137</v>
      </c>
      <c r="F33" s="1" t="s">
        <v>20</v>
      </c>
      <c r="G33" s="1" t="s">
        <v>21</v>
      </c>
      <c r="H33" s="7">
        <f t="shared" si="0"/>
        <v>0</v>
      </c>
      <c r="I33" s="7">
        <v>862163.85</v>
      </c>
      <c r="J33" s="7"/>
      <c r="K33" s="7"/>
      <c r="L33" s="7">
        <f t="shared" si="1"/>
        <v>0</v>
      </c>
      <c r="M33" s="7">
        <f t="shared" si="2"/>
        <v>862163.85</v>
      </c>
      <c r="N33" s="7">
        <f t="shared" si="3"/>
        <v>0</v>
      </c>
      <c r="O33" s="1" t="s">
        <v>135</v>
      </c>
      <c r="P33" s="7"/>
      <c r="Q33" s="8"/>
      <c r="R33" s="9">
        <v>44890</v>
      </c>
      <c r="S33" s="7">
        <v>700000</v>
      </c>
      <c r="T33" s="1" t="s">
        <v>138</v>
      </c>
      <c r="U33" s="10"/>
    </row>
    <row r="34" spans="1:28" ht="15.75" hidden="1" customHeight="1" x14ac:dyDescent="0.25">
      <c r="A34" s="1" t="s">
        <v>15</v>
      </c>
      <c r="B34" s="1" t="s">
        <v>139</v>
      </c>
      <c r="C34" s="1" t="s">
        <v>75</v>
      </c>
      <c r="D34" s="1" t="s">
        <v>140</v>
      </c>
      <c r="E34" s="1" t="s">
        <v>141</v>
      </c>
      <c r="F34" s="1" t="s">
        <v>30</v>
      </c>
      <c r="G34" s="1" t="s">
        <v>21</v>
      </c>
      <c r="H34" s="7">
        <f t="shared" si="0"/>
        <v>0</v>
      </c>
      <c r="I34" s="7">
        <v>890299.08</v>
      </c>
      <c r="J34" s="7"/>
      <c r="K34" s="7"/>
      <c r="L34" s="7">
        <f t="shared" si="1"/>
        <v>0</v>
      </c>
      <c r="M34" s="7">
        <f t="shared" si="2"/>
        <v>890299.08</v>
      </c>
      <c r="N34" s="7">
        <f t="shared" si="3"/>
        <v>0</v>
      </c>
      <c r="O34" s="1" t="s">
        <v>139</v>
      </c>
      <c r="P34" s="7"/>
      <c r="Q34" s="8"/>
      <c r="R34" s="9">
        <v>45477</v>
      </c>
      <c r="S34" s="7">
        <v>800000</v>
      </c>
      <c r="T34" s="1" t="s">
        <v>120</v>
      </c>
    </row>
    <row r="35" spans="1:28" ht="15.75" hidden="1" customHeight="1" x14ac:dyDescent="0.25">
      <c r="A35" s="1" t="s">
        <v>15</v>
      </c>
      <c r="B35" s="1" t="s">
        <v>142</v>
      </c>
      <c r="C35" s="1" t="s">
        <v>33</v>
      </c>
      <c r="D35" s="1" t="s">
        <v>143</v>
      </c>
      <c r="E35" s="1" t="s">
        <v>144</v>
      </c>
      <c r="F35" s="1" t="s">
        <v>30</v>
      </c>
      <c r="G35" s="1" t="s">
        <v>21</v>
      </c>
      <c r="H35" s="7">
        <f t="shared" si="0"/>
        <v>0</v>
      </c>
      <c r="I35" s="7">
        <v>817834.66</v>
      </c>
      <c r="J35" s="7"/>
      <c r="K35" s="7"/>
      <c r="L35" s="7">
        <f t="shared" si="1"/>
        <v>0</v>
      </c>
      <c r="M35" s="7">
        <f t="shared" si="2"/>
        <v>817834.66</v>
      </c>
      <c r="N35" s="7">
        <f t="shared" si="3"/>
        <v>0</v>
      </c>
      <c r="O35" s="1" t="s">
        <v>142</v>
      </c>
      <c r="P35" s="7"/>
      <c r="Q35" s="8"/>
      <c r="R35" s="9">
        <v>45216</v>
      </c>
      <c r="S35" s="7">
        <v>695000</v>
      </c>
      <c r="T35" s="1" t="s">
        <v>145</v>
      </c>
      <c r="U35" s="10"/>
    </row>
    <row r="36" spans="1:28" ht="15.75" customHeight="1" x14ac:dyDescent="0.25">
      <c r="A36" s="1" t="s">
        <v>15</v>
      </c>
      <c r="B36" s="1" t="s">
        <v>146</v>
      </c>
      <c r="C36" s="1">
        <v>73.69</v>
      </c>
      <c r="D36" s="1" t="s">
        <v>147</v>
      </c>
      <c r="E36" s="1" t="s">
        <v>148</v>
      </c>
      <c r="F36" s="1" t="s">
        <v>20</v>
      </c>
      <c r="G36" s="1" t="s">
        <v>31</v>
      </c>
      <c r="H36" s="7">
        <f t="shared" si="0"/>
        <v>904758.88</v>
      </c>
      <c r="I36" s="7">
        <v>904758.88</v>
      </c>
      <c r="J36" s="7">
        <f t="shared" ref="J36:J37" si="6">K36-(K36*5%)</f>
        <v>955023.26222222229</v>
      </c>
      <c r="K36" s="7">
        <f t="shared" ref="K36:K37" si="7">I36/$K$1</f>
        <v>1005287.6444444444</v>
      </c>
      <c r="L36" s="7">
        <f t="shared" si="1"/>
        <v>0</v>
      </c>
      <c r="M36" s="7">
        <f t="shared" si="2"/>
        <v>0</v>
      </c>
      <c r="N36" s="7">
        <f t="shared" si="3"/>
        <v>0</v>
      </c>
      <c r="O36" s="1" t="s">
        <v>146</v>
      </c>
      <c r="P36" s="7"/>
      <c r="Q36" s="8"/>
      <c r="S36" s="7"/>
    </row>
    <row r="37" spans="1:28" ht="15.75" customHeight="1" x14ac:dyDescent="0.25">
      <c r="A37" s="1" t="s">
        <v>15</v>
      </c>
      <c r="B37" s="1" t="s">
        <v>149</v>
      </c>
      <c r="C37" s="1">
        <v>75.16</v>
      </c>
      <c r="D37" s="1" t="s">
        <v>150</v>
      </c>
      <c r="E37" s="1" t="s">
        <v>151</v>
      </c>
      <c r="F37" s="1" t="s">
        <v>30</v>
      </c>
      <c r="G37" s="1" t="s">
        <v>31</v>
      </c>
      <c r="H37" s="7">
        <f t="shared" si="0"/>
        <v>894163.22</v>
      </c>
      <c r="I37" s="7">
        <v>894163.22</v>
      </c>
      <c r="J37" s="7">
        <f t="shared" si="6"/>
        <v>943838.95444444439</v>
      </c>
      <c r="K37" s="7">
        <f t="shared" si="7"/>
        <v>993514.68888888881</v>
      </c>
      <c r="L37" s="7">
        <f t="shared" si="1"/>
        <v>0</v>
      </c>
      <c r="M37" s="7">
        <f t="shared" si="2"/>
        <v>0</v>
      </c>
      <c r="N37" s="7">
        <f t="shared" si="3"/>
        <v>0</v>
      </c>
      <c r="O37" s="1" t="s">
        <v>149</v>
      </c>
      <c r="P37" s="7"/>
      <c r="Q37" s="8"/>
      <c r="S37" s="7"/>
    </row>
    <row r="38" spans="1:28" ht="15.75" hidden="1" customHeight="1" x14ac:dyDescent="0.25">
      <c r="A38" s="3" t="s">
        <v>15</v>
      </c>
      <c r="B38" s="3" t="s">
        <v>152</v>
      </c>
      <c r="C38" s="3" t="s">
        <v>17</v>
      </c>
      <c r="D38" s="3" t="s">
        <v>153</v>
      </c>
      <c r="E38" s="3" t="s">
        <v>154</v>
      </c>
      <c r="F38" s="3" t="s">
        <v>20</v>
      </c>
      <c r="G38" s="3" t="s">
        <v>21</v>
      </c>
      <c r="H38" s="4">
        <f t="shared" si="0"/>
        <v>0</v>
      </c>
      <c r="I38" s="4">
        <v>967418.28</v>
      </c>
      <c r="J38" s="4"/>
      <c r="K38" s="4"/>
      <c r="L38" s="4">
        <f t="shared" si="1"/>
        <v>0</v>
      </c>
      <c r="M38" s="4">
        <f t="shared" si="2"/>
        <v>967418.28</v>
      </c>
      <c r="N38" s="4">
        <f t="shared" si="3"/>
        <v>0</v>
      </c>
      <c r="O38" s="3" t="s">
        <v>152</v>
      </c>
      <c r="P38" s="4">
        <f>SUM(I38)</f>
        <v>967418.28</v>
      </c>
      <c r="Q38" s="5"/>
      <c r="R38" s="6">
        <v>41278</v>
      </c>
      <c r="S38" s="4">
        <v>0.01</v>
      </c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hidden="1" customHeight="1" x14ac:dyDescent="0.25">
      <c r="A39" s="1" t="s">
        <v>15</v>
      </c>
      <c r="B39" s="1" t="s">
        <v>155</v>
      </c>
      <c r="C39" s="1" t="s">
        <v>23</v>
      </c>
      <c r="D39" s="1" t="s">
        <v>156</v>
      </c>
      <c r="E39" s="1" t="s">
        <v>157</v>
      </c>
      <c r="F39" s="1" t="s">
        <v>20</v>
      </c>
      <c r="G39" s="1" t="s">
        <v>21</v>
      </c>
      <c r="H39" s="7">
        <f t="shared" si="0"/>
        <v>0</v>
      </c>
      <c r="I39" s="7">
        <v>870384.3</v>
      </c>
      <c r="J39" s="7"/>
      <c r="K39" s="7"/>
      <c r="L39" s="7">
        <f t="shared" si="1"/>
        <v>0</v>
      </c>
      <c r="M39" s="7">
        <f t="shared" si="2"/>
        <v>870384.3</v>
      </c>
      <c r="N39" s="7">
        <f t="shared" si="3"/>
        <v>0</v>
      </c>
      <c r="O39" s="1" t="s">
        <v>155</v>
      </c>
      <c r="P39" s="7"/>
      <c r="Q39" s="8"/>
      <c r="R39" s="9">
        <v>44914</v>
      </c>
      <c r="S39" s="7">
        <v>772250</v>
      </c>
      <c r="T39" s="1" t="s">
        <v>102</v>
      </c>
      <c r="U39" s="10"/>
    </row>
    <row r="40" spans="1:28" ht="15.75" hidden="1" customHeight="1" x14ac:dyDescent="0.25">
      <c r="A40" s="1" t="s">
        <v>15</v>
      </c>
      <c r="B40" s="1" t="s">
        <v>158</v>
      </c>
      <c r="C40" s="1" t="s">
        <v>75</v>
      </c>
      <c r="D40" s="1" t="s">
        <v>159</v>
      </c>
      <c r="E40" s="1" t="s">
        <v>160</v>
      </c>
      <c r="F40" s="1" t="s">
        <v>30</v>
      </c>
      <c r="G40" s="1" t="s">
        <v>21</v>
      </c>
      <c r="H40" s="7">
        <f t="shared" si="0"/>
        <v>0</v>
      </c>
      <c r="I40" s="7">
        <v>894612.58</v>
      </c>
      <c r="J40" s="7"/>
      <c r="K40" s="7"/>
      <c r="L40" s="7">
        <f t="shared" si="1"/>
        <v>0</v>
      </c>
      <c r="M40" s="7">
        <f t="shared" si="2"/>
        <v>894612.58</v>
      </c>
      <c r="N40" s="7">
        <f t="shared" si="3"/>
        <v>0</v>
      </c>
      <c r="O40" s="1" t="s">
        <v>158</v>
      </c>
      <c r="P40" s="7"/>
      <c r="Q40" s="8"/>
      <c r="R40" s="9">
        <v>45317</v>
      </c>
      <c r="S40" s="7">
        <v>781056.61</v>
      </c>
      <c r="T40" s="1" t="s">
        <v>161</v>
      </c>
      <c r="U40" s="10"/>
    </row>
    <row r="41" spans="1:28" ht="15.75" hidden="1" customHeight="1" x14ac:dyDescent="0.25">
      <c r="A41" s="1" t="s">
        <v>15</v>
      </c>
      <c r="B41" s="1" t="s">
        <v>162</v>
      </c>
      <c r="C41" s="1" t="s">
        <v>33</v>
      </c>
      <c r="D41" s="1" t="s">
        <v>163</v>
      </c>
      <c r="E41" s="1" t="s">
        <v>164</v>
      </c>
      <c r="F41" s="1" t="s">
        <v>30</v>
      </c>
      <c r="G41" s="1" t="s">
        <v>21</v>
      </c>
      <c r="H41" s="7">
        <f t="shared" si="0"/>
        <v>0</v>
      </c>
      <c r="I41" s="7">
        <v>819440.41</v>
      </c>
      <c r="J41" s="7"/>
      <c r="K41" s="7"/>
      <c r="L41" s="7">
        <f t="shared" si="1"/>
        <v>0</v>
      </c>
      <c r="M41" s="7">
        <f t="shared" si="2"/>
        <v>819440.41</v>
      </c>
      <c r="N41" s="7">
        <f t="shared" si="3"/>
        <v>0</v>
      </c>
      <c r="O41" s="1" t="s">
        <v>162</v>
      </c>
      <c r="P41" s="7"/>
      <c r="Q41" s="8"/>
      <c r="R41" s="9">
        <v>45112</v>
      </c>
      <c r="S41" s="7">
        <v>723000</v>
      </c>
      <c r="T41" s="1" t="s">
        <v>165</v>
      </c>
      <c r="U41" s="10"/>
    </row>
    <row r="42" spans="1:28" ht="15.75" hidden="1" customHeight="1" x14ac:dyDescent="0.25">
      <c r="A42" s="1" t="s">
        <v>15</v>
      </c>
      <c r="B42" s="1" t="s">
        <v>166</v>
      </c>
      <c r="C42" s="1" t="s">
        <v>38</v>
      </c>
      <c r="D42" s="1" t="s">
        <v>167</v>
      </c>
      <c r="E42" s="1" t="s">
        <v>168</v>
      </c>
      <c r="F42" s="1" t="s">
        <v>20</v>
      </c>
      <c r="G42" s="1" t="s">
        <v>21</v>
      </c>
      <c r="H42" s="7">
        <f t="shared" si="0"/>
        <v>0</v>
      </c>
      <c r="I42" s="7">
        <v>827658.29</v>
      </c>
      <c r="J42" s="7"/>
      <c r="K42" s="7"/>
      <c r="L42" s="7">
        <f t="shared" si="1"/>
        <v>0</v>
      </c>
      <c r="M42" s="7">
        <f t="shared" si="2"/>
        <v>827658.29</v>
      </c>
      <c r="N42" s="7">
        <f t="shared" si="3"/>
        <v>0</v>
      </c>
      <c r="O42" s="1" t="s">
        <v>166</v>
      </c>
      <c r="P42" s="7"/>
      <c r="Q42" s="8"/>
      <c r="R42" s="9">
        <v>45315</v>
      </c>
      <c r="S42" s="7">
        <v>768399.49</v>
      </c>
      <c r="T42" s="1" t="s">
        <v>169</v>
      </c>
      <c r="U42" s="10"/>
    </row>
    <row r="43" spans="1:28" ht="15.75" hidden="1" customHeight="1" x14ac:dyDescent="0.25">
      <c r="A43" s="1" t="s">
        <v>15</v>
      </c>
      <c r="B43" s="1" t="s">
        <v>170</v>
      </c>
      <c r="C43" s="1" t="s">
        <v>63</v>
      </c>
      <c r="D43" s="1" t="s">
        <v>171</v>
      </c>
      <c r="E43" s="1" t="s">
        <v>172</v>
      </c>
      <c r="F43" s="1" t="s">
        <v>30</v>
      </c>
      <c r="G43" s="1" t="s">
        <v>21</v>
      </c>
      <c r="H43" s="7">
        <f t="shared" si="0"/>
        <v>0</v>
      </c>
      <c r="I43" s="7">
        <v>890917.28</v>
      </c>
      <c r="J43" s="7"/>
      <c r="K43" s="7"/>
      <c r="L43" s="7">
        <f t="shared" si="1"/>
        <v>0</v>
      </c>
      <c r="M43" s="7">
        <f t="shared" si="2"/>
        <v>890917.28</v>
      </c>
      <c r="N43" s="7">
        <f t="shared" si="3"/>
        <v>0</v>
      </c>
      <c r="O43" s="1" t="s">
        <v>170</v>
      </c>
      <c r="P43" s="7"/>
      <c r="Q43" s="8"/>
      <c r="R43" s="9">
        <v>45317</v>
      </c>
      <c r="S43" s="7">
        <v>730400</v>
      </c>
      <c r="T43" s="1" t="s">
        <v>173</v>
      </c>
      <c r="U43" s="10"/>
    </row>
    <row r="44" spans="1:28" ht="15.75" hidden="1" customHeight="1" x14ac:dyDescent="0.25">
      <c r="A44" s="1" t="s">
        <v>15</v>
      </c>
      <c r="B44" s="1" t="s">
        <v>174</v>
      </c>
      <c r="C44" s="1" t="s">
        <v>175</v>
      </c>
      <c r="D44" s="1" t="s">
        <v>176</v>
      </c>
      <c r="E44" s="1" t="s">
        <v>177</v>
      </c>
      <c r="F44" s="1" t="s">
        <v>178</v>
      </c>
      <c r="G44" s="1" t="s">
        <v>21</v>
      </c>
      <c r="H44" s="7">
        <f t="shared" si="0"/>
        <v>0</v>
      </c>
      <c r="I44" s="7">
        <v>2691685.82</v>
      </c>
      <c r="J44" s="7"/>
      <c r="K44" s="7"/>
      <c r="L44" s="7">
        <f t="shared" si="1"/>
        <v>0</v>
      </c>
      <c r="M44" s="7">
        <f t="shared" si="2"/>
        <v>2691685.82</v>
      </c>
      <c r="N44" s="7">
        <f t="shared" si="3"/>
        <v>0</v>
      </c>
      <c r="O44" s="1" t="s">
        <v>174</v>
      </c>
      <c r="P44" s="7"/>
      <c r="Q44" s="8"/>
      <c r="R44" s="9">
        <v>45069</v>
      </c>
      <c r="S44" s="7">
        <v>1900000</v>
      </c>
      <c r="T44" s="1" t="s">
        <v>179</v>
      </c>
      <c r="U44" s="10"/>
    </row>
    <row r="45" spans="1:28" ht="15.75" hidden="1" customHeight="1" x14ac:dyDescent="0.25">
      <c r="A45" s="3" t="s">
        <v>15</v>
      </c>
      <c r="B45" s="3" t="s">
        <v>180</v>
      </c>
      <c r="C45" s="3" t="s">
        <v>181</v>
      </c>
      <c r="D45" s="3" t="s">
        <v>182</v>
      </c>
      <c r="E45" s="3" t="s">
        <v>183</v>
      </c>
      <c r="F45" s="3" t="s">
        <v>178</v>
      </c>
      <c r="G45" s="3" t="s">
        <v>21</v>
      </c>
      <c r="H45" s="4">
        <f t="shared" si="0"/>
        <v>0</v>
      </c>
      <c r="I45" s="4">
        <v>2528031.9900000002</v>
      </c>
      <c r="J45" s="4"/>
      <c r="K45" s="4"/>
      <c r="L45" s="4">
        <f t="shared" si="1"/>
        <v>0</v>
      </c>
      <c r="M45" s="4">
        <f t="shared" si="2"/>
        <v>2528031.9900000002</v>
      </c>
      <c r="N45" s="4">
        <f t="shared" si="3"/>
        <v>0</v>
      </c>
      <c r="O45" s="3" t="s">
        <v>180</v>
      </c>
      <c r="P45" s="4">
        <f>SUM(I45)</f>
        <v>2528031.9900000002</v>
      </c>
      <c r="Q45" s="5"/>
      <c r="R45" s="6">
        <v>41278</v>
      </c>
      <c r="S45" s="4">
        <v>0.01</v>
      </c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 x14ac:dyDescent="0.25">
      <c r="A46" s="3" t="s">
        <v>15</v>
      </c>
      <c r="B46" s="3" t="s">
        <v>184</v>
      </c>
      <c r="C46" s="3">
        <v>499.29</v>
      </c>
      <c r="D46" s="3" t="s">
        <v>185</v>
      </c>
      <c r="E46" s="3" t="s">
        <v>168</v>
      </c>
      <c r="F46" s="3" t="s">
        <v>184</v>
      </c>
      <c r="G46" s="3" t="s">
        <v>31</v>
      </c>
      <c r="H46" s="4">
        <f>IF(G46 = "Disponível",I46*0.87174,0)</f>
        <v>6073162.7567507997</v>
      </c>
      <c r="I46" s="4">
        <v>6966713.4199999999</v>
      </c>
      <c r="J46" s="7"/>
      <c r="K46" s="7"/>
      <c r="L46" s="4">
        <f t="shared" si="1"/>
        <v>0</v>
      </c>
      <c r="M46" s="4">
        <f>SUM(P46)</f>
        <v>893550.66324920009</v>
      </c>
      <c r="N46" s="4">
        <f t="shared" si="3"/>
        <v>0</v>
      </c>
      <c r="O46" s="3" t="s">
        <v>184</v>
      </c>
      <c r="P46" s="4">
        <f>SUM(I46*0.12826)</f>
        <v>893550.66324920009</v>
      </c>
      <c r="Q46" s="5"/>
      <c r="R46" s="3"/>
      <c r="S46" s="4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 x14ac:dyDescent="0.25">
      <c r="A47" s="1" t="s">
        <v>186</v>
      </c>
      <c r="B47" s="1" t="s">
        <v>187</v>
      </c>
      <c r="C47" s="1">
        <v>73.8</v>
      </c>
      <c r="D47" s="1" t="s">
        <v>188</v>
      </c>
      <c r="E47" s="1" t="s">
        <v>189</v>
      </c>
      <c r="F47" s="1" t="s">
        <v>30</v>
      </c>
      <c r="G47" s="1" t="s">
        <v>31</v>
      </c>
      <c r="H47" s="7">
        <f t="shared" ref="H47:H83" si="8">IF(G47 = "Disponível",I47,0)</f>
        <v>766574.3</v>
      </c>
      <c r="I47" s="7">
        <v>766574.3</v>
      </c>
      <c r="J47" s="7">
        <f>K47-(K47*5%)</f>
        <v>809161.76111111115</v>
      </c>
      <c r="K47" s="7">
        <f>I47/$K$1</f>
        <v>851749.22222222225</v>
      </c>
      <c r="L47" s="7">
        <f t="shared" si="1"/>
        <v>0</v>
      </c>
      <c r="M47" s="7">
        <f t="shared" ref="M47:M83" si="9">IF(G47 = "Vendida",I47,0)</f>
        <v>0</v>
      </c>
      <c r="N47" s="7">
        <f t="shared" si="3"/>
        <v>0</v>
      </c>
      <c r="O47" s="1" t="s">
        <v>187</v>
      </c>
      <c r="P47" s="7"/>
      <c r="Q47" s="8"/>
      <c r="S47" s="7"/>
    </row>
    <row r="48" spans="1:28" ht="15.75" hidden="1" customHeight="1" x14ac:dyDescent="0.25">
      <c r="A48" s="3" t="s">
        <v>186</v>
      </c>
      <c r="B48" s="3" t="s">
        <v>190</v>
      </c>
      <c r="C48" s="3" t="s">
        <v>191</v>
      </c>
      <c r="D48" s="3" t="s">
        <v>192</v>
      </c>
      <c r="E48" s="3" t="s">
        <v>193</v>
      </c>
      <c r="F48" s="3" t="s">
        <v>20</v>
      </c>
      <c r="G48" s="3" t="s">
        <v>21</v>
      </c>
      <c r="H48" s="4">
        <f t="shared" si="8"/>
        <v>0</v>
      </c>
      <c r="I48" s="4">
        <v>755943.03</v>
      </c>
      <c r="J48" s="4"/>
      <c r="K48" s="4"/>
      <c r="L48" s="4">
        <f t="shared" si="1"/>
        <v>0</v>
      </c>
      <c r="M48" s="4">
        <f t="shared" si="9"/>
        <v>755943.03</v>
      </c>
      <c r="N48" s="4">
        <f t="shared" si="3"/>
        <v>0</v>
      </c>
      <c r="O48" s="3" t="s">
        <v>190</v>
      </c>
      <c r="P48" s="4">
        <f>SUM(I48)</f>
        <v>755943.03</v>
      </c>
      <c r="Q48" s="5"/>
      <c r="R48" s="6">
        <v>41278</v>
      </c>
      <c r="S48" s="4">
        <v>0.01</v>
      </c>
      <c r="T48" s="3"/>
      <c r="U48" s="3"/>
      <c r="V48" s="3"/>
      <c r="W48" s="3"/>
      <c r="X48" s="3"/>
      <c r="Y48" s="3"/>
      <c r="Z48" s="3"/>
      <c r="AA48" s="3"/>
      <c r="AB48" s="3"/>
    </row>
    <row r="49" spans="1:28" ht="15.75" customHeight="1" x14ac:dyDescent="0.25">
      <c r="A49" s="1" t="s">
        <v>186</v>
      </c>
      <c r="B49" s="1" t="s">
        <v>194</v>
      </c>
      <c r="C49" s="1">
        <v>72.55</v>
      </c>
      <c r="D49" s="1" t="s">
        <v>195</v>
      </c>
      <c r="E49" s="1" t="s">
        <v>196</v>
      </c>
      <c r="F49" s="1" t="s">
        <v>30</v>
      </c>
      <c r="G49" s="1" t="s">
        <v>31</v>
      </c>
      <c r="H49" s="7">
        <f t="shared" si="8"/>
        <v>764837.66</v>
      </c>
      <c r="I49" s="7">
        <v>764837.66</v>
      </c>
      <c r="J49" s="7">
        <f t="shared" ref="J49:J50" si="10">K49-(K49*5%)</f>
        <v>807328.64111111115</v>
      </c>
      <c r="K49" s="7">
        <f t="shared" ref="K49:K50" si="11">I49/$K$1</f>
        <v>849819.62222222227</v>
      </c>
      <c r="L49" s="7">
        <f t="shared" si="1"/>
        <v>0</v>
      </c>
      <c r="M49" s="7">
        <f t="shared" si="9"/>
        <v>0</v>
      </c>
      <c r="N49" s="7">
        <f t="shared" si="3"/>
        <v>0</v>
      </c>
      <c r="O49" s="1" t="s">
        <v>194</v>
      </c>
      <c r="P49" s="7"/>
      <c r="Q49" s="8"/>
      <c r="S49" s="7"/>
    </row>
    <row r="50" spans="1:28" ht="15.75" customHeight="1" x14ac:dyDescent="0.25">
      <c r="A50" s="1" t="s">
        <v>186</v>
      </c>
      <c r="B50" s="1" t="s">
        <v>197</v>
      </c>
      <c r="C50" s="1">
        <v>75.42</v>
      </c>
      <c r="D50" s="1" t="s">
        <v>198</v>
      </c>
      <c r="E50" s="1" t="s">
        <v>199</v>
      </c>
      <c r="F50" s="1" t="s">
        <v>20</v>
      </c>
      <c r="G50" s="1" t="s">
        <v>31</v>
      </c>
      <c r="H50" s="7">
        <f t="shared" si="8"/>
        <v>810541.1</v>
      </c>
      <c r="I50" s="7">
        <v>810541.1</v>
      </c>
      <c r="J50" s="7">
        <f t="shared" si="10"/>
        <v>855571.16111111105</v>
      </c>
      <c r="K50" s="7">
        <f t="shared" si="11"/>
        <v>900601.22222222213</v>
      </c>
      <c r="L50" s="7">
        <f t="shared" si="1"/>
        <v>0</v>
      </c>
      <c r="M50" s="7">
        <f t="shared" si="9"/>
        <v>0</v>
      </c>
      <c r="N50" s="7">
        <f t="shared" si="3"/>
        <v>0</v>
      </c>
      <c r="O50" s="1" t="s">
        <v>197</v>
      </c>
      <c r="P50" s="7"/>
      <c r="Q50" s="8"/>
      <c r="S50" s="7"/>
    </row>
    <row r="51" spans="1:28" ht="15.75" hidden="1" customHeight="1" x14ac:dyDescent="0.25">
      <c r="A51" s="1" t="s">
        <v>186</v>
      </c>
      <c r="B51" s="1" t="s">
        <v>200</v>
      </c>
      <c r="C51" s="1" t="s">
        <v>201</v>
      </c>
      <c r="D51" s="1" t="s">
        <v>202</v>
      </c>
      <c r="E51" s="1" t="s">
        <v>203</v>
      </c>
      <c r="F51" s="1" t="s">
        <v>30</v>
      </c>
      <c r="G51" s="1" t="s">
        <v>21</v>
      </c>
      <c r="H51" s="7">
        <f t="shared" si="8"/>
        <v>0</v>
      </c>
      <c r="I51" s="7">
        <v>733852.18</v>
      </c>
      <c r="J51" s="7"/>
      <c r="K51" s="7"/>
      <c r="L51" s="7">
        <f t="shared" si="1"/>
        <v>0</v>
      </c>
      <c r="M51" s="7">
        <f t="shared" si="9"/>
        <v>733852.18</v>
      </c>
      <c r="N51" s="7">
        <f t="shared" si="3"/>
        <v>0</v>
      </c>
      <c r="O51" s="1" t="s">
        <v>200</v>
      </c>
      <c r="P51" s="7"/>
      <c r="Q51" s="8"/>
      <c r="R51" s="9">
        <v>45005</v>
      </c>
      <c r="S51" s="7">
        <v>656005.17000000004</v>
      </c>
      <c r="T51" s="1" t="s">
        <v>204</v>
      </c>
      <c r="U51" s="10"/>
    </row>
    <row r="52" spans="1:28" ht="15.75" customHeight="1" x14ac:dyDescent="0.25">
      <c r="A52" s="1" t="s">
        <v>186</v>
      </c>
      <c r="B52" s="1" t="s">
        <v>205</v>
      </c>
      <c r="C52" s="1">
        <v>73.8</v>
      </c>
      <c r="D52" s="1" t="s">
        <v>206</v>
      </c>
      <c r="E52" s="1" t="s">
        <v>207</v>
      </c>
      <c r="F52" s="1" t="s">
        <v>30</v>
      </c>
      <c r="G52" s="1" t="s">
        <v>31</v>
      </c>
      <c r="H52" s="7">
        <f t="shared" si="8"/>
        <v>774618.07</v>
      </c>
      <c r="I52" s="7">
        <v>774618.07</v>
      </c>
      <c r="J52" s="7">
        <f>K52-(K52*5%)</f>
        <v>817652.40722222207</v>
      </c>
      <c r="K52" s="7">
        <f>I52/$K$1</f>
        <v>860686.74444444431</v>
      </c>
      <c r="L52" s="7">
        <f t="shared" si="1"/>
        <v>0</v>
      </c>
      <c r="M52" s="7">
        <f t="shared" si="9"/>
        <v>0</v>
      </c>
      <c r="N52" s="7">
        <f t="shared" si="3"/>
        <v>0</v>
      </c>
      <c r="O52" s="1" t="s">
        <v>205</v>
      </c>
      <c r="P52" s="7"/>
      <c r="Q52" s="8"/>
      <c r="S52" s="7"/>
    </row>
    <row r="53" spans="1:28" ht="15.75" hidden="1" customHeight="1" x14ac:dyDescent="0.25">
      <c r="A53" s="1" t="s">
        <v>186</v>
      </c>
      <c r="B53" s="1" t="s">
        <v>208</v>
      </c>
      <c r="C53" s="1" t="s">
        <v>191</v>
      </c>
      <c r="D53" s="1" t="s">
        <v>209</v>
      </c>
      <c r="E53" s="1" t="s">
        <v>210</v>
      </c>
      <c r="F53" s="1" t="s">
        <v>20</v>
      </c>
      <c r="G53" s="1" t="s">
        <v>21</v>
      </c>
      <c r="H53" s="7">
        <f t="shared" si="8"/>
        <v>0</v>
      </c>
      <c r="I53" s="7">
        <v>775734.51</v>
      </c>
      <c r="J53" s="7"/>
      <c r="K53" s="7"/>
      <c r="L53" s="7">
        <f t="shared" si="1"/>
        <v>0</v>
      </c>
      <c r="M53" s="7">
        <f t="shared" si="9"/>
        <v>775734.51</v>
      </c>
      <c r="N53" s="7">
        <f t="shared" si="3"/>
        <v>0</v>
      </c>
      <c r="O53" s="1" t="s">
        <v>208</v>
      </c>
      <c r="P53" s="7"/>
      <c r="Q53" s="8"/>
      <c r="R53" s="9">
        <v>45317</v>
      </c>
      <c r="S53" s="7">
        <v>680000</v>
      </c>
      <c r="T53" s="1" t="s">
        <v>173</v>
      </c>
      <c r="U53" s="10"/>
    </row>
    <row r="54" spans="1:28" ht="15.75" hidden="1" customHeight="1" x14ac:dyDescent="0.25">
      <c r="A54" s="1" t="s">
        <v>186</v>
      </c>
      <c r="B54" s="1" t="s">
        <v>211</v>
      </c>
      <c r="C54" s="1">
        <v>72.55</v>
      </c>
      <c r="D54" s="1" t="s">
        <v>212</v>
      </c>
      <c r="E54" s="1" t="s">
        <v>213</v>
      </c>
      <c r="F54" s="1" t="s">
        <v>30</v>
      </c>
      <c r="G54" s="1" t="s">
        <v>21</v>
      </c>
      <c r="H54" s="7">
        <f t="shared" si="8"/>
        <v>0</v>
      </c>
      <c r="I54" s="7">
        <v>772720.1</v>
      </c>
      <c r="J54" s="7"/>
      <c r="K54" s="7"/>
      <c r="L54" s="7">
        <f t="shared" si="1"/>
        <v>0</v>
      </c>
      <c r="M54" s="7">
        <f t="shared" si="9"/>
        <v>772720.1</v>
      </c>
      <c r="N54" s="7">
        <f t="shared" si="3"/>
        <v>0</v>
      </c>
      <c r="O54" s="1" t="s">
        <v>211</v>
      </c>
      <c r="P54" s="7"/>
      <c r="Q54" s="8"/>
      <c r="S54" s="7"/>
    </row>
    <row r="55" spans="1:28" ht="15.75" customHeight="1" x14ac:dyDescent="0.25">
      <c r="A55" s="1" t="s">
        <v>186</v>
      </c>
      <c r="B55" s="1" t="s">
        <v>214</v>
      </c>
      <c r="C55" s="1">
        <v>75.42</v>
      </c>
      <c r="D55" s="1" t="s">
        <v>215</v>
      </c>
      <c r="E55" s="1" t="s">
        <v>216</v>
      </c>
      <c r="F55" s="1" t="s">
        <v>20</v>
      </c>
      <c r="G55" s="1" t="s">
        <v>31</v>
      </c>
      <c r="H55" s="7">
        <f t="shared" si="8"/>
        <v>818768.4</v>
      </c>
      <c r="I55" s="7">
        <v>818768.4</v>
      </c>
      <c r="J55" s="7">
        <f>K55-(K55*5%)</f>
        <v>864255.53333333333</v>
      </c>
      <c r="K55" s="7">
        <f>I55/$K$1</f>
        <v>909742.66666666663</v>
      </c>
      <c r="L55" s="7">
        <f t="shared" si="1"/>
        <v>0</v>
      </c>
      <c r="M55" s="7">
        <f t="shared" si="9"/>
        <v>0</v>
      </c>
      <c r="N55" s="7">
        <f t="shared" si="3"/>
        <v>0</v>
      </c>
      <c r="O55" s="1" t="s">
        <v>214</v>
      </c>
      <c r="P55" s="7"/>
      <c r="Q55" s="8"/>
      <c r="S55" s="7"/>
    </row>
    <row r="56" spans="1:28" ht="15.75" hidden="1" customHeight="1" x14ac:dyDescent="0.25">
      <c r="A56" s="1" t="s">
        <v>186</v>
      </c>
      <c r="B56" s="1" t="s">
        <v>217</v>
      </c>
      <c r="C56" s="1">
        <v>70.39</v>
      </c>
      <c r="D56" s="1" t="s">
        <v>218</v>
      </c>
      <c r="E56" s="1" t="s">
        <v>219</v>
      </c>
      <c r="F56" s="1" t="s">
        <v>30</v>
      </c>
      <c r="G56" s="1" t="s">
        <v>21</v>
      </c>
      <c r="H56" s="7">
        <f t="shared" si="8"/>
        <v>0</v>
      </c>
      <c r="I56" s="7">
        <v>749723.71</v>
      </c>
      <c r="J56" s="7"/>
      <c r="K56" s="7"/>
      <c r="L56" s="7">
        <f t="shared" si="1"/>
        <v>0</v>
      </c>
      <c r="M56" s="7">
        <f t="shared" si="9"/>
        <v>749723.71</v>
      </c>
      <c r="N56" s="7">
        <f t="shared" si="3"/>
        <v>0</v>
      </c>
      <c r="O56" s="1" t="s">
        <v>217</v>
      </c>
      <c r="P56" s="7"/>
      <c r="Q56" s="8"/>
      <c r="S56" s="7"/>
    </row>
    <row r="57" spans="1:28" ht="15.75" hidden="1" customHeight="1" x14ac:dyDescent="0.25">
      <c r="A57" s="1" t="s">
        <v>186</v>
      </c>
      <c r="B57" s="1" t="s">
        <v>220</v>
      </c>
      <c r="C57" s="1" t="s">
        <v>221</v>
      </c>
      <c r="D57" s="1" t="s">
        <v>222</v>
      </c>
      <c r="E57" s="1" t="s">
        <v>223</v>
      </c>
      <c r="F57" s="1" t="s">
        <v>30</v>
      </c>
      <c r="G57" s="1" t="s">
        <v>21</v>
      </c>
      <c r="H57" s="7">
        <f t="shared" si="8"/>
        <v>0</v>
      </c>
      <c r="I57" s="7">
        <v>782243.24</v>
      </c>
      <c r="J57" s="7"/>
      <c r="K57" s="7"/>
      <c r="L57" s="7">
        <f t="shared" si="1"/>
        <v>0</v>
      </c>
      <c r="M57" s="7">
        <f t="shared" si="9"/>
        <v>782243.24</v>
      </c>
      <c r="N57" s="7">
        <f t="shared" si="3"/>
        <v>0</v>
      </c>
      <c r="O57" s="1" t="s">
        <v>220</v>
      </c>
      <c r="P57" s="7"/>
      <c r="Q57" s="8"/>
      <c r="R57" s="9">
        <v>45327</v>
      </c>
      <c r="S57" s="7">
        <v>758000</v>
      </c>
      <c r="T57" s="1" t="s">
        <v>224</v>
      </c>
      <c r="U57" s="10"/>
    </row>
    <row r="58" spans="1:28" ht="15.75" hidden="1" customHeight="1" x14ac:dyDescent="0.25">
      <c r="A58" s="3" t="s">
        <v>186</v>
      </c>
      <c r="B58" s="3" t="s">
        <v>225</v>
      </c>
      <c r="C58" s="3" t="s">
        <v>191</v>
      </c>
      <c r="D58" s="3" t="s">
        <v>226</v>
      </c>
      <c r="E58" s="3" t="s">
        <v>227</v>
      </c>
      <c r="F58" s="3" t="s">
        <v>20</v>
      </c>
      <c r="G58" s="3" t="s">
        <v>21</v>
      </c>
      <c r="H58" s="4">
        <f t="shared" si="8"/>
        <v>0</v>
      </c>
      <c r="I58" s="4">
        <v>777187.63</v>
      </c>
      <c r="J58" s="4"/>
      <c r="K58" s="4"/>
      <c r="L58" s="4">
        <f t="shared" si="1"/>
        <v>0</v>
      </c>
      <c r="M58" s="4">
        <f t="shared" si="9"/>
        <v>777187.63</v>
      </c>
      <c r="N58" s="4">
        <f t="shared" si="3"/>
        <v>0</v>
      </c>
      <c r="O58" s="3" t="s">
        <v>225</v>
      </c>
      <c r="P58" s="4">
        <f>SUM(I58)</f>
        <v>777187.63</v>
      </c>
      <c r="Q58" s="5"/>
      <c r="R58" s="6">
        <v>41278</v>
      </c>
      <c r="S58" s="4">
        <v>0.01</v>
      </c>
      <c r="T58" s="3"/>
      <c r="U58" s="3"/>
      <c r="V58" s="3"/>
      <c r="W58" s="3"/>
      <c r="X58" s="3"/>
      <c r="Y58" s="3"/>
      <c r="Z58" s="3"/>
      <c r="AA58" s="3"/>
      <c r="AB58" s="3"/>
    </row>
    <row r="59" spans="1:28" ht="15.75" hidden="1" customHeight="1" x14ac:dyDescent="0.25">
      <c r="A59" s="1" t="s">
        <v>186</v>
      </c>
      <c r="B59" s="1" t="s">
        <v>228</v>
      </c>
      <c r="C59" s="1" t="s">
        <v>229</v>
      </c>
      <c r="D59" s="1" t="s">
        <v>230</v>
      </c>
      <c r="E59" s="1" t="s">
        <v>231</v>
      </c>
      <c r="F59" s="1" t="s">
        <v>30</v>
      </c>
      <c r="G59" s="1" t="s">
        <v>21</v>
      </c>
      <c r="H59" s="7">
        <f t="shared" si="8"/>
        <v>0</v>
      </c>
      <c r="I59" s="7">
        <v>810802.72</v>
      </c>
      <c r="J59" s="7"/>
      <c r="K59" s="7"/>
      <c r="L59" s="7">
        <f t="shared" si="1"/>
        <v>0</v>
      </c>
      <c r="M59" s="7">
        <f t="shared" si="9"/>
        <v>810802.72</v>
      </c>
      <c r="N59" s="7">
        <f t="shared" si="3"/>
        <v>0</v>
      </c>
      <c r="O59" s="1" t="s">
        <v>228</v>
      </c>
      <c r="P59" s="7"/>
      <c r="Q59" s="8"/>
      <c r="R59" s="9">
        <v>45489</v>
      </c>
      <c r="S59" s="7">
        <v>760000</v>
      </c>
      <c r="T59" s="1" t="s">
        <v>232</v>
      </c>
      <c r="V59" s="1" t="s">
        <v>233</v>
      </c>
    </row>
    <row r="60" spans="1:28" ht="15.75" customHeight="1" x14ac:dyDescent="0.25">
      <c r="A60" s="1" t="s">
        <v>186</v>
      </c>
      <c r="B60" s="1" t="s">
        <v>234</v>
      </c>
      <c r="C60" s="1">
        <v>75.42</v>
      </c>
      <c r="D60" s="1" t="s">
        <v>235</v>
      </c>
      <c r="E60" s="1" t="s">
        <v>236</v>
      </c>
      <c r="F60" s="1" t="s">
        <v>20</v>
      </c>
      <c r="G60" s="1" t="s">
        <v>31</v>
      </c>
      <c r="H60" s="7">
        <f t="shared" si="8"/>
        <v>827020.97</v>
      </c>
      <c r="I60" s="7">
        <v>827020.97</v>
      </c>
      <c r="J60" s="7">
        <f>K60-(K60*5%)</f>
        <v>872966.57944444439</v>
      </c>
      <c r="K60" s="7">
        <f>I60/$K$1</f>
        <v>918912.18888888881</v>
      </c>
      <c r="L60" s="7">
        <f t="shared" si="1"/>
        <v>0</v>
      </c>
      <c r="M60" s="7">
        <f t="shared" si="9"/>
        <v>0</v>
      </c>
      <c r="N60" s="7">
        <f t="shared" si="3"/>
        <v>0</v>
      </c>
      <c r="O60" s="1" t="s">
        <v>234</v>
      </c>
      <c r="P60" s="7"/>
      <c r="Q60" s="8"/>
      <c r="S60" s="7"/>
    </row>
    <row r="61" spans="1:28" ht="15.75" hidden="1" customHeight="1" x14ac:dyDescent="0.25">
      <c r="A61" s="1" t="s">
        <v>186</v>
      </c>
      <c r="B61" s="1" t="s">
        <v>237</v>
      </c>
      <c r="C61" s="1" t="s">
        <v>201</v>
      </c>
      <c r="D61" s="1" t="s">
        <v>238</v>
      </c>
      <c r="E61" s="1" t="s">
        <v>239</v>
      </c>
      <c r="F61" s="1" t="s">
        <v>30</v>
      </c>
      <c r="G61" s="1" t="s">
        <v>87</v>
      </c>
      <c r="H61" s="7">
        <f t="shared" si="8"/>
        <v>0</v>
      </c>
      <c r="I61" s="7">
        <v>749866.15</v>
      </c>
      <c r="J61" s="7"/>
      <c r="K61" s="7"/>
      <c r="L61" s="7">
        <f t="shared" si="1"/>
        <v>0</v>
      </c>
      <c r="M61" s="7">
        <f t="shared" si="9"/>
        <v>0</v>
      </c>
      <c r="N61" s="7">
        <f t="shared" si="3"/>
        <v>749866.15</v>
      </c>
      <c r="O61" s="1" t="s">
        <v>237</v>
      </c>
      <c r="P61" s="7"/>
      <c r="Q61" s="8"/>
      <c r="S61" s="7"/>
    </row>
    <row r="62" spans="1:28" ht="15.75" hidden="1" customHeight="1" x14ac:dyDescent="0.25">
      <c r="A62" s="3" t="s">
        <v>186</v>
      </c>
      <c r="B62" s="3" t="s">
        <v>240</v>
      </c>
      <c r="C62" s="3" t="s">
        <v>221</v>
      </c>
      <c r="D62" s="3" t="s">
        <v>241</v>
      </c>
      <c r="E62" s="3" t="s">
        <v>242</v>
      </c>
      <c r="F62" s="3" t="s">
        <v>30</v>
      </c>
      <c r="G62" s="3" t="s">
        <v>21</v>
      </c>
      <c r="H62" s="4">
        <f t="shared" si="8"/>
        <v>0</v>
      </c>
      <c r="I62" s="4">
        <v>781886.19</v>
      </c>
      <c r="J62" s="4"/>
      <c r="K62" s="4"/>
      <c r="L62" s="4">
        <f t="shared" si="1"/>
        <v>0</v>
      </c>
      <c r="M62" s="4">
        <f t="shared" si="9"/>
        <v>781886.19</v>
      </c>
      <c r="N62" s="4">
        <f t="shared" si="3"/>
        <v>0</v>
      </c>
      <c r="O62" s="3" t="s">
        <v>240</v>
      </c>
      <c r="P62" s="4">
        <f>SUM(I62)</f>
        <v>781886.19</v>
      </c>
      <c r="Q62" s="5"/>
      <c r="R62" s="6">
        <v>41278</v>
      </c>
      <c r="S62" s="4">
        <v>0.01</v>
      </c>
      <c r="T62" s="3"/>
      <c r="U62" s="3"/>
      <c r="V62" s="3"/>
      <c r="W62" s="3"/>
      <c r="X62" s="3"/>
      <c r="Y62" s="3"/>
      <c r="Z62" s="3"/>
      <c r="AA62" s="3"/>
      <c r="AB62" s="3"/>
    </row>
    <row r="63" spans="1:28" ht="15.75" hidden="1" customHeight="1" x14ac:dyDescent="0.25">
      <c r="A63" s="1" t="s">
        <v>186</v>
      </c>
      <c r="B63" s="1" t="s">
        <v>243</v>
      </c>
      <c r="C63" s="1" t="s">
        <v>191</v>
      </c>
      <c r="D63" s="1" t="s">
        <v>244</v>
      </c>
      <c r="E63" s="1" t="s">
        <v>245</v>
      </c>
      <c r="F63" s="1" t="s">
        <v>20</v>
      </c>
      <c r="G63" s="1" t="s">
        <v>21</v>
      </c>
      <c r="H63" s="7">
        <f t="shared" si="8"/>
        <v>0</v>
      </c>
      <c r="I63" s="7">
        <v>791959.54</v>
      </c>
      <c r="J63" s="7"/>
      <c r="K63" s="7"/>
      <c r="L63" s="7">
        <f t="shared" si="1"/>
        <v>0</v>
      </c>
      <c r="M63" s="7">
        <f t="shared" si="9"/>
        <v>791959.54</v>
      </c>
      <c r="N63" s="7">
        <f t="shared" si="3"/>
        <v>0</v>
      </c>
      <c r="O63" s="1" t="s">
        <v>243</v>
      </c>
      <c r="P63" s="7"/>
      <c r="Q63" s="8"/>
      <c r="R63" s="9">
        <v>45474</v>
      </c>
      <c r="S63" s="7">
        <v>758000</v>
      </c>
      <c r="T63" s="1" t="s">
        <v>246</v>
      </c>
    </row>
    <row r="64" spans="1:28" ht="15.75" hidden="1" customHeight="1" x14ac:dyDescent="0.25">
      <c r="A64" s="1" t="s">
        <v>186</v>
      </c>
      <c r="B64" s="1" t="s">
        <v>247</v>
      </c>
      <c r="C64" s="1" t="s">
        <v>229</v>
      </c>
      <c r="D64" s="1" t="s">
        <v>248</v>
      </c>
      <c r="E64" s="1" t="s">
        <v>249</v>
      </c>
      <c r="F64" s="1" t="s">
        <v>30</v>
      </c>
      <c r="G64" s="1" t="s">
        <v>21</v>
      </c>
      <c r="H64" s="7">
        <f t="shared" si="8"/>
        <v>0</v>
      </c>
      <c r="I64" s="7">
        <v>788512.46</v>
      </c>
      <c r="J64" s="7"/>
      <c r="K64" s="7"/>
      <c r="L64" s="7">
        <f t="shared" si="1"/>
        <v>0</v>
      </c>
      <c r="M64" s="7">
        <f t="shared" si="9"/>
        <v>788512.46</v>
      </c>
      <c r="N64" s="7">
        <f t="shared" si="3"/>
        <v>0</v>
      </c>
      <c r="O64" s="1" t="s">
        <v>247</v>
      </c>
      <c r="P64" s="7"/>
      <c r="Q64" s="8"/>
      <c r="R64" s="10">
        <v>45436</v>
      </c>
      <c r="S64" s="7">
        <v>700000</v>
      </c>
      <c r="T64" s="1" t="s">
        <v>250</v>
      </c>
    </row>
    <row r="65" spans="1:28" ht="15.75" hidden="1" customHeight="1" x14ac:dyDescent="0.25">
      <c r="A65" s="1" t="s">
        <v>186</v>
      </c>
      <c r="B65" s="1" t="s">
        <v>251</v>
      </c>
      <c r="C65" s="1" t="s">
        <v>252</v>
      </c>
      <c r="D65" s="1" t="s">
        <v>253</v>
      </c>
      <c r="E65" s="1" t="s">
        <v>254</v>
      </c>
      <c r="F65" s="1" t="s">
        <v>20</v>
      </c>
      <c r="G65" s="1" t="s">
        <v>21</v>
      </c>
      <c r="H65" s="7">
        <f t="shared" si="8"/>
        <v>0</v>
      </c>
      <c r="I65" s="7">
        <v>835247.13</v>
      </c>
      <c r="J65" s="7"/>
      <c r="K65" s="7"/>
      <c r="L65" s="7">
        <f t="shared" si="1"/>
        <v>0</v>
      </c>
      <c r="M65" s="7">
        <f t="shared" si="9"/>
        <v>835247.13</v>
      </c>
      <c r="N65" s="7">
        <f t="shared" si="3"/>
        <v>0</v>
      </c>
      <c r="O65" s="1" t="s">
        <v>251</v>
      </c>
      <c r="P65" s="7"/>
      <c r="Q65" s="8"/>
      <c r="R65" s="10">
        <v>45497</v>
      </c>
      <c r="S65" s="16">
        <v>815000</v>
      </c>
      <c r="T65" s="1" t="s">
        <v>255</v>
      </c>
      <c r="V65" s="17"/>
    </row>
    <row r="66" spans="1:28" ht="15.75" hidden="1" customHeight="1" x14ac:dyDescent="0.25">
      <c r="A66" s="1" t="s">
        <v>186</v>
      </c>
      <c r="B66" s="1" t="s">
        <v>256</v>
      </c>
      <c r="C66" s="1" t="s">
        <v>201</v>
      </c>
      <c r="D66" s="1" t="s">
        <v>257</v>
      </c>
      <c r="E66" s="1" t="s">
        <v>258</v>
      </c>
      <c r="F66" s="1" t="s">
        <v>30</v>
      </c>
      <c r="G66" s="1" t="s">
        <v>87</v>
      </c>
      <c r="H66" s="7">
        <f t="shared" si="8"/>
        <v>0</v>
      </c>
      <c r="I66" s="7">
        <v>757458.67</v>
      </c>
      <c r="J66" s="7"/>
      <c r="K66" s="7"/>
      <c r="L66" s="7">
        <f t="shared" si="1"/>
        <v>0</v>
      </c>
      <c r="M66" s="7">
        <f t="shared" si="9"/>
        <v>0</v>
      </c>
      <c r="N66" s="7">
        <f t="shared" si="3"/>
        <v>757458.67</v>
      </c>
      <c r="O66" s="1" t="s">
        <v>256</v>
      </c>
      <c r="P66" s="7"/>
      <c r="Q66" s="8"/>
    </row>
    <row r="67" spans="1:28" ht="15.75" hidden="1" customHeight="1" x14ac:dyDescent="0.25">
      <c r="A67" s="11" t="s">
        <v>186</v>
      </c>
      <c r="B67" s="11" t="s">
        <v>259</v>
      </c>
      <c r="C67" s="11" t="s">
        <v>221</v>
      </c>
      <c r="D67" s="11" t="s">
        <v>260</v>
      </c>
      <c r="E67" s="11" t="s">
        <v>261</v>
      </c>
      <c r="F67" s="11" t="s">
        <v>30</v>
      </c>
      <c r="G67" s="11" t="s">
        <v>21</v>
      </c>
      <c r="H67" s="12">
        <f t="shared" si="8"/>
        <v>0</v>
      </c>
      <c r="I67" s="12">
        <v>789818.11</v>
      </c>
      <c r="J67" s="12"/>
      <c r="K67" s="12"/>
      <c r="L67" s="12">
        <f t="shared" si="1"/>
        <v>0</v>
      </c>
      <c r="M67" s="12">
        <f t="shared" si="9"/>
        <v>789818.11</v>
      </c>
      <c r="N67" s="12">
        <f t="shared" si="3"/>
        <v>0</v>
      </c>
      <c r="O67" s="11" t="s">
        <v>259</v>
      </c>
      <c r="P67" s="12"/>
      <c r="Q67" s="13">
        <f>SUM(I67)</f>
        <v>789818.11</v>
      </c>
      <c r="R67" s="14">
        <v>44859</v>
      </c>
      <c r="S67" s="12">
        <v>1041433.13</v>
      </c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5.75" hidden="1" customHeight="1" x14ac:dyDescent="0.25">
      <c r="A68" s="1" t="s">
        <v>186</v>
      </c>
      <c r="B68" s="1" t="s">
        <v>262</v>
      </c>
      <c r="C68" s="1" t="s">
        <v>191</v>
      </c>
      <c r="D68" s="1" t="s">
        <v>263</v>
      </c>
      <c r="E68" s="1" t="s">
        <v>264</v>
      </c>
      <c r="F68" s="1" t="s">
        <v>20</v>
      </c>
      <c r="G68" s="1" t="s">
        <v>21</v>
      </c>
      <c r="H68" s="7">
        <f t="shared" si="8"/>
        <v>0</v>
      </c>
      <c r="I68" s="7">
        <v>799877.61</v>
      </c>
      <c r="J68" s="7"/>
      <c r="K68" s="7"/>
      <c r="L68" s="7">
        <f t="shared" si="1"/>
        <v>0</v>
      </c>
      <c r="M68" s="7">
        <f t="shared" si="9"/>
        <v>799877.61</v>
      </c>
      <c r="N68" s="7">
        <f t="shared" si="3"/>
        <v>0</v>
      </c>
      <c r="O68" s="1" t="s">
        <v>262</v>
      </c>
      <c r="P68" s="7"/>
      <c r="Q68" s="8"/>
      <c r="R68" s="9">
        <v>45474</v>
      </c>
      <c r="S68" s="16">
        <v>765000</v>
      </c>
      <c r="T68" s="1" t="s">
        <v>265</v>
      </c>
    </row>
    <row r="69" spans="1:28" ht="15.75" hidden="1" customHeight="1" x14ac:dyDescent="0.25">
      <c r="A69" s="1" t="s">
        <v>186</v>
      </c>
      <c r="B69" s="1" t="s">
        <v>266</v>
      </c>
      <c r="C69" s="1" t="s">
        <v>229</v>
      </c>
      <c r="D69" s="1" t="s">
        <v>267</v>
      </c>
      <c r="E69" s="1" t="s">
        <v>268</v>
      </c>
      <c r="F69" s="1" t="s">
        <v>30</v>
      </c>
      <c r="G69" s="1" t="s">
        <v>21</v>
      </c>
      <c r="H69" s="7">
        <f t="shared" si="8"/>
        <v>0</v>
      </c>
      <c r="I69" s="7">
        <v>796393.74</v>
      </c>
      <c r="J69" s="7"/>
      <c r="K69" s="7"/>
      <c r="L69" s="7">
        <f t="shared" si="1"/>
        <v>0</v>
      </c>
      <c r="M69" s="7">
        <f t="shared" si="9"/>
        <v>796393.74</v>
      </c>
      <c r="N69" s="7">
        <f t="shared" si="3"/>
        <v>0</v>
      </c>
      <c r="O69" s="1" t="s">
        <v>266</v>
      </c>
      <c r="P69" s="7"/>
      <c r="Q69" s="8"/>
      <c r="R69" s="10">
        <v>45428</v>
      </c>
      <c r="S69" s="7">
        <v>734000</v>
      </c>
      <c r="T69" s="1" t="s">
        <v>269</v>
      </c>
    </row>
    <row r="70" spans="1:28" ht="15.75" customHeight="1" x14ac:dyDescent="0.25">
      <c r="A70" s="1" t="s">
        <v>186</v>
      </c>
      <c r="B70" s="1" t="s">
        <v>270</v>
      </c>
      <c r="C70" s="1">
        <v>75.42</v>
      </c>
      <c r="D70" s="1" t="s">
        <v>271</v>
      </c>
      <c r="E70" s="1" t="s">
        <v>272</v>
      </c>
      <c r="F70" s="1" t="s">
        <v>20</v>
      </c>
      <c r="G70" s="1" t="s">
        <v>31</v>
      </c>
      <c r="H70" s="7">
        <f t="shared" si="8"/>
        <v>843474.4</v>
      </c>
      <c r="I70" s="7">
        <v>843474.4</v>
      </c>
      <c r="J70" s="7">
        <f t="shared" ref="J70:J72" si="12">K70-(K70*5%)</f>
        <v>890334.08888888883</v>
      </c>
      <c r="K70" s="7">
        <f t="shared" ref="K70:K72" si="13">I70/$K$1</f>
        <v>937193.77777777775</v>
      </c>
      <c r="L70" s="7">
        <f t="shared" si="1"/>
        <v>0</v>
      </c>
      <c r="M70" s="7">
        <f t="shared" si="9"/>
        <v>0</v>
      </c>
      <c r="N70" s="7">
        <f t="shared" si="3"/>
        <v>0</v>
      </c>
      <c r="O70" s="1" t="s">
        <v>270</v>
      </c>
      <c r="P70" s="7"/>
      <c r="Q70" s="8"/>
      <c r="S70" s="7"/>
    </row>
    <row r="71" spans="1:28" ht="15.75" customHeight="1" x14ac:dyDescent="0.25">
      <c r="A71" s="1" t="s">
        <v>186</v>
      </c>
      <c r="B71" s="1" t="s">
        <v>273</v>
      </c>
      <c r="C71" s="1">
        <v>70.39</v>
      </c>
      <c r="D71" s="1" t="s">
        <v>274</v>
      </c>
      <c r="E71" s="1" t="s">
        <v>275</v>
      </c>
      <c r="F71" s="1" t="s">
        <v>30</v>
      </c>
      <c r="G71" s="1" t="s">
        <v>31</v>
      </c>
      <c r="H71" s="7">
        <f t="shared" si="8"/>
        <v>772675.48</v>
      </c>
      <c r="I71" s="7">
        <v>772675.48</v>
      </c>
      <c r="J71" s="7">
        <f t="shared" si="12"/>
        <v>815601.89555555547</v>
      </c>
      <c r="K71" s="7">
        <f t="shared" si="13"/>
        <v>858528.31111111108</v>
      </c>
      <c r="L71" s="7">
        <f t="shared" si="1"/>
        <v>0</v>
      </c>
      <c r="M71" s="7">
        <f t="shared" si="9"/>
        <v>0</v>
      </c>
      <c r="N71" s="7">
        <f t="shared" si="3"/>
        <v>0</v>
      </c>
      <c r="O71" s="1" t="s">
        <v>273</v>
      </c>
      <c r="P71" s="7"/>
      <c r="Q71" s="8"/>
      <c r="S71" s="7"/>
    </row>
    <row r="72" spans="1:28" ht="15.75" customHeight="1" x14ac:dyDescent="0.25">
      <c r="A72" s="1" t="s">
        <v>186</v>
      </c>
      <c r="B72" s="1" t="s">
        <v>276</v>
      </c>
      <c r="C72" s="1">
        <v>73.8</v>
      </c>
      <c r="D72" s="1" t="s">
        <v>277</v>
      </c>
      <c r="E72" s="1" t="s">
        <v>278</v>
      </c>
      <c r="F72" s="1" t="s">
        <v>30</v>
      </c>
      <c r="G72" s="1" t="s">
        <v>31</v>
      </c>
      <c r="H72" s="7">
        <f t="shared" si="8"/>
        <v>874182.78</v>
      </c>
      <c r="I72" s="7">
        <v>874182.78</v>
      </c>
      <c r="J72" s="7">
        <f t="shared" si="12"/>
        <v>922748.49</v>
      </c>
      <c r="K72" s="7">
        <f t="shared" si="13"/>
        <v>971314.2</v>
      </c>
      <c r="L72" s="7">
        <f t="shared" si="1"/>
        <v>0</v>
      </c>
      <c r="M72" s="7">
        <f t="shared" si="9"/>
        <v>0</v>
      </c>
      <c r="N72" s="7">
        <f t="shared" si="3"/>
        <v>0</v>
      </c>
      <c r="O72" s="1" t="s">
        <v>276</v>
      </c>
      <c r="P72" s="7"/>
      <c r="Q72" s="8"/>
      <c r="S72" s="7"/>
    </row>
    <row r="73" spans="1:28" ht="15.75" hidden="1" customHeight="1" x14ac:dyDescent="0.25">
      <c r="A73" s="1" t="s">
        <v>186</v>
      </c>
      <c r="B73" s="1" t="s">
        <v>279</v>
      </c>
      <c r="C73" s="1">
        <v>72.510000000000005</v>
      </c>
      <c r="D73" s="1" t="s">
        <v>280</v>
      </c>
      <c r="E73" s="1" t="s">
        <v>281</v>
      </c>
      <c r="F73" s="1" t="s">
        <v>20</v>
      </c>
      <c r="G73" s="1" t="s">
        <v>21</v>
      </c>
      <c r="H73" s="7">
        <f t="shared" si="8"/>
        <v>0</v>
      </c>
      <c r="I73" s="7">
        <v>858902.34</v>
      </c>
      <c r="J73" s="7"/>
      <c r="K73" s="7"/>
      <c r="L73" s="7">
        <f t="shared" si="1"/>
        <v>0</v>
      </c>
      <c r="M73" s="7">
        <f t="shared" si="9"/>
        <v>858902.34</v>
      </c>
      <c r="N73" s="7">
        <f t="shared" si="3"/>
        <v>0</v>
      </c>
      <c r="O73" s="1" t="s">
        <v>279</v>
      </c>
      <c r="P73" s="7"/>
      <c r="Q73" s="8"/>
      <c r="R73" s="9">
        <v>45531</v>
      </c>
      <c r="S73" s="7">
        <v>849997.57</v>
      </c>
      <c r="T73" s="1" t="s">
        <v>282</v>
      </c>
    </row>
    <row r="74" spans="1:28" ht="15.75" hidden="1" customHeight="1" x14ac:dyDescent="0.25">
      <c r="A74" s="1" t="s">
        <v>186</v>
      </c>
      <c r="B74" s="1" t="s">
        <v>283</v>
      </c>
      <c r="C74" s="1" t="s">
        <v>229</v>
      </c>
      <c r="D74" s="1" t="s">
        <v>284</v>
      </c>
      <c r="E74" s="1" t="s">
        <v>285</v>
      </c>
      <c r="F74" s="1" t="s">
        <v>30</v>
      </c>
      <c r="G74" s="1" t="s">
        <v>21</v>
      </c>
      <c r="H74" s="7">
        <f t="shared" si="8"/>
        <v>0</v>
      </c>
      <c r="I74" s="7">
        <v>812315.14</v>
      </c>
      <c r="J74" s="7"/>
      <c r="K74" s="7"/>
      <c r="L74" s="7">
        <f t="shared" si="1"/>
        <v>0</v>
      </c>
      <c r="M74" s="7">
        <f t="shared" si="9"/>
        <v>812315.14</v>
      </c>
      <c r="N74" s="7">
        <f t="shared" si="3"/>
        <v>0</v>
      </c>
      <c r="O74" s="1" t="s">
        <v>283</v>
      </c>
      <c r="P74" s="7"/>
      <c r="Q74" s="8"/>
      <c r="R74" s="9">
        <v>44910</v>
      </c>
      <c r="S74" s="7">
        <v>700000</v>
      </c>
      <c r="T74" s="1" t="s">
        <v>286</v>
      </c>
      <c r="U74" s="10"/>
    </row>
    <row r="75" spans="1:28" ht="15.75" customHeight="1" x14ac:dyDescent="0.25">
      <c r="A75" s="1" t="s">
        <v>186</v>
      </c>
      <c r="B75" s="1" t="s">
        <v>287</v>
      </c>
      <c r="C75" s="1">
        <v>75.42</v>
      </c>
      <c r="D75" s="1" t="s">
        <v>288</v>
      </c>
      <c r="E75" s="1" t="s">
        <v>289</v>
      </c>
      <c r="F75" s="1" t="s">
        <v>20</v>
      </c>
      <c r="G75" s="1" t="s">
        <v>31</v>
      </c>
      <c r="H75" s="7">
        <f t="shared" si="8"/>
        <v>893372.16</v>
      </c>
      <c r="I75" s="7">
        <v>893372.16</v>
      </c>
      <c r="J75" s="7">
        <f t="shared" ref="J75:J76" si="14">K75-(K75*5%)</f>
        <v>943003.94666666677</v>
      </c>
      <c r="K75" s="7">
        <f t="shared" ref="K75:K76" si="15">I75/$K$1</f>
        <v>992635.7333333334</v>
      </c>
      <c r="L75" s="7">
        <f t="shared" si="1"/>
        <v>0</v>
      </c>
      <c r="M75" s="7">
        <f t="shared" si="9"/>
        <v>0</v>
      </c>
      <c r="N75" s="7">
        <f t="shared" si="3"/>
        <v>0</v>
      </c>
      <c r="O75" s="1" t="s">
        <v>287</v>
      </c>
      <c r="P75" s="7"/>
      <c r="Q75" s="8"/>
      <c r="S75" s="7"/>
    </row>
    <row r="76" spans="1:28" ht="15.75" customHeight="1" x14ac:dyDescent="0.25">
      <c r="A76" s="1" t="s">
        <v>186</v>
      </c>
      <c r="B76" s="1" t="s">
        <v>290</v>
      </c>
      <c r="C76" s="1">
        <v>70.39</v>
      </c>
      <c r="D76" s="1" t="s">
        <v>291</v>
      </c>
      <c r="E76" s="1" t="s">
        <v>292</v>
      </c>
      <c r="F76" s="1" t="s">
        <v>30</v>
      </c>
      <c r="G76" s="1" t="s">
        <v>31</v>
      </c>
      <c r="H76" s="7">
        <f t="shared" si="8"/>
        <v>844665.84</v>
      </c>
      <c r="I76" s="7">
        <v>844665.84</v>
      </c>
      <c r="J76" s="7">
        <f t="shared" si="14"/>
        <v>891591.72</v>
      </c>
      <c r="K76" s="7">
        <f t="shared" si="15"/>
        <v>938517.6</v>
      </c>
      <c r="L76" s="7">
        <f t="shared" si="1"/>
        <v>0</v>
      </c>
      <c r="M76" s="7">
        <f t="shared" si="9"/>
        <v>0</v>
      </c>
      <c r="N76" s="7">
        <f t="shared" si="3"/>
        <v>0</v>
      </c>
      <c r="O76" s="1" t="s">
        <v>290</v>
      </c>
      <c r="P76" s="7"/>
      <c r="Q76" s="8"/>
      <c r="S76" s="7"/>
    </row>
    <row r="77" spans="1:28" ht="15.75" hidden="1" customHeight="1" x14ac:dyDescent="0.25">
      <c r="A77" s="1" t="s">
        <v>186</v>
      </c>
      <c r="B77" s="1" t="s">
        <v>293</v>
      </c>
      <c r="C77" s="1" t="s">
        <v>221</v>
      </c>
      <c r="D77" s="1" t="s">
        <v>294</v>
      </c>
      <c r="E77" s="1" t="s">
        <v>295</v>
      </c>
      <c r="F77" s="1" t="s">
        <v>30</v>
      </c>
      <c r="G77" s="1" t="s">
        <v>21</v>
      </c>
      <c r="H77" s="7">
        <f t="shared" si="8"/>
        <v>0</v>
      </c>
      <c r="I77" s="7">
        <v>814709.9</v>
      </c>
      <c r="J77" s="7"/>
      <c r="K77" s="7"/>
      <c r="L77" s="7">
        <f t="shared" si="1"/>
        <v>0</v>
      </c>
      <c r="M77" s="7">
        <f t="shared" si="9"/>
        <v>814709.9</v>
      </c>
      <c r="N77" s="7">
        <f t="shared" si="3"/>
        <v>0</v>
      </c>
      <c r="O77" s="1" t="s">
        <v>293</v>
      </c>
      <c r="P77" s="7"/>
      <c r="Q77" s="8"/>
      <c r="R77" s="9">
        <v>45372</v>
      </c>
      <c r="S77" s="7">
        <v>720000</v>
      </c>
      <c r="T77" s="1" t="s">
        <v>296</v>
      </c>
      <c r="U77" s="10"/>
    </row>
    <row r="78" spans="1:28" ht="15.75" hidden="1" customHeight="1" x14ac:dyDescent="0.25">
      <c r="A78" s="1" t="s">
        <v>186</v>
      </c>
      <c r="B78" s="1" t="s">
        <v>297</v>
      </c>
      <c r="C78" s="1" t="s">
        <v>191</v>
      </c>
      <c r="D78" s="1" t="s">
        <v>298</v>
      </c>
      <c r="E78" s="1" t="s">
        <v>299</v>
      </c>
      <c r="F78" s="1" t="s">
        <v>20</v>
      </c>
      <c r="G78" s="1" t="s">
        <v>21</v>
      </c>
      <c r="H78" s="7">
        <f t="shared" si="8"/>
        <v>0</v>
      </c>
      <c r="I78" s="7">
        <v>815332.4</v>
      </c>
      <c r="J78" s="7"/>
      <c r="K78" s="7"/>
      <c r="L78" s="7">
        <f t="shared" si="1"/>
        <v>0</v>
      </c>
      <c r="M78" s="7">
        <f t="shared" si="9"/>
        <v>815332.4</v>
      </c>
      <c r="N78" s="7">
        <f t="shared" si="3"/>
        <v>0</v>
      </c>
      <c r="O78" s="1" t="s">
        <v>297</v>
      </c>
      <c r="P78" s="7"/>
      <c r="Q78" s="8"/>
      <c r="R78" s="9">
        <v>45317</v>
      </c>
      <c r="S78" s="7">
        <v>778465.1</v>
      </c>
      <c r="T78" s="1" t="s">
        <v>300</v>
      </c>
      <c r="U78" s="10"/>
    </row>
    <row r="79" spans="1:28" ht="15.75" hidden="1" customHeight="1" x14ac:dyDescent="0.25">
      <c r="A79" s="3" t="s">
        <v>186</v>
      </c>
      <c r="B79" s="3" t="s">
        <v>301</v>
      </c>
      <c r="C79" s="3" t="s">
        <v>229</v>
      </c>
      <c r="D79" s="3" t="s">
        <v>302</v>
      </c>
      <c r="E79" s="3" t="s">
        <v>303</v>
      </c>
      <c r="F79" s="3" t="s">
        <v>30</v>
      </c>
      <c r="G79" s="3" t="s">
        <v>21</v>
      </c>
      <c r="H79" s="4">
        <f t="shared" si="8"/>
        <v>0</v>
      </c>
      <c r="I79" s="4">
        <v>803155.69</v>
      </c>
      <c r="J79" s="4"/>
      <c r="K79" s="4"/>
      <c r="L79" s="4">
        <f t="shared" si="1"/>
        <v>0</v>
      </c>
      <c r="M79" s="4">
        <f t="shared" si="9"/>
        <v>803155.69</v>
      </c>
      <c r="N79" s="4">
        <f t="shared" si="3"/>
        <v>0</v>
      </c>
      <c r="O79" s="3" t="s">
        <v>301</v>
      </c>
      <c r="P79" s="4">
        <f>SUM(I79)</f>
        <v>803155.69</v>
      </c>
      <c r="Q79" s="5"/>
      <c r="R79" s="6">
        <v>41278</v>
      </c>
      <c r="S79" s="4">
        <v>0.01</v>
      </c>
      <c r="T79" s="3"/>
      <c r="U79" s="3"/>
      <c r="V79" s="3"/>
      <c r="W79" s="3"/>
      <c r="X79" s="3"/>
      <c r="Y79" s="3"/>
      <c r="Z79" s="3"/>
      <c r="AA79" s="3"/>
      <c r="AB79" s="3"/>
    </row>
    <row r="80" spans="1:28" ht="15.75" hidden="1" customHeight="1" x14ac:dyDescent="0.25">
      <c r="A80" s="1" t="s">
        <v>186</v>
      </c>
      <c r="B80" s="1" t="s">
        <v>304</v>
      </c>
      <c r="C80" s="1" t="s">
        <v>252</v>
      </c>
      <c r="D80" s="1" t="s">
        <v>305</v>
      </c>
      <c r="E80" s="1" t="s">
        <v>306</v>
      </c>
      <c r="F80" s="1" t="s">
        <v>20</v>
      </c>
      <c r="G80" s="1" t="s">
        <v>21</v>
      </c>
      <c r="H80" s="7">
        <f t="shared" si="8"/>
        <v>0</v>
      </c>
      <c r="I80" s="7">
        <v>859526.83</v>
      </c>
      <c r="J80" s="7"/>
      <c r="K80" s="7"/>
      <c r="L80" s="7">
        <f t="shared" si="1"/>
        <v>0</v>
      </c>
      <c r="M80" s="7">
        <f t="shared" si="9"/>
        <v>859526.83</v>
      </c>
      <c r="N80" s="7">
        <f t="shared" si="3"/>
        <v>0</v>
      </c>
      <c r="O80" s="1" t="s">
        <v>304</v>
      </c>
      <c r="P80" s="7"/>
      <c r="Q80" s="8"/>
      <c r="R80" s="9">
        <v>45315</v>
      </c>
      <c r="S80" s="7">
        <v>780000</v>
      </c>
      <c r="T80" s="1" t="s">
        <v>307</v>
      </c>
      <c r="U80" s="10"/>
    </row>
    <row r="81" spans="1:19" ht="15.75" customHeight="1" x14ac:dyDescent="0.25">
      <c r="A81" s="1" t="s">
        <v>186</v>
      </c>
      <c r="B81" s="1" t="s">
        <v>308</v>
      </c>
      <c r="C81" s="1">
        <v>70.39</v>
      </c>
      <c r="D81" s="1" t="s">
        <v>309</v>
      </c>
      <c r="E81" s="1" t="s">
        <v>310</v>
      </c>
      <c r="F81" s="1" t="s">
        <v>30</v>
      </c>
      <c r="G81" s="1" t="s">
        <v>31</v>
      </c>
      <c r="H81" s="7">
        <f t="shared" si="8"/>
        <v>877292.42</v>
      </c>
      <c r="I81" s="7">
        <v>877292.42</v>
      </c>
      <c r="J81" s="7">
        <f>K81-(K81*5%)</f>
        <v>926030.88777777774</v>
      </c>
      <c r="K81" s="7">
        <f>I81/$K$1</f>
        <v>974769.35555555555</v>
      </c>
      <c r="L81" s="7">
        <f t="shared" si="1"/>
        <v>0</v>
      </c>
      <c r="M81" s="7">
        <f t="shared" si="9"/>
        <v>0</v>
      </c>
      <c r="N81" s="7">
        <f t="shared" si="3"/>
        <v>0</v>
      </c>
      <c r="O81" s="1" t="s">
        <v>308</v>
      </c>
      <c r="P81" s="7"/>
      <c r="Q81" s="8"/>
      <c r="S81" s="7"/>
    </row>
    <row r="82" spans="1:19" ht="15.75" customHeight="1" x14ac:dyDescent="0.25">
      <c r="A82" s="1" t="s">
        <v>186</v>
      </c>
      <c r="B82" s="1" t="s">
        <v>311</v>
      </c>
      <c r="C82" s="1">
        <v>158.15</v>
      </c>
      <c r="D82" s="1" t="s">
        <v>312</v>
      </c>
      <c r="E82" s="1" t="s">
        <v>313</v>
      </c>
      <c r="F82" s="1" t="s">
        <v>314</v>
      </c>
      <c r="G82" s="1" t="s">
        <v>31</v>
      </c>
      <c r="H82" s="7">
        <f t="shared" si="8"/>
        <v>2166316.9700000002</v>
      </c>
      <c r="I82" s="7">
        <v>2166316.9700000002</v>
      </c>
      <c r="J82" s="7"/>
      <c r="K82" s="7"/>
      <c r="L82" s="7">
        <f t="shared" si="1"/>
        <v>0</v>
      </c>
      <c r="M82" s="7">
        <f t="shared" si="9"/>
        <v>0</v>
      </c>
      <c r="N82" s="7">
        <f t="shared" si="3"/>
        <v>0</v>
      </c>
      <c r="O82" s="1" t="s">
        <v>311</v>
      </c>
      <c r="P82" s="7"/>
      <c r="Q82" s="8"/>
      <c r="S82" s="7"/>
    </row>
    <row r="83" spans="1:19" ht="15.75" customHeight="1" x14ac:dyDescent="0.25">
      <c r="A83" s="1" t="s">
        <v>186</v>
      </c>
      <c r="B83" s="1" t="s">
        <v>315</v>
      </c>
      <c r="C83" s="1">
        <v>176.27</v>
      </c>
      <c r="D83" s="1" t="s">
        <v>316</v>
      </c>
      <c r="E83" s="1" t="s">
        <v>317</v>
      </c>
      <c r="F83" s="1" t="s">
        <v>314</v>
      </c>
      <c r="G83" s="1" t="s">
        <v>31</v>
      </c>
      <c r="H83" s="7">
        <f t="shared" si="8"/>
        <v>2412646.89</v>
      </c>
      <c r="I83" s="7">
        <v>2412646.89</v>
      </c>
      <c r="J83" s="7"/>
      <c r="K83" s="7"/>
      <c r="L83" s="7">
        <f t="shared" si="1"/>
        <v>0</v>
      </c>
      <c r="M83" s="7">
        <f t="shared" si="9"/>
        <v>0</v>
      </c>
      <c r="N83" s="7">
        <f t="shared" si="3"/>
        <v>0</v>
      </c>
      <c r="O83" s="1" t="s">
        <v>315</v>
      </c>
      <c r="P83" s="7"/>
      <c r="Q83" s="8"/>
      <c r="S83" s="7"/>
    </row>
    <row r="84" spans="1:19" ht="15.75" customHeight="1" x14ac:dyDescent="0.25">
      <c r="H84" s="7"/>
      <c r="I84" s="7"/>
      <c r="J84" s="7"/>
      <c r="K84" s="7"/>
      <c r="L84" s="7"/>
      <c r="M84" s="7"/>
      <c r="N84" s="7"/>
      <c r="P84" s="7"/>
      <c r="Q84" s="8"/>
      <c r="S84" s="7"/>
    </row>
    <row r="85" spans="1:19" ht="15.75" customHeight="1" x14ac:dyDescent="0.25">
      <c r="H85" s="7">
        <f>SUM(H2:H84)</f>
        <v>29121177.3467508</v>
      </c>
      <c r="I85" s="23">
        <f>H103</f>
        <v>18469050.73</v>
      </c>
      <c r="J85" s="7">
        <f t="shared" ref="J85:L85" si="16">SUM(J2:J84)</f>
        <v>19495109.103888888</v>
      </c>
      <c r="K85" s="7">
        <f t="shared" si="16"/>
        <v>20521167.477777779</v>
      </c>
      <c r="L85" s="7">
        <f t="shared" si="16"/>
        <v>0</v>
      </c>
      <c r="M85" s="7">
        <f>SUM(M87-M86)</f>
        <v>36128187.609999999</v>
      </c>
      <c r="N85" s="7">
        <f>SUM(N2:N84)</f>
        <v>3071508.51</v>
      </c>
      <c r="P85" s="7">
        <f t="shared" ref="P85:Q85" si="17">SUM(P2:P84)</f>
        <v>9984164.3932492007</v>
      </c>
      <c r="Q85" s="8">
        <f t="shared" si="17"/>
        <v>2469742.54</v>
      </c>
      <c r="S85" s="7">
        <f>SUM(S2:S84)</f>
        <v>37006622.74000001</v>
      </c>
    </row>
    <row r="86" spans="1:19" ht="15.75" customHeight="1" x14ac:dyDescent="0.25">
      <c r="J86" s="7">
        <f>J85-I85</f>
        <v>1026058.3738888875</v>
      </c>
      <c r="K86" s="7">
        <f>K85-I85</f>
        <v>2052116.7477777787</v>
      </c>
      <c r="L86" s="7"/>
      <c r="M86" s="7">
        <f>SUM(P85:Q85)</f>
        <v>12453906.933249202</v>
      </c>
      <c r="N86" s="18" t="s">
        <v>318</v>
      </c>
      <c r="P86" s="7"/>
      <c r="Q86" s="7"/>
    </row>
    <row r="87" spans="1:19" ht="15.75" customHeight="1" x14ac:dyDescent="0.25">
      <c r="J87" s="7"/>
      <c r="K87" s="7"/>
      <c r="L87" s="7"/>
      <c r="M87" s="7">
        <f>SUM(M2:M83)</f>
        <v>48582094.543249205</v>
      </c>
      <c r="N87" s="7"/>
      <c r="P87" s="7"/>
      <c r="Q87" s="7"/>
      <c r="S87" s="19">
        <f>SUM(S85-S2-S8-S13-S16-S30-S38-S45-S48-S58-S62-S67-S79)</f>
        <v>29548094.02</v>
      </c>
    </row>
    <row r="88" spans="1:19" ht="15.75" customHeight="1" x14ac:dyDescent="0.25">
      <c r="E88" s="7"/>
      <c r="M88" s="20"/>
      <c r="S88" s="7"/>
    </row>
    <row r="89" spans="1:19" ht="15.75" customHeight="1" x14ac:dyDescent="0.25">
      <c r="H89" s="21">
        <f t="shared" ref="H89:I89" si="18">COUNTIF(H2:H83,"&gt;0")</f>
        <v>25</v>
      </c>
      <c r="I89" s="21">
        <f t="shared" si="18"/>
        <v>82</v>
      </c>
      <c r="J89" s="21"/>
      <c r="K89" s="21"/>
      <c r="L89" s="21">
        <f>COUNTIF(L2:L83,"&gt;0")</f>
        <v>0</v>
      </c>
      <c r="M89" s="21">
        <f>COUNTIF(M2:M83,"&gt;0")-P89-Q89</f>
        <v>41</v>
      </c>
      <c r="N89" s="21">
        <f>COUNTIF(N2:N83,"&gt;0")</f>
        <v>4</v>
      </c>
      <c r="P89" s="21">
        <f t="shared" ref="P89:Q89" si="19">COUNTIF(P2:P83,"&gt;0")</f>
        <v>10</v>
      </c>
      <c r="Q89" s="21">
        <f t="shared" si="19"/>
        <v>3</v>
      </c>
      <c r="S89" s="19"/>
    </row>
    <row r="90" spans="1:19" ht="15.75" customHeight="1" x14ac:dyDescent="0.25"/>
    <row r="91" spans="1:19" ht="15.75" customHeight="1" x14ac:dyDescent="0.25">
      <c r="H91" s="7">
        <f>SUM(H85)</f>
        <v>29121177.3467508</v>
      </c>
      <c r="I91" s="1" t="s">
        <v>319</v>
      </c>
      <c r="J91" s="21"/>
      <c r="K91" s="21"/>
      <c r="L91" s="21">
        <f>SUM(H89)</f>
        <v>25</v>
      </c>
      <c r="M91" s="19">
        <f t="shared" ref="M91:M95" si="20">SUM(H91/$H$97*100)</f>
        <v>37.47741457782621</v>
      </c>
      <c r="N91" s="1" t="s">
        <v>320</v>
      </c>
      <c r="P91" s="21"/>
      <c r="Q91" s="21"/>
    </row>
    <row r="92" spans="1:19" ht="15.75" customHeight="1" x14ac:dyDescent="0.25">
      <c r="H92" s="7">
        <f>SUM(L85)</f>
        <v>0</v>
      </c>
      <c r="I92" s="1" t="s">
        <v>321</v>
      </c>
      <c r="J92" s="21"/>
      <c r="K92" s="21"/>
      <c r="L92" s="21">
        <f>SUM(L89)</f>
        <v>0</v>
      </c>
      <c r="M92" s="19">
        <f t="shared" si="20"/>
        <v>0</v>
      </c>
      <c r="N92" s="1" t="s">
        <v>320</v>
      </c>
      <c r="P92" s="21"/>
      <c r="Q92" s="21"/>
    </row>
    <row r="93" spans="1:19" ht="15.75" customHeight="1" x14ac:dyDescent="0.25">
      <c r="H93" s="7">
        <f>SUM(M85)</f>
        <v>36128187.609999999</v>
      </c>
      <c r="I93" s="1" t="s">
        <v>322</v>
      </c>
      <c r="J93" s="21"/>
      <c r="K93" s="21"/>
      <c r="L93" s="21">
        <f>SUM(M89)</f>
        <v>41</v>
      </c>
      <c r="M93" s="19">
        <f t="shared" si="20"/>
        <v>46.495066077969753</v>
      </c>
      <c r="N93" s="1" t="s">
        <v>320</v>
      </c>
      <c r="P93" s="21"/>
      <c r="Q93" s="21"/>
    </row>
    <row r="94" spans="1:19" ht="15.75" customHeight="1" x14ac:dyDescent="0.25">
      <c r="H94" s="7">
        <f>SUM(P85)</f>
        <v>9984164.3932492007</v>
      </c>
      <c r="I94" s="1" t="s">
        <v>323</v>
      </c>
      <c r="J94" s="21"/>
      <c r="K94" s="21"/>
      <c r="L94" s="21">
        <f>SUM(P89)</f>
        <v>10</v>
      </c>
      <c r="M94" s="19">
        <f t="shared" si="20"/>
        <v>12.849091357933037</v>
      </c>
      <c r="N94" s="1" t="s">
        <v>320</v>
      </c>
      <c r="P94" s="21"/>
      <c r="Q94" s="21"/>
    </row>
    <row r="95" spans="1:19" ht="15.75" customHeight="1" x14ac:dyDescent="0.25">
      <c r="H95" s="7">
        <f>SUM(Q85)</f>
        <v>2469742.54</v>
      </c>
      <c r="I95" s="1" t="s">
        <v>12</v>
      </c>
      <c r="J95" s="21"/>
      <c r="K95" s="21"/>
      <c r="L95" s="21">
        <f>SUM(Q89)</f>
        <v>3</v>
      </c>
      <c r="M95" s="19">
        <f t="shared" si="20"/>
        <v>3.1784279862709908</v>
      </c>
      <c r="N95" s="1" t="s">
        <v>320</v>
      </c>
      <c r="P95" s="21"/>
      <c r="Q95" s="21"/>
    </row>
    <row r="96" spans="1:19" ht="15.75" customHeight="1" x14ac:dyDescent="0.25">
      <c r="H96" s="7"/>
    </row>
    <row r="97" spans="5:17" ht="15.75" customHeight="1" x14ac:dyDescent="0.25">
      <c r="H97" s="7">
        <f>SUM(H91:H95)</f>
        <v>77703271.890000001</v>
      </c>
      <c r="I97" s="1" t="s">
        <v>324</v>
      </c>
      <c r="J97" s="21"/>
      <c r="K97" s="21"/>
      <c r="L97" s="21">
        <f>SUM(L91:L95)</f>
        <v>79</v>
      </c>
      <c r="P97" s="21"/>
      <c r="Q97" s="21"/>
    </row>
    <row r="98" spans="5:17" ht="15.75" customHeight="1" x14ac:dyDescent="0.25"/>
    <row r="99" spans="5:17" ht="15.75" customHeight="1" x14ac:dyDescent="0.25">
      <c r="H99" s="19">
        <f>SUM(S87)</f>
        <v>29548094.02</v>
      </c>
      <c r="I99" s="1" t="s">
        <v>325</v>
      </c>
    </row>
    <row r="100" spans="5:17" ht="15.75" customHeight="1" x14ac:dyDescent="0.25">
      <c r="E100" s="1" t="s">
        <v>326</v>
      </c>
      <c r="H100" s="22" t="s">
        <v>328</v>
      </c>
      <c r="I100" s="22" t="s">
        <v>327</v>
      </c>
      <c r="J100" s="22"/>
      <c r="K100" s="22"/>
      <c r="L100" s="22" t="s">
        <v>329</v>
      </c>
    </row>
    <row r="101" spans="5:17" ht="15.75" customHeight="1" x14ac:dyDescent="0.25">
      <c r="F101" s="1">
        <v>1</v>
      </c>
      <c r="G101" s="1" t="s">
        <v>184</v>
      </c>
      <c r="H101" s="23">
        <f>H46</f>
        <v>6073162.7567507997</v>
      </c>
      <c r="I101" s="1">
        <f>C46</f>
        <v>499.29</v>
      </c>
      <c r="L101" s="23">
        <f t="shared" ref="L101:L104" si="21">H101/I101</f>
        <v>12163.59782240942</v>
      </c>
      <c r="M101" s="1">
        <v>12500</v>
      </c>
      <c r="N101" s="1">
        <f t="shared" ref="N101:N103" si="22">M101*I101</f>
        <v>6241125</v>
      </c>
      <c r="O101" s="28">
        <f t="shared" ref="O101:O103" si="23">H101-N101</f>
        <v>-167962.24324920028</v>
      </c>
    </row>
    <row r="102" spans="5:17" ht="15.75" customHeight="1" x14ac:dyDescent="0.25">
      <c r="E102" s="24">
        <f t="shared" ref="E102:E103" si="24">H102/F102</f>
        <v>2289481.9300000002</v>
      </c>
      <c r="F102" s="1">
        <v>2</v>
      </c>
      <c r="G102" s="1" t="s">
        <v>330</v>
      </c>
      <c r="H102" s="23">
        <f>SUM(I82:I83)</f>
        <v>4578963.8600000003</v>
      </c>
      <c r="I102" s="1">
        <f>C83+C82</f>
        <v>334.42</v>
      </c>
      <c r="L102" s="23">
        <f t="shared" si="21"/>
        <v>13692.254829256624</v>
      </c>
      <c r="M102" s="1">
        <v>12200</v>
      </c>
      <c r="N102" s="1">
        <f t="shared" si="22"/>
        <v>4079924</v>
      </c>
      <c r="O102" s="28">
        <f t="shared" si="23"/>
        <v>499039.86000000034</v>
      </c>
    </row>
    <row r="103" spans="5:17" ht="15.75" customHeight="1" x14ac:dyDescent="0.25">
      <c r="E103" s="24">
        <f t="shared" si="24"/>
        <v>839502.30590909091</v>
      </c>
      <c r="F103" s="25">
        <f>L91-F102-F101</f>
        <v>22</v>
      </c>
      <c r="G103" s="1" t="s">
        <v>331</v>
      </c>
      <c r="H103" s="23">
        <f>H85-(H101+H102)</f>
        <v>18469050.73</v>
      </c>
      <c r="I103" s="1">
        <f>2668.08-(I101+I102)</f>
        <v>1834.37</v>
      </c>
      <c r="L103" s="23">
        <f t="shared" si="21"/>
        <v>10068.334485409161</v>
      </c>
      <c r="M103" s="1">
        <v>10550</v>
      </c>
      <c r="N103" s="1">
        <f t="shared" si="22"/>
        <v>19352603.5</v>
      </c>
      <c r="O103" s="28">
        <f t="shared" si="23"/>
        <v>-883552.76999999955</v>
      </c>
    </row>
    <row r="104" spans="5:17" ht="15.75" customHeight="1" x14ac:dyDescent="0.25">
      <c r="G104" s="1" t="s">
        <v>324</v>
      </c>
      <c r="H104" s="7">
        <f>H91</f>
        <v>29121177.3467508</v>
      </c>
      <c r="I104" s="1">
        <v>2668.08</v>
      </c>
      <c r="J104" s="23"/>
      <c r="K104" s="23"/>
      <c r="L104" s="23">
        <f t="shared" si="21"/>
        <v>10914.65673696096</v>
      </c>
    </row>
    <row r="105" spans="5:17" ht="15.75" customHeight="1" x14ac:dyDescent="0.25">
      <c r="J105" s="24"/>
      <c r="K105" s="24"/>
      <c r="L105" s="24">
        <v>19528333</v>
      </c>
      <c r="M105" s="24">
        <f>L105-H103</f>
        <v>1059282.2699999996</v>
      </c>
    </row>
    <row r="106" spans="5:17" ht="15.75" customHeight="1" x14ac:dyDescent="0.25">
      <c r="J106" s="23">
        <f>(H103*11%)+H103</f>
        <v>20500646.3103</v>
      </c>
    </row>
    <row r="107" spans="5:17" ht="15.75" customHeight="1" x14ac:dyDescent="0.25"/>
    <row r="108" spans="5:17" ht="15.75" customHeight="1" x14ac:dyDescent="0.25"/>
    <row r="109" spans="5:17" ht="15.75" customHeight="1" x14ac:dyDescent="0.25"/>
    <row r="110" spans="5:17" ht="15.75" customHeight="1" x14ac:dyDescent="0.25"/>
    <row r="111" spans="5:17" ht="15.75" customHeight="1" x14ac:dyDescent="0.25"/>
    <row r="112" spans="5:1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autoFilter ref="A1:T84" xr:uid="{00000000-0009-0000-0000-000001000000}">
    <filterColumn colId="6">
      <filters blank="1">
        <filter val="Disponível"/>
      </filters>
    </filterColumn>
  </autoFilter>
  <pageMargins left="0.51181102362204722" right="0.51181102362204722" top="0.78740157480314965" bottom="0.78740157480314965" header="0" footer="0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vgv</vt:lpstr>
      <vt:lpstr>aumento de preço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Amilton</dc:creator>
  <cp:lastModifiedBy>Usuário do Windows</cp:lastModifiedBy>
  <cp:lastPrinted>2025-08-01T11:52:01Z</cp:lastPrinted>
  <dcterms:created xsi:type="dcterms:W3CDTF">2024-04-23T12:42:47Z</dcterms:created>
  <dcterms:modified xsi:type="dcterms:W3CDTF">2025-08-08T12:21:46Z</dcterms:modified>
</cp:coreProperties>
</file>