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0" yWindow="220" windowWidth="2536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K37" i="1"/>
  <c r="K36" i="1"/>
  <c r="J38" i="1"/>
  <c r="J37" i="1"/>
  <c r="J36" i="1"/>
  <c r="E38" i="1"/>
  <c r="E37" i="1"/>
  <c r="C38" i="1"/>
  <c r="C37" i="1"/>
  <c r="C36" i="1"/>
  <c r="B38" i="1"/>
  <c r="B37" i="1"/>
  <c r="B36" i="1"/>
  <c r="M30" i="1"/>
  <c r="K30" i="1"/>
  <c r="K29" i="1"/>
  <c r="K28" i="1"/>
  <c r="J30" i="1"/>
  <c r="J29" i="1"/>
  <c r="J28" i="1"/>
  <c r="E30" i="1"/>
  <c r="C31" i="1"/>
  <c r="C30" i="1"/>
  <c r="C29" i="1"/>
  <c r="B30" i="1"/>
  <c r="B29" i="1"/>
  <c r="B28" i="1"/>
  <c r="M23" i="1"/>
  <c r="M22" i="1"/>
  <c r="M21" i="1"/>
  <c r="M20" i="1"/>
  <c r="K22" i="1"/>
  <c r="K21" i="1"/>
  <c r="K20" i="1"/>
  <c r="J21" i="1"/>
  <c r="J20" i="1"/>
  <c r="E23" i="1"/>
  <c r="E22" i="1"/>
  <c r="E21" i="1"/>
  <c r="E20" i="1"/>
  <c r="C21" i="1"/>
  <c r="C20" i="1"/>
  <c r="B22" i="1"/>
  <c r="B21" i="1"/>
  <c r="B20" i="1"/>
  <c r="N12" i="1"/>
  <c r="M14" i="1"/>
  <c r="M12" i="1"/>
  <c r="K13" i="1"/>
  <c r="K12" i="1"/>
  <c r="J13" i="1"/>
  <c r="J12" i="1"/>
  <c r="F15" i="1"/>
  <c r="F12" i="1"/>
  <c r="E14" i="1"/>
  <c r="E13" i="1"/>
  <c r="E12" i="1"/>
  <c r="C14" i="1"/>
  <c r="C13" i="1"/>
  <c r="C12" i="1"/>
  <c r="B14" i="1"/>
  <c r="B13" i="1"/>
  <c r="B12" i="1"/>
  <c r="L34" i="1"/>
  <c r="L26" i="1"/>
  <c r="L18" i="1"/>
  <c r="L10" i="1"/>
  <c r="J39" i="1"/>
  <c r="I39" i="1"/>
  <c r="I38" i="1"/>
  <c r="I37" i="1"/>
  <c r="I36" i="1"/>
  <c r="J31" i="1"/>
  <c r="I31" i="1"/>
  <c r="I30" i="1"/>
  <c r="I29" i="1"/>
  <c r="I28" i="1"/>
  <c r="I23" i="1"/>
  <c r="I22" i="1"/>
  <c r="I21" i="1"/>
  <c r="I20" i="1"/>
  <c r="J15" i="1"/>
  <c r="I15" i="1"/>
  <c r="K14" i="1"/>
  <c r="I14" i="1"/>
  <c r="I13" i="1"/>
  <c r="I12" i="1"/>
  <c r="B39" i="1"/>
  <c r="A39" i="1"/>
  <c r="A38" i="1"/>
  <c r="A37" i="1"/>
  <c r="A36" i="1"/>
  <c r="A31" i="1"/>
  <c r="A30" i="1"/>
  <c r="A29" i="1"/>
  <c r="A28" i="1"/>
  <c r="A23" i="1"/>
  <c r="C22" i="1"/>
  <c r="A22" i="1"/>
  <c r="A21" i="1"/>
  <c r="A20" i="1"/>
  <c r="A15" i="1"/>
  <c r="A14" i="1"/>
  <c r="A13" i="1"/>
  <c r="A12" i="1"/>
  <c r="D34" i="1"/>
  <c r="D26" i="1"/>
  <c r="D18" i="1"/>
  <c r="D10" i="1"/>
  <c r="M6" i="1"/>
  <c r="K6" i="1"/>
  <c r="K5" i="1"/>
  <c r="J6" i="1"/>
  <c r="D2" i="1"/>
  <c r="L2" i="1"/>
  <c r="J4" i="1"/>
  <c r="J7" i="1"/>
  <c r="I7" i="1"/>
  <c r="I6" i="1"/>
  <c r="I5" i="1"/>
  <c r="I4" i="1"/>
  <c r="E6" i="1"/>
  <c r="C6" i="1"/>
  <c r="C5" i="1"/>
  <c r="C4" i="1"/>
  <c r="B6" i="1"/>
  <c r="B7" i="1"/>
  <c r="B4" i="1"/>
  <c r="A7" i="1"/>
  <c r="A6" i="1"/>
  <c r="A5" i="1"/>
  <c r="A4" i="1"/>
</calcChain>
</file>

<file path=xl/sharedStrings.xml><?xml version="1.0" encoding="utf-8"?>
<sst xmlns="http://schemas.openxmlformats.org/spreadsheetml/2006/main" count="90" uniqueCount="18">
  <si>
    <t>Conjunto: hypothyroid.arff</t>
  </si>
  <si>
    <t>Classe: Class</t>
  </si>
  <si>
    <t>Amostras:</t>
  </si>
  <si>
    <t>negative</t>
  </si>
  <si>
    <t>compensated_hypothyroid</t>
  </si>
  <si>
    <t>primary_hypothyroid</t>
  </si>
  <si>
    <t>secondary_hypothyroid</t>
  </si>
  <si>
    <t>↓ Real      Escolhido →</t>
  </si>
  <si>
    <t>Técnica: J48 - Training</t>
  </si>
  <si>
    <t>Técnica: J48 - Test</t>
  </si>
  <si>
    <t>Técnica: NaiveBayes - Training</t>
  </si>
  <si>
    <t>Técnica: MLP - Training</t>
  </si>
  <si>
    <t>Técnica: IBk    k = 2 - Training</t>
  </si>
  <si>
    <t>Técnica: IBk    k = 5 - Training</t>
  </si>
  <si>
    <t>Técnica: NaiveBayes - Test</t>
  </si>
  <si>
    <t>Técnica: MLP - Test</t>
  </si>
  <si>
    <t>Técnica: IBk    k = 2 - Test</t>
  </si>
  <si>
    <t>Técnica: IBk    k = 5 -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</si>
</sst>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4" borderId="4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4" borderId="4" xfId="0" applyNumberFormat="1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sqref="A1:G1"/>
    </sheetView>
  </sheetViews>
  <sheetFormatPr baseColWidth="10" defaultRowHeight="15" x14ac:dyDescent="0"/>
  <cols>
    <col min="1" max="1" width="25.5" customWidth="1"/>
    <col min="2" max="2" width="13.6640625" customWidth="1"/>
    <col min="3" max="3" width="12" customWidth="1"/>
    <col min="4" max="4" width="13.1640625" customWidth="1"/>
    <col min="5" max="5" width="18.5" bestFit="1" customWidth="1"/>
    <col min="9" max="9" width="23.6640625" bestFit="1" customWidth="1"/>
    <col min="10" max="10" width="11.5" bestFit="1" customWidth="1"/>
    <col min="11" max="11" width="10.5" customWidth="1"/>
    <col min="12" max="12" width="13.83203125" customWidth="1"/>
    <col min="13" max="13" width="18.5" bestFit="1" customWidth="1"/>
  </cols>
  <sheetData>
    <row r="1" spans="1:15">
      <c r="A1" s="16" t="s">
        <v>8</v>
      </c>
      <c r="B1" s="16"/>
      <c r="C1" s="16"/>
      <c r="D1" s="16"/>
      <c r="E1" s="16"/>
      <c r="F1" s="16"/>
      <c r="G1" s="16"/>
      <c r="I1" s="16" t="s">
        <v>9</v>
      </c>
      <c r="J1" s="16"/>
      <c r="K1" s="16"/>
      <c r="L1" s="16"/>
      <c r="M1" s="16"/>
      <c r="N1" s="16"/>
      <c r="O1" s="16"/>
    </row>
    <row r="2" spans="1:15">
      <c r="A2" s="1" t="s">
        <v>0</v>
      </c>
      <c r="B2" s="2" t="s">
        <v>1</v>
      </c>
      <c r="C2" s="3" t="s">
        <v>2</v>
      </c>
      <c r="D2" s="4">
        <f>3007+6</f>
        <v>3013</v>
      </c>
      <c r="E2" s="4"/>
      <c r="F2" s="4"/>
      <c r="G2" s="5"/>
      <c r="I2" s="1" t="s">
        <v>0</v>
      </c>
      <c r="J2" s="2" t="s">
        <v>1</v>
      </c>
      <c r="K2" s="3" t="s">
        <v>2</v>
      </c>
      <c r="L2" s="4">
        <f>751+4</f>
        <v>755</v>
      </c>
      <c r="M2" s="4"/>
      <c r="N2" s="4"/>
      <c r="O2" s="5"/>
    </row>
    <row r="3" spans="1:15">
      <c r="A3" s="6" t="s">
        <v>7</v>
      </c>
      <c r="B3" s="7" t="s">
        <v>3</v>
      </c>
      <c r="C3" s="8" t="s">
        <v>4</v>
      </c>
      <c r="D3" s="8"/>
      <c r="E3" s="7" t="s">
        <v>5</v>
      </c>
      <c r="F3" s="8" t="s">
        <v>6</v>
      </c>
      <c r="G3" s="8"/>
      <c r="I3" s="6" t="s">
        <v>7</v>
      </c>
      <c r="J3" s="7" t="s">
        <v>3</v>
      </c>
      <c r="K3" s="8" t="s">
        <v>4</v>
      </c>
      <c r="L3" s="8"/>
      <c r="M3" s="7" t="s">
        <v>5</v>
      </c>
      <c r="N3" s="8" t="s">
        <v>6</v>
      </c>
      <c r="O3" s="8"/>
    </row>
    <row r="4" spans="1:15">
      <c r="A4" s="9" t="str">
        <f>B3</f>
        <v>negative</v>
      </c>
      <c r="B4" s="10">
        <f>(((2767)*100)/D2)/100</f>
        <v>0.91835380019913715</v>
      </c>
      <c r="C4" s="11">
        <f>(((2)*100)/D2)/100</f>
        <v>6.6379024228343836E-4</v>
      </c>
      <c r="D4" s="11"/>
      <c r="E4" s="12">
        <v>0</v>
      </c>
      <c r="F4" s="11">
        <v>0</v>
      </c>
      <c r="G4" s="11"/>
      <c r="I4" s="9" t="str">
        <f>J3</f>
        <v>negative</v>
      </c>
      <c r="J4" s="10">
        <f>(((708)*100)/L2)/100</f>
        <v>0.93774834437086096</v>
      </c>
      <c r="K4" s="11">
        <v>0</v>
      </c>
      <c r="L4" s="11"/>
      <c r="M4" s="12">
        <v>0</v>
      </c>
      <c r="N4" s="11">
        <v>0</v>
      </c>
      <c r="O4" s="11"/>
    </row>
    <row r="5" spans="1:15">
      <c r="A5" s="9" t="str">
        <f>C3</f>
        <v>compensated_hypothyroid</v>
      </c>
      <c r="B5" s="13">
        <v>0</v>
      </c>
      <c r="C5" s="14">
        <f>(((167)*100)/D2)/100</f>
        <v>5.5426485230667108E-2</v>
      </c>
      <c r="D5" s="14"/>
      <c r="E5" s="13">
        <v>0</v>
      </c>
      <c r="F5" s="15">
        <v>0</v>
      </c>
      <c r="G5" s="15"/>
      <c r="I5" s="9" t="str">
        <f>K3</f>
        <v>compensated_hypothyroid</v>
      </c>
      <c r="J5" s="13">
        <v>0</v>
      </c>
      <c r="K5" s="14">
        <f>(((27)*100)/L2)/100</f>
        <v>3.5761589403973511E-2</v>
      </c>
      <c r="L5" s="14"/>
      <c r="M5" s="13">
        <v>0</v>
      </c>
      <c r="N5" s="15">
        <v>0</v>
      </c>
      <c r="O5" s="15"/>
    </row>
    <row r="6" spans="1:15">
      <c r="A6" s="9" t="str">
        <f>E3</f>
        <v>primary_hypothyroid</v>
      </c>
      <c r="B6" s="12">
        <f>(((1)*100)/D2)/100</f>
        <v>3.3189512114171918E-4</v>
      </c>
      <c r="C6" s="11">
        <f>(((2)*100)/D2)/100</f>
        <v>6.6379024228343836E-4</v>
      </c>
      <c r="D6" s="11"/>
      <c r="E6" s="10">
        <f>(((73)*100)/D2)/100</f>
        <v>2.4228343843345504E-2</v>
      </c>
      <c r="F6" s="11">
        <v>0</v>
      </c>
      <c r="G6" s="11"/>
      <c r="I6" s="9" t="str">
        <f>M3</f>
        <v>primary_hypothyroid</v>
      </c>
      <c r="J6" s="12">
        <f>(((2)*100)/L2)/100</f>
        <v>2.6490066225165563E-3</v>
      </c>
      <c r="K6" s="11">
        <f>(((1)*100)/L2)/100</f>
        <v>1.3245033112582781E-3</v>
      </c>
      <c r="L6" s="11"/>
      <c r="M6" s="10">
        <f>(((16)*100)/L2)/100</f>
        <v>2.119205298013245E-2</v>
      </c>
      <c r="N6" s="11">
        <v>0</v>
      </c>
      <c r="O6" s="11"/>
    </row>
    <row r="7" spans="1:15">
      <c r="A7" s="9" t="str">
        <f>F3</f>
        <v>secondary_hypothyroid</v>
      </c>
      <c r="B7" s="13">
        <f>(((1)*100)/D2)/100</f>
        <v>3.3189512114171918E-4</v>
      </c>
      <c r="C7" s="15">
        <v>0</v>
      </c>
      <c r="D7" s="15"/>
      <c r="E7" s="13">
        <v>0</v>
      </c>
      <c r="F7" s="14">
        <v>0</v>
      </c>
      <c r="G7" s="14"/>
      <c r="I7" s="9" t="str">
        <f>N3</f>
        <v>secondary_hypothyroid</v>
      </c>
      <c r="J7" s="13">
        <f>(((1)*100)/L2)/100</f>
        <v>1.3245033112582781E-3</v>
      </c>
      <c r="K7" s="15">
        <v>0</v>
      </c>
      <c r="L7" s="15"/>
      <c r="M7" s="13">
        <v>0</v>
      </c>
      <c r="N7" s="14">
        <v>0</v>
      </c>
      <c r="O7" s="14"/>
    </row>
    <row r="9" spans="1:15">
      <c r="A9" s="16" t="s">
        <v>10</v>
      </c>
      <c r="B9" s="16"/>
      <c r="C9" s="16"/>
      <c r="D9" s="16"/>
      <c r="E9" s="16"/>
      <c r="F9" s="16"/>
      <c r="G9" s="16"/>
      <c r="I9" s="16" t="s">
        <v>14</v>
      </c>
      <c r="J9" s="16"/>
      <c r="K9" s="16"/>
      <c r="L9" s="16"/>
      <c r="M9" s="16"/>
      <c r="N9" s="16"/>
      <c r="O9" s="16"/>
    </row>
    <row r="10" spans="1:15">
      <c r="A10" s="1" t="s">
        <v>0</v>
      </c>
      <c r="B10" s="2" t="s">
        <v>1</v>
      </c>
      <c r="C10" s="3" t="s">
        <v>2</v>
      </c>
      <c r="D10" s="4">
        <f>3007+6</f>
        <v>3013</v>
      </c>
      <c r="E10" s="4"/>
      <c r="F10" s="4"/>
      <c r="G10" s="5"/>
      <c r="I10" s="1" t="s">
        <v>0</v>
      </c>
      <c r="J10" s="2" t="s">
        <v>1</v>
      </c>
      <c r="K10" s="3" t="s">
        <v>2</v>
      </c>
      <c r="L10" s="4">
        <f>751+4</f>
        <v>755</v>
      </c>
      <c r="M10" s="4"/>
      <c r="N10" s="4"/>
      <c r="O10" s="5"/>
    </row>
    <row r="11" spans="1:15">
      <c r="A11" s="6" t="s">
        <v>7</v>
      </c>
      <c r="B11" s="7" t="s">
        <v>3</v>
      </c>
      <c r="C11" s="8" t="s">
        <v>4</v>
      </c>
      <c r="D11" s="8"/>
      <c r="E11" s="7" t="s">
        <v>5</v>
      </c>
      <c r="F11" s="8" t="s">
        <v>6</v>
      </c>
      <c r="G11" s="8"/>
      <c r="I11" s="6" t="s">
        <v>7</v>
      </c>
      <c r="J11" s="7" t="s">
        <v>3</v>
      </c>
      <c r="K11" s="8" t="s">
        <v>4</v>
      </c>
      <c r="L11" s="8"/>
      <c r="M11" s="7" t="s">
        <v>5</v>
      </c>
      <c r="N11" s="8" t="s">
        <v>6</v>
      </c>
      <c r="O11" s="8"/>
    </row>
    <row r="12" spans="1:15">
      <c r="A12" s="9" t="str">
        <f>B11</f>
        <v>negative</v>
      </c>
      <c r="B12" s="10">
        <f>(((2745)*100)/D10)/100</f>
        <v>0.91105210753401922</v>
      </c>
      <c r="C12" s="11">
        <f>(((15)*100)/D10)/100</f>
        <v>4.9784268171257882E-3</v>
      </c>
      <c r="D12" s="11"/>
      <c r="E12" s="12">
        <f>(((8)*100)/D10)/100</f>
        <v>2.6551609691337534E-3</v>
      </c>
      <c r="F12" s="11">
        <f>(((1)*100)/D10)/100</f>
        <v>3.3189512114171918E-4</v>
      </c>
      <c r="G12" s="11"/>
      <c r="I12" s="9" t="str">
        <f>J11</f>
        <v>negative</v>
      </c>
      <c r="J12" s="10">
        <f>(((703)*100)/L10)/100</f>
        <v>0.93112582781456954</v>
      </c>
      <c r="K12" s="11">
        <f>(((1)*100)/L10)/100</f>
        <v>1.3245033112582781E-3</v>
      </c>
      <c r="L12" s="11"/>
      <c r="M12" s="12">
        <f>(((2)*100)/D10)/100</f>
        <v>6.6379024228343836E-4</v>
      </c>
      <c r="N12" s="11">
        <f>(((2)*100)/D10)/100</f>
        <v>6.6379024228343836E-4</v>
      </c>
      <c r="O12" s="11"/>
    </row>
    <row r="13" spans="1:15">
      <c r="A13" s="9" t="str">
        <f>C11</f>
        <v>compensated_hypothyroid</v>
      </c>
      <c r="B13" s="13">
        <f>(((109)*100)/D10)/100</f>
        <v>3.6176568204447396E-2</v>
      </c>
      <c r="C13" s="14">
        <f>(((56)*100)/D10)/100</f>
        <v>1.8586126783936275E-2</v>
      </c>
      <c r="D13" s="14"/>
      <c r="E13" s="13">
        <f>(((2)*100)/D10)/100</f>
        <v>6.6379024228343836E-4</v>
      </c>
      <c r="F13" s="15">
        <v>0</v>
      </c>
      <c r="G13" s="15"/>
      <c r="I13" s="9" t="str">
        <f>K11</f>
        <v>compensated_hypothyroid</v>
      </c>
      <c r="J13" s="13">
        <f>(((14)*100)/D10)/100</f>
        <v>4.6465316959840687E-3</v>
      </c>
      <c r="K13" s="14">
        <f>(((13)*100)/L10)/100</f>
        <v>1.7218543046357615E-2</v>
      </c>
      <c r="L13" s="14"/>
      <c r="M13" s="13">
        <v>0</v>
      </c>
      <c r="N13" s="15">
        <v>0</v>
      </c>
      <c r="O13" s="15"/>
    </row>
    <row r="14" spans="1:15">
      <c r="A14" s="9" t="str">
        <f>E11</f>
        <v>primary_hypothyroid</v>
      </c>
      <c r="B14" s="12">
        <f>(((8)*100)/D10)/100</f>
        <v>2.6551609691337534E-3</v>
      </c>
      <c r="C14" s="11">
        <f>(((6)*100)/D10)/100</f>
        <v>1.9913707268503153E-3</v>
      </c>
      <c r="D14" s="11"/>
      <c r="E14" s="10">
        <f>(((62)*100)/D10)/100</f>
        <v>2.057749751078659E-2</v>
      </c>
      <c r="F14" s="11">
        <v>0</v>
      </c>
      <c r="G14" s="11"/>
      <c r="I14" s="9" t="str">
        <f>M11</f>
        <v>primary_hypothyroid</v>
      </c>
      <c r="J14" s="12">
        <v>0</v>
      </c>
      <c r="K14" s="11">
        <f>(((2)*100)/L10)/100</f>
        <v>2.6490066225165563E-3</v>
      </c>
      <c r="L14" s="11"/>
      <c r="M14" s="10">
        <f>(((17)*100)/L10)/100</f>
        <v>2.2516556291390728E-2</v>
      </c>
      <c r="N14" s="11">
        <v>0</v>
      </c>
      <c r="O14" s="11"/>
    </row>
    <row r="15" spans="1:15">
      <c r="A15" s="9" t="str">
        <f>F11</f>
        <v>secondary_hypothyroid</v>
      </c>
      <c r="B15" s="13">
        <v>0</v>
      </c>
      <c r="C15" s="15">
        <v>0</v>
      </c>
      <c r="D15" s="15"/>
      <c r="E15" s="13">
        <v>0</v>
      </c>
      <c r="F15" s="14">
        <f>(((1)*100)/D10)/100</f>
        <v>3.3189512114171918E-4</v>
      </c>
      <c r="G15" s="14"/>
      <c r="I15" s="9" t="str">
        <f>N11</f>
        <v>secondary_hypothyroid</v>
      </c>
      <c r="J15" s="13">
        <f>(((1)*100)/L10)/100</f>
        <v>1.3245033112582781E-3</v>
      </c>
      <c r="K15" s="15">
        <v>0</v>
      </c>
      <c r="L15" s="15"/>
      <c r="M15" s="13">
        <v>0</v>
      </c>
      <c r="N15" s="14">
        <v>0</v>
      </c>
      <c r="O15" s="14"/>
    </row>
    <row r="17" spans="1:15">
      <c r="A17" s="16" t="s">
        <v>11</v>
      </c>
      <c r="B17" s="16"/>
      <c r="C17" s="16"/>
      <c r="D17" s="16"/>
      <c r="E17" s="16"/>
      <c r="F17" s="16"/>
      <c r="G17" s="16"/>
      <c r="I17" s="16" t="s">
        <v>15</v>
      </c>
      <c r="J17" s="16"/>
      <c r="K17" s="16"/>
      <c r="L17" s="16"/>
      <c r="M17" s="16"/>
      <c r="N17" s="16"/>
      <c r="O17" s="16"/>
    </row>
    <row r="18" spans="1:15">
      <c r="A18" s="1" t="s">
        <v>0</v>
      </c>
      <c r="B18" s="2" t="s">
        <v>1</v>
      </c>
      <c r="C18" s="3" t="s">
        <v>2</v>
      </c>
      <c r="D18" s="4">
        <f>3007+6</f>
        <v>3013</v>
      </c>
      <c r="E18" s="4"/>
      <c r="F18" s="4"/>
      <c r="G18" s="5"/>
      <c r="I18" s="1" t="s">
        <v>0</v>
      </c>
      <c r="J18" s="2" t="s">
        <v>1</v>
      </c>
      <c r="K18" s="3" t="s">
        <v>2</v>
      </c>
      <c r="L18" s="4">
        <f>751+4</f>
        <v>755</v>
      </c>
      <c r="M18" s="4"/>
      <c r="N18" s="4"/>
      <c r="O18" s="5"/>
    </row>
    <row r="19" spans="1:15">
      <c r="A19" s="6" t="s">
        <v>7</v>
      </c>
      <c r="B19" s="7" t="s">
        <v>3</v>
      </c>
      <c r="C19" s="8" t="s">
        <v>4</v>
      </c>
      <c r="D19" s="8"/>
      <c r="E19" s="7" t="s">
        <v>5</v>
      </c>
      <c r="F19" s="8" t="s">
        <v>6</v>
      </c>
      <c r="G19" s="8"/>
      <c r="I19" s="6" t="s">
        <v>7</v>
      </c>
      <c r="J19" s="7" t="s">
        <v>3</v>
      </c>
      <c r="K19" s="8" t="s">
        <v>4</v>
      </c>
      <c r="L19" s="8"/>
      <c r="M19" s="7" t="s">
        <v>5</v>
      </c>
      <c r="N19" s="8" t="s">
        <v>6</v>
      </c>
      <c r="O19" s="8"/>
    </row>
    <row r="20" spans="1:15">
      <c r="A20" s="9" t="str">
        <f>B19</f>
        <v>negative</v>
      </c>
      <c r="B20" s="10">
        <f>(((2758)*100)/D18)/100</f>
        <v>0.91536674410886165</v>
      </c>
      <c r="C20" s="11">
        <f>(((8)*100)/D18)/100</f>
        <v>2.6551609691337534E-3</v>
      </c>
      <c r="D20" s="11"/>
      <c r="E20" s="12">
        <f>(((3)*100)/D18)/100</f>
        <v>9.9568536342515765E-4</v>
      </c>
      <c r="F20" s="11">
        <v>0</v>
      </c>
      <c r="G20" s="11"/>
      <c r="I20" s="9" t="str">
        <f>J19</f>
        <v>negative</v>
      </c>
      <c r="J20" s="10">
        <f>(((696)*100)/L18)/100</f>
        <v>0.92185430463576157</v>
      </c>
      <c r="K20" s="11">
        <f>(((10)*100)/L18)/100</f>
        <v>1.3245033112582783E-2</v>
      </c>
      <c r="L20" s="11"/>
      <c r="M20" s="12">
        <f>(((2)*100)/L18)/100</f>
        <v>2.6490066225165563E-3</v>
      </c>
      <c r="N20" s="11">
        <v>0</v>
      </c>
      <c r="O20" s="11"/>
    </row>
    <row r="21" spans="1:15">
      <c r="A21" s="9" t="str">
        <f>C19</f>
        <v>compensated_hypothyroid</v>
      </c>
      <c r="B21" s="13">
        <f>(((93)*100)/D18)/100</f>
        <v>3.0866246266179887E-2</v>
      </c>
      <c r="C21" s="14">
        <f>(((60)*100)/D18)/100</f>
        <v>1.9913707268503153E-2</v>
      </c>
      <c r="D21" s="14"/>
      <c r="E21" s="13">
        <f>(((14)*100)/D18)/100</f>
        <v>4.6465316959840687E-3</v>
      </c>
      <c r="F21" s="15">
        <v>0</v>
      </c>
      <c r="G21" s="15"/>
      <c r="I21" s="9" t="str">
        <f>K19</f>
        <v>compensated_hypothyroid</v>
      </c>
      <c r="J21" s="13">
        <f>(((17)*100)/L18)/100</f>
        <v>2.2516556291390728E-2</v>
      </c>
      <c r="K21" s="14">
        <f>(((7)*100)/L18)/100</f>
        <v>9.2715231788079461E-3</v>
      </c>
      <c r="L21" s="14"/>
      <c r="M21" s="13">
        <f>(((3)*100)/L18)/100</f>
        <v>3.9735099337748344E-3</v>
      </c>
      <c r="N21" s="15">
        <v>0</v>
      </c>
      <c r="O21" s="15"/>
    </row>
    <row r="22" spans="1:15">
      <c r="A22" s="9" t="str">
        <f>E19</f>
        <v>primary_hypothyroid</v>
      </c>
      <c r="B22" s="12">
        <f>(((2)*100)/D18)/100</f>
        <v>6.6379024228343836E-4</v>
      </c>
      <c r="C22" s="11">
        <f>(((2)*100)/D18)/100</f>
        <v>6.6379024228343836E-4</v>
      </c>
      <c r="D22" s="11"/>
      <c r="E22" s="10">
        <f>(((72)*100)/D18)/100</f>
        <v>2.3896448722203784E-2</v>
      </c>
      <c r="F22" s="11">
        <v>0</v>
      </c>
      <c r="G22" s="11"/>
      <c r="I22" s="9" t="str">
        <f>M19</f>
        <v>primary_hypothyroid</v>
      </c>
      <c r="J22" s="12">
        <v>0</v>
      </c>
      <c r="K22" s="11">
        <f>(((1)*100)/L18)/100</f>
        <v>1.3245033112582781E-3</v>
      </c>
      <c r="L22" s="11"/>
      <c r="M22" s="10">
        <f>(((18)*100)/L18)/100</f>
        <v>2.3841059602649008E-2</v>
      </c>
      <c r="N22" s="11">
        <v>0</v>
      </c>
      <c r="O22" s="11"/>
    </row>
    <row r="23" spans="1:15">
      <c r="A23" s="9" t="str">
        <f>F19</f>
        <v>secondary_hypothyroid</v>
      </c>
      <c r="B23" s="13">
        <v>0</v>
      </c>
      <c r="C23" s="15">
        <v>0</v>
      </c>
      <c r="D23" s="15"/>
      <c r="E23" s="13">
        <f>(((1)*100)/D18)/100</f>
        <v>3.3189512114171918E-4</v>
      </c>
      <c r="F23" s="14">
        <v>0</v>
      </c>
      <c r="G23" s="14"/>
      <c r="I23" s="9" t="str">
        <f>N19</f>
        <v>secondary_hypothyroid</v>
      </c>
      <c r="J23" s="13">
        <v>0</v>
      </c>
      <c r="K23" s="15">
        <v>0</v>
      </c>
      <c r="L23" s="15"/>
      <c r="M23" s="13">
        <f>(((1)*100)/L18)/100</f>
        <v>1.3245033112582781E-3</v>
      </c>
      <c r="N23" s="14">
        <v>0</v>
      </c>
      <c r="O23" s="14"/>
    </row>
    <row r="25" spans="1:15">
      <c r="A25" s="16" t="s">
        <v>12</v>
      </c>
      <c r="B25" s="16"/>
      <c r="C25" s="16"/>
      <c r="D25" s="16"/>
      <c r="E25" s="16"/>
      <c r="F25" s="16"/>
      <c r="G25" s="16"/>
      <c r="I25" s="16" t="s">
        <v>16</v>
      </c>
      <c r="J25" s="16"/>
      <c r="K25" s="16"/>
      <c r="L25" s="16"/>
      <c r="M25" s="16"/>
      <c r="N25" s="16"/>
      <c r="O25" s="16"/>
    </row>
    <row r="26" spans="1:15">
      <c r="A26" s="1" t="s">
        <v>0</v>
      </c>
      <c r="B26" s="2" t="s">
        <v>1</v>
      </c>
      <c r="C26" s="3" t="s">
        <v>2</v>
      </c>
      <c r="D26" s="4">
        <f>3007+6</f>
        <v>3013</v>
      </c>
      <c r="E26" s="4"/>
      <c r="F26" s="4"/>
      <c r="G26" s="5"/>
      <c r="I26" s="1" t="s">
        <v>0</v>
      </c>
      <c r="J26" s="2" t="s">
        <v>1</v>
      </c>
      <c r="K26" s="3" t="s">
        <v>2</v>
      </c>
      <c r="L26" s="4">
        <f>751+4</f>
        <v>755</v>
      </c>
      <c r="M26" s="4"/>
      <c r="N26" s="4"/>
      <c r="O26" s="5"/>
    </row>
    <row r="27" spans="1:15">
      <c r="A27" s="6" t="s">
        <v>7</v>
      </c>
      <c r="B27" s="7" t="s">
        <v>3</v>
      </c>
      <c r="C27" s="8" t="s">
        <v>4</v>
      </c>
      <c r="D27" s="8"/>
      <c r="E27" s="7" t="s">
        <v>5</v>
      </c>
      <c r="F27" s="8" t="s">
        <v>6</v>
      </c>
      <c r="G27" s="8"/>
      <c r="I27" s="6" t="s">
        <v>7</v>
      </c>
      <c r="J27" s="7" t="s">
        <v>3</v>
      </c>
      <c r="K27" s="8" t="s">
        <v>4</v>
      </c>
      <c r="L27" s="8"/>
      <c r="M27" s="7" t="s">
        <v>5</v>
      </c>
      <c r="N27" s="8" t="s">
        <v>6</v>
      </c>
      <c r="O27" s="8"/>
    </row>
    <row r="28" spans="1:15">
      <c r="A28" s="9" t="str">
        <f>B27</f>
        <v>negative</v>
      </c>
      <c r="B28" s="10">
        <f>(((2769)*100)/D26)/100</f>
        <v>0.91901759044142051</v>
      </c>
      <c r="C28" s="11">
        <v>0</v>
      </c>
      <c r="D28" s="11"/>
      <c r="E28" s="12">
        <v>0</v>
      </c>
      <c r="F28" s="11">
        <v>0</v>
      </c>
      <c r="G28" s="11"/>
      <c r="I28" s="9" t="str">
        <f>J27</f>
        <v>negative</v>
      </c>
      <c r="J28" s="10">
        <f>(((705)*100)/L26)/100</f>
        <v>0.93377483443708609</v>
      </c>
      <c r="K28" s="11">
        <f>(((3)*100)/L26)/100</f>
        <v>3.9735099337748344E-3</v>
      </c>
      <c r="L28" s="11"/>
      <c r="M28" s="12">
        <v>0</v>
      </c>
      <c r="N28" s="11">
        <v>0</v>
      </c>
      <c r="O28" s="11"/>
    </row>
    <row r="29" spans="1:15">
      <c r="A29" s="9" t="str">
        <f>C27</f>
        <v>compensated_hypothyroid</v>
      </c>
      <c r="B29" s="13">
        <f>(((132)*100)/D26)/100</f>
        <v>4.3810155990706943E-2</v>
      </c>
      <c r="C29" s="14">
        <f>(((35)*100)/D26)/100</f>
        <v>1.1616329239960173E-2</v>
      </c>
      <c r="D29" s="14"/>
      <c r="E29" s="13">
        <v>0</v>
      </c>
      <c r="F29" s="15">
        <v>0</v>
      </c>
      <c r="G29" s="15"/>
      <c r="I29" s="9" t="str">
        <f>K27</f>
        <v>compensated_hypothyroid</v>
      </c>
      <c r="J29" s="13">
        <f>(((25)*100)/L26)/100</f>
        <v>3.3112582781456956E-2</v>
      </c>
      <c r="K29" s="14">
        <f>(((2)*100)/L26)/100</f>
        <v>2.6490066225165563E-3</v>
      </c>
      <c r="L29" s="14"/>
      <c r="M29" s="13">
        <v>0</v>
      </c>
      <c r="N29" s="15">
        <v>0</v>
      </c>
      <c r="O29" s="15"/>
    </row>
    <row r="30" spans="1:15">
      <c r="A30" s="9" t="str">
        <f>E27</f>
        <v>primary_hypothyroid</v>
      </c>
      <c r="B30" s="12">
        <f>(((24)*100)/D26)/100</f>
        <v>7.9654829074012612E-3</v>
      </c>
      <c r="C30" s="11">
        <f>(((8)*100)/D26)/100</f>
        <v>2.6551609691337534E-3</v>
      </c>
      <c r="D30" s="11"/>
      <c r="E30" s="10">
        <f>(((44)*100)/D26)/100</f>
        <v>1.4603385330235646E-2</v>
      </c>
      <c r="F30" s="11">
        <v>0</v>
      </c>
      <c r="G30" s="11"/>
      <c r="I30" s="9" t="str">
        <f>M27</f>
        <v>primary_hypothyroid</v>
      </c>
      <c r="J30" s="12">
        <f>(((11)*100)/L26)/100</f>
        <v>1.4569536423841059E-2</v>
      </c>
      <c r="K30" s="11">
        <f>(((4)*100)/L26)/100</f>
        <v>5.2980132450331126E-3</v>
      </c>
      <c r="L30" s="11"/>
      <c r="M30" s="10">
        <f>(((4)*100)/L26)/100</f>
        <v>5.2980132450331126E-3</v>
      </c>
      <c r="N30" s="11">
        <v>0</v>
      </c>
      <c r="O30" s="11"/>
    </row>
    <row r="31" spans="1:15">
      <c r="A31" s="9" t="str">
        <f>F27</f>
        <v>secondary_hypothyroid</v>
      </c>
      <c r="B31" s="13">
        <v>0</v>
      </c>
      <c r="C31" s="15">
        <f>(((1)*100)/D26)/100</f>
        <v>3.3189512114171918E-4</v>
      </c>
      <c r="D31" s="15"/>
      <c r="E31" s="13">
        <v>0</v>
      </c>
      <c r="F31" s="14">
        <v>0</v>
      </c>
      <c r="G31" s="14"/>
      <c r="I31" s="9" t="str">
        <f>N27</f>
        <v>secondary_hypothyroid</v>
      </c>
      <c r="J31" s="13">
        <f>(((1)*100)/L26)/100</f>
        <v>1.3245033112582781E-3</v>
      </c>
      <c r="K31" s="15">
        <v>0</v>
      </c>
      <c r="L31" s="15"/>
      <c r="M31" s="13">
        <v>0</v>
      </c>
      <c r="N31" s="14">
        <v>0</v>
      </c>
      <c r="O31" s="14"/>
    </row>
    <row r="33" spans="1:15">
      <c r="A33" s="16" t="s">
        <v>13</v>
      </c>
      <c r="B33" s="16"/>
      <c r="C33" s="16"/>
      <c r="D33" s="16"/>
      <c r="E33" s="16"/>
      <c r="F33" s="16"/>
      <c r="G33" s="16"/>
      <c r="I33" s="16" t="s">
        <v>17</v>
      </c>
      <c r="J33" s="16"/>
      <c r="K33" s="16"/>
      <c r="L33" s="16"/>
      <c r="M33" s="16"/>
      <c r="N33" s="16"/>
      <c r="O33" s="16"/>
    </row>
    <row r="34" spans="1:15">
      <c r="A34" s="1" t="s">
        <v>0</v>
      </c>
      <c r="B34" s="2" t="s">
        <v>1</v>
      </c>
      <c r="C34" s="3" t="s">
        <v>2</v>
      </c>
      <c r="D34" s="4">
        <f>3007+6</f>
        <v>3013</v>
      </c>
      <c r="E34" s="4"/>
      <c r="F34" s="4"/>
      <c r="G34" s="5"/>
      <c r="I34" s="1" t="s">
        <v>0</v>
      </c>
      <c r="J34" s="2" t="s">
        <v>1</v>
      </c>
      <c r="K34" s="3" t="s">
        <v>2</v>
      </c>
      <c r="L34" s="4">
        <f>751+4</f>
        <v>755</v>
      </c>
      <c r="M34" s="4"/>
      <c r="N34" s="4"/>
      <c r="O34" s="5"/>
    </row>
    <row r="35" spans="1:15">
      <c r="A35" s="6" t="s">
        <v>7</v>
      </c>
      <c r="B35" s="7" t="s">
        <v>3</v>
      </c>
      <c r="C35" s="8" t="s">
        <v>4</v>
      </c>
      <c r="D35" s="8"/>
      <c r="E35" s="7" t="s">
        <v>5</v>
      </c>
      <c r="F35" s="8" t="s">
        <v>6</v>
      </c>
      <c r="G35" s="8"/>
      <c r="I35" s="6" t="s">
        <v>7</v>
      </c>
      <c r="J35" s="7" t="s">
        <v>3</v>
      </c>
      <c r="K35" s="8" t="s">
        <v>4</v>
      </c>
      <c r="L35" s="8"/>
      <c r="M35" s="7" t="s">
        <v>5</v>
      </c>
      <c r="N35" s="8" t="s">
        <v>6</v>
      </c>
      <c r="O35" s="8"/>
    </row>
    <row r="36" spans="1:15">
      <c r="A36" s="9" t="str">
        <f>B35</f>
        <v>negative</v>
      </c>
      <c r="B36" s="10">
        <f>(((2765)*100)/D34)/100</f>
        <v>0.91769000995685357</v>
      </c>
      <c r="C36" s="11">
        <f>(((4)*100)/D34)/100</f>
        <v>1.3275804845668767E-3</v>
      </c>
      <c r="D36" s="11"/>
      <c r="E36" s="12">
        <v>0</v>
      </c>
      <c r="F36" s="11">
        <v>0</v>
      </c>
      <c r="G36" s="11"/>
      <c r="I36" s="9" t="str">
        <f>J35</f>
        <v>negative</v>
      </c>
      <c r="J36" s="10">
        <f>(((704)*100)/L34)/100</f>
        <v>0.93245033112582776</v>
      </c>
      <c r="K36" s="11">
        <f>(((4)*100)/L34)/100</f>
        <v>5.2980132450331126E-3</v>
      </c>
      <c r="L36" s="11"/>
      <c r="M36" s="12">
        <v>0</v>
      </c>
      <c r="N36" s="11">
        <v>0</v>
      </c>
      <c r="O36" s="11"/>
    </row>
    <row r="37" spans="1:15">
      <c r="A37" s="9" t="str">
        <f>C35</f>
        <v>compensated_hypothyroid</v>
      </c>
      <c r="B37" s="13">
        <f>(((139)*100)/D34)/100</f>
        <v>4.6133421838698972E-2</v>
      </c>
      <c r="C37" s="14">
        <f>(((27)*100)/D34)/100</f>
        <v>8.9611682708264188E-3</v>
      </c>
      <c r="D37" s="14"/>
      <c r="E37" s="13">
        <f>(((1)*100)/D34)/100</f>
        <v>3.3189512114171918E-4</v>
      </c>
      <c r="F37" s="15">
        <v>0</v>
      </c>
      <c r="G37" s="15"/>
      <c r="I37" s="9" t="str">
        <f>K35</f>
        <v>compensated_hypothyroid</v>
      </c>
      <c r="J37" s="13">
        <f>(((23)*100)/L34)/100</f>
        <v>3.0463576158940398E-2</v>
      </c>
      <c r="K37" s="14">
        <f>(((4)*100)/L34)/100</f>
        <v>5.2980132450331126E-3</v>
      </c>
      <c r="L37" s="14"/>
      <c r="M37" s="13">
        <v>0</v>
      </c>
      <c r="N37" s="15">
        <v>0</v>
      </c>
      <c r="O37" s="15"/>
    </row>
    <row r="38" spans="1:15">
      <c r="A38" s="9" t="str">
        <f>E35</f>
        <v>primary_hypothyroid</v>
      </c>
      <c r="B38" s="12">
        <f>(((35)*100)/D34)/100</f>
        <v>1.1616329239960173E-2</v>
      </c>
      <c r="C38" s="11">
        <f>(((5)*100)/D34)/100</f>
        <v>1.659475605708596E-3</v>
      </c>
      <c r="D38" s="11"/>
      <c r="E38" s="10">
        <f>(((36)*100)/D34)/100</f>
        <v>1.1948224361101892E-2</v>
      </c>
      <c r="F38" s="11">
        <v>0</v>
      </c>
      <c r="G38" s="11"/>
      <c r="I38" s="9" t="str">
        <f>M35</f>
        <v>primary_hypothyroid</v>
      </c>
      <c r="J38" s="12">
        <f>(((12)*100)/L34)/100</f>
        <v>1.5894039735099338E-2</v>
      </c>
      <c r="K38" s="11">
        <v>0</v>
      </c>
      <c r="L38" s="11"/>
      <c r="M38" s="10">
        <f>(((7)*100)/L34)/100</f>
        <v>9.2715231788079461E-3</v>
      </c>
      <c r="N38" s="11">
        <v>0</v>
      </c>
      <c r="O38" s="11"/>
    </row>
    <row r="39" spans="1:15">
      <c r="A39" s="9" t="str">
        <f>F35</f>
        <v>secondary_hypothyroid</v>
      </c>
      <c r="B39" s="13">
        <f>(((1)*100)/D34)/100</f>
        <v>3.3189512114171918E-4</v>
      </c>
      <c r="C39" s="15">
        <v>0</v>
      </c>
      <c r="D39" s="15"/>
      <c r="E39" s="13">
        <v>0</v>
      </c>
      <c r="F39" s="14">
        <v>0</v>
      </c>
      <c r="G39" s="14"/>
      <c r="I39" s="9" t="str">
        <f>N35</f>
        <v>secondary_hypothyroid</v>
      </c>
      <c r="J39" s="13">
        <f>(((1)*100)/L34)/100</f>
        <v>1.3245033112582781E-3</v>
      </c>
      <c r="K39" s="15">
        <v>0</v>
      </c>
      <c r="L39" s="15"/>
      <c r="M39" s="13">
        <v>0</v>
      </c>
      <c r="N39" s="14">
        <v>0</v>
      </c>
      <c r="O39" s="14"/>
    </row>
  </sheetData>
  <mergeCells count="120">
    <mergeCell ref="K38:L38"/>
    <mergeCell ref="N38:O38"/>
    <mergeCell ref="K39:L39"/>
    <mergeCell ref="N39:O39"/>
    <mergeCell ref="K35:L35"/>
    <mergeCell ref="N35:O35"/>
    <mergeCell ref="K36:L36"/>
    <mergeCell ref="N36:O36"/>
    <mergeCell ref="K37:L37"/>
    <mergeCell ref="N37:O37"/>
    <mergeCell ref="K30:L30"/>
    <mergeCell ref="N30:O30"/>
    <mergeCell ref="K31:L31"/>
    <mergeCell ref="N31:O31"/>
    <mergeCell ref="I33:O33"/>
    <mergeCell ref="L34:O34"/>
    <mergeCell ref="K27:L27"/>
    <mergeCell ref="N27:O27"/>
    <mergeCell ref="K28:L28"/>
    <mergeCell ref="N28:O28"/>
    <mergeCell ref="K29:L29"/>
    <mergeCell ref="N29:O29"/>
    <mergeCell ref="K22:L22"/>
    <mergeCell ref="N22:O22"/>
    <mergeCell ref="K23:L23"/>
    <mergeCell ref="N23:O23"/>
    <mergeCell ref="I25:O25"/>
    <mergeCell ref="L26:O26"/>
    <mergeCell ref="K19:L19"/>
    <mergeCell ref="N19:O19"/>
    <mergeCell ref="K20:L20"/>
    <mergeCell ref="N20:O20"/>
    <mergeCell ref="K21:L21"/>
    <mergeCell ref="N21:O21"/>
    <mergeCell ref="K14:L14"/>
    <mergeCell ref="N14:O14"/>
    <mergeCell ref="K15:L15"/>
    <mergeCell ref="N15:O15"/>
    <mergeCell ref="I17:O17"/>
    <mergeCell ref="L18:O18"/>
    <mergeCell ref="K11:L11"/>
    <mergeCell ref="N11:O11"/>
    <mergeCell ref="K12:L12"/>
    <mergeCell ref="N12:O12"/>
    <mergeCell ref="K13:L13"/>
    <mergeCell ref="N13:O13"/>
    <mergeCell ref="K6:L6"/>
    <mergeCell ref="N6:O6"/>
    <mergeCell ref="K7:L7"/>
    <mergeCell ref="N7:O7"/>
    <mergeCell ref="I9:O9"/>
    <mergeCell ref="L10:O10"/>
    <mergeCell ref="C39:D39"/>
    <mergeCell ref="F39:G39"/>
    <mergeCell ref="I1:O1"/>
    <mergeCell ref="L2:O2"/>
    <mergeCell ref="K3:L3"/>
    <mergeCell ref="N3:O3"/>
    <mergeCell ref="K4:L4"/>
    <mergeCell ref="N4:O4"/>
    <mergeCell ref="K5:L5"/>
    <mergeCell ref="N5:O5"/>
    <mergeCell ref="C36:D36"/>
    <mergeCell ref="F36:G36"/>
    <mergeCell ref="C37:D37"/>
    <mergeCell ref="F37:G37"/>
    <mergeCell ref="C38:D38"/>
    <mergeCell ref="F38:G38"/>
    <mergeCell ref="C31:D31"/>
    <mergeCell ref="F31:G31"/>
    <mergeCell ref="A33:G33"/>
    <mergeCell ref="D34:G34"/>
    <mergeCell ref="C35:D35"/>
    <mergeCell ref="F35:G35"/>
    <mergeCell ref="C28:D28"/>
    <mergeCell ref="F28:G28"/>
    <mergeCell ref="C29:D29"/>
    <mergeCell ref="F29:G29"/>
    <mergeCell ref="C30:D30"/>
    <mergeCell ref="F30:G30"/>
    <mergeCell ref="C23:D23"/>
    <mergeCell ref="F23:G23"/>
    <mergeCell ref="A25:G25"/>
    <mergeCell ref="D26:G26"/>
    <mergeCell ref="C27:D27"/>
    <mergeCell ref="F27:G27"/>
    <mergeCell ref="C20:D20"/>
    <mergeCell ref="F20:G20"/>
    <mergeCell ref="C21:D21"/>
    <mergeCell ref="F21:G21"/>
    <mergeCell ref="C22:D22"/>
    <mergeCell ref="F22:G22"/>
    <mergeCell ref="C15:D15"/>
    <mergeCell ref="F15:G15"/>
    <mergeCell ref="A17:G17"/>
    <mergeCell ref="D18:G18"/>
    <mergeCell ref="C19:D19"/>
    <mergeCell ref="F19:G19"/>
    <mergeCell ref="C12:D12"/>
    <mergeCell ref="F12:G12"/>
    <mergeCell ref="C13:D13"/>
    <mergeCell ref="F13:G13"/>
    <mergeCell ref="C14:D14"/>
    <mergeCell ref="F14:G14"/>
    <mergeCell ref="C7:D7"/>
    <mergeCell ref="F7:G7"/>
    <mergeCell ref="A1:G1"/>
    <mergeCell ref="A9:G9"/>
    <mergeCell ref="D10:G10"/>
    <mergeCell ref="C11:D11"/>
    <mergeCell ref="F11:G11"/>
    <mergeCell ref="D2:G2"/>
    <mergeCell ref="C3:D3"/>
    <mergeCell ref="F3:G3"/>
    <mergeCell ref="C4:D4"/>
    <mergeCell ref="F4:G4"/>
    <mergeCell ref="C5:D5"/>
    <mergeCell ref="F5:G5"/>
    <mergeCell ref="C6:D6"/>
    <mergeCell ref="F6:G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de Camargo</dc:creator>
  <cp:lastModifiedBy>Amilton de Camargo</cp:lastModifiedBy>
  <dcterms:created xsi:type="dcterms:W3CDTF">2016-11-23T17:05:00Z</dcterms:created>
  <dcterms:modified xsi:type="dcterms:W3CDTF">2016-11-23T17:28:33Z</dcterms:modified>
</cp:coreProperties>
</file>