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Meu portifolio Analise de Dados\"/>
    </mc:Choice>
  </mc:AlternateContent>
  <xr:revisionPtr revIDLastSave="0" documentId="8_{769CA698-45A8-431B-8B7F-460342EDA000}" xr6:coauthVersionLast="47" xr6:coauthVersionMax="47" xr10:uidLastSave="{00000000-0000-0000-0000-000000000000}"/>
  <bookViews>
    <workbookView xWindow="-120" yWindow="-120" windowWidth="24240" windowHeight="13140" tabRatio="872" firstSheet="5" activeTab="11" xr2:uid="{26D4546B-D2A1-4444-8EAF-A6228F96F0C1}"/>
  </bookViews>
  <sheets>
    <sheet name="Data" sheetId="1" r:id="rId1"/>
    <sheet name="India Staff" sheetId="2" r:id="rId2"/>
    <sheet name="All Staff" sheetId="3" r:id="rId3"/>
    <sheet name="Staff details" sheetId="4" r:id="rId4"/>
    <sheet name="Staff Bonus" sheetId="10" r:id="rId5"/>
    <sheet name="Information Finder" sheetId="5" r:id="rId6"/>
    <sheet name="male vs female " sheetId="7" r:id="rId7"/>
    <sheet name="Salary spread" sheetId="11" r:id="rId8"/>
    <sheet name="salary vs rating" sheetId="12" r:id="rId9"/>
    <sheet name="Mapping" sheetId="13" r:id="rId10"/>
    <sheet name="Employee trend" sheetId="14" r:id="rId11"/>
    <sheet name="India vs Nz" sheetId="15" r:id="rId12"/>
    <sheet name="Sheet2" sheetId="16" r:id="rId13"/>
  </sheets>
  <definedNames>
    <definedName name="_xlnm._FilterDatabase" localSheetId="0" hidden="1">Data!$C$5:$I$105</definedName>
    <definedName name="_xlnm._FilterDatabase" localSheetId="1" hidden="1">'India Staff'!$B$2:$H$114</definedName>
    <definedName name="_xlchart.v1.0" hidden="1">'All Staff'!$G$1</definedName>
    <definedName name="_xlchart.v1.1" hidden="1">'All Staff'!$G$2:$G$184</definedName>
    <definedName name="_xlcn.WorksheetConnection_blankdatafile.xlsxStaff1" hidden="1">Staff[]</definedName>
    <definedName name="ExternalData_1" localSheetId="2" hidden="1">'All Staff'!$A$1:$H$184</definedName>
    <definedName name="ExternalData_1" localSheetId="4" hidden="1">'Staff Bonus'!$A$1:$H$184</definedName>
    <definedName name="Slicer_Country">#N/A</definedName>
  </definedNames>
  <calcPr calcId="191029"/>
  <pivotCaches>
    <pivotCache cacheId="0" r:id="rId14"/>
    <pivotCache cacheId="1" r:id="rId15"/>
    <pivotCache cacheId="18" r:id="rId16"/>
    <pivotCache cacheId="45" r:id="rId17"/>
    <pivotCache cacheId="48" r:id="rId18"/>
  </pivotCaches>
  <extLst>
    <ext xmlns:x14="http://schemas.microsoft.com/office/spreadsheetml/2009/9/main" uri="{876F7934-8845-4945-9796-88D515C7AA90}">
      <x14:pivotCaches>
        <pivotCache cacheId="3"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5" l="1"/>
  <c r="L3" i="15"/>
  <c r="J3" i="15"/>
  <c r="G3" i="15"/>
  <c r="E3" i="15"/>
  <c r="C3" i="15"/>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I184" i="10"/>
  <c r="J184" i="10" s="1"/>
  <c r="I183" i="10"/>
  <c r="J183" i="10" s="1"/>
  <c r="I182" i="10"/>
  <c r="J182" i="10" s="1"/>
  <c r="I181" i="10"/>
  <c r="J181" i="10" s="1"/>
  <c r="I180" i="10"/>
  <c r="J180" i="10" s="1"/>
  <c r="I179" i="10"/>
  <c r="J179" i="10" s="1"/>
  <c r="I178" i="10"/>
  <c r="J178" i="10" s="1"/>
  <c r="I177" i="10"/>
  <c r="J177" i="10" s="1"/>
  <c r="I176" i="10"/>
  <c r="J176" i="10" s="1"/>
  <c r="I175" i="10"/>
  <c r="J175" i="10" s="1"/>
  <c r="I174" i="10"/>
  <c r="J174" i="10" s="1"/>
  <c r="I173" i="10"/>
  <c r="J173" i="10" s="1"/>
  <c r="I172" i="10"/>
  <c r="J172" i="10" s="1"/>
  <c r="I171" i="10"/>
  <c r="J171" i="10" s="1"/>
  <c r="I170" i="10"/>
  <c r="J170" i="10" s="1"/>
  <c r="I169" i="10"/>
  <c r="J169" i="10" s="1"/>
  <c r="I168" i="10"/>
  <c r="J168" i="10" s="1"/>
  <c r="I167" i="10"/>
  <c r="J167" i="10" s="1"/>
  <c r="I166" i="10"/>
  <c r="J166" i="10" s="1"/>
  <c r="I165" i="10"/>
  <c r="J165" i="10" s="1"/>
  <c r="I164" i="10"/>
  <c r="J164" i="10" s="1"/>
  <c r="I163" i="10"/>
  <c r="J163" i="10" s="1"/>
  <c r="I162" i="10"/>
  <c r="J162" i="10" s="1"/>
  <c r="I161" i="10"/>
  <c r="J161" i="10" s="1"/>
  <c r="I160" i="10"/>
  <c r="J160" i="10" s="1"/>
  <c r="I159" i="10"/>
  <c r="J159" i="10" s="1"/>
  <c r="I158" i="10"/>
  <c r="J158" i="10" s="1"/>
  <c r="I157" i="10"/>
  <c r="J157" i="10" s="1"/>
  <c r="I156" i="10"/>
  <c r="J156" i="10" s="1"/>
  <c r="I155" i="10"/>
  <c r="J155" i="10" s="1"/>
  <c r="I154" i="10"/>
  <c r="J154" i="10" s="1"/>
  <c r="I153" i="10"/>
  <c r="J153" i="10" s="1"/>
  <c r="I152" i="10"/>
  <c r="J152" i="10" s="1"/>
  <c r="I151" i="10"/>
  <c r="J151" i="10" s="1"/>
  <c r="I150" i="10"/>
  <c r="J150" i="10" s="1"/>
  <c r="I149" i="10"/>
  <c r="J149" i="10" s="1"/>
  <c r="I148" i="10"/>
  <c r="J148" i="10" s="1"/>
  <c r="I147" i="10"/>
  <c r="J147" i="10" s="1"/>
  <c r="I146" i="10"/>
  <c r="J146" i="10" s="1"/>
  <c r="I145" i="10"/>
  <c r="J145" i="10" s="1"/>
  <c r="I144" i="10"/>
  <c r="J144" i="10" s="1"/>
  <c r="I143" i="10"/>
  <c r="J143" i="10" s="1"/>
  <c r="I142" i="10"/>
  <c r="J142" i="10" s="1"/>
  <c r="I141" i="10"/>
  <c r="J141" i="10" s="1"/>
  <c r="I140" i="10"/>
  <c r="J140" i="10" s="1"/>
  <c r="I139" i="10"/>
  <c r="J139" i="10" s="1"/>
  <c r="I138" i="10"/>
  <c r="J138" i="10" s="1"/>
  <c r="I137" i="10"/>
  <c r="J137" i="10" s="1"/>
  <c r="I136" i="10"/>
  <c r="J136" i="10" s="1"/>
  <c r="I135" i="10"/>
  <c r="J135" i="10" s="1"/>
  <c r="I134" i="10"/>
  <c r="J134" i="10" s="1"/>
  <c r="I133" i="10"/>
  <c r="J133" i="10" s="1"/>
  <c r="I132" i="10"/>
  <c r="J132" i="10" s="1"/>
  <c r="I131" i="10"/>
  <c r="J131" i="10" s="1"/>
  <c r="I130" i="10"/>
  <c r="J130" i="10" s="1"/>
  <c r="I129" i="10"/>
  <c r="J129" i="10" s="1"/>
  <c r="I128" i="10"/>
  <c r="J128" i="10" s="1"/>
  <c r="I127" i="10"/>
  <c r="J127" i="10" s="1"/>
  <c r="I126" i="10"/>
  <c r="J126" i="10" s="1"/>
  <c r="I125" i="10"/>
  <c r="J125" i="10" s="1"/>
  <c r="I124" i="10"/>
  <c r="J124" i="10" s="1"/>
  <c r="I123" i="10"/>
  <c r="J123" i="10" s="1"/>
  <c r="I122" i="10"/>
  <c r="J122" i="10" s="1"/>
  <c r="I121" i="10"/>
  <c r="J121" i="10" s="1"/>
  <c r="I120" i="10"/>
  <c r="J120" i="10" s="1"/>
  <c r="I119" i="10"/>
  <c r="J119" i="10" s="1"/>
  <c r="I118" i="10"/>
  <c r="J118" i="10" s="1"/>
  <c r="I117" i="10"/>
  <c r="J117" i="10" s="1"/>
  <c r="I116" i="10"/>
  <c r="J116" i="10" s="1"/>
  <c r="I115" i="10"/>
  <c r="J115" i="10" s="1"/>
  <c r="I114" i="10"/>
  <c r="J114" i="10" s="1"/>
  <c r="I113" i="10"/>
  <c r="J113" i="10" s="1"/>
  <c r="I112" i="10"/>
  <c r="J112" i="10" s="1"/>
  <c r="I111" i="10"/>
  <c r="J111" i="10" s="1"/>
  <c r="I110" i="10"/>
  <c r="J110" i="10" s="1"/>
  <c r="I109" i="10"/>
  <c r="J109" i="10" s="1"/>
  <c r="I108" i="10"/>
  <c r="J108" i="10" s="1"/>
  <c r="I107" i="10"/>
  <c r="J107" i="10" s="1"/>
  <c r="I106" i="10"/>
  <c r="J106" i="10" s="1"/>
  <c r="I105" i="10"/>
  <c r="J105" i="10" s="1"/>
  <c r="I104" i="10"/>
  <c r="J104" i="10" s="1"/>
  <c r="I103" i="10"/>
  <c r="J103" i="10" s="1"/>
  <c r="I102" i="10"/>
  <c r="J102" i="10" s="1"/>
  <c r="I101" i="10"/>
  <c r="J101" i="10" s="1"/>
  <c r="I100" i="10"/>
  <c r="J100" i="10" s="1"/>
  <c r="I99" i="10"/>
  <c r="J99" i="10" s="1"/>
  <c r="I98" i="10"/>
  <c r="J98" i="10" s="1"/>
  <c r="I97" i="10"/>
  <c r="J97" i="10" s="1"/>
  <c r="I96" i="10"/>
  <c r="J96" i="10" s="1"/>
  <c r="I95" i="10"/>
  <c r="J95" i="10" s="1"/>
  <c r="I94" i="10"/>
  <c r="J94" i="10" s="1"/>
  <c r="I93" i="10"/>
  <c r="J93" i="10" s="1"/>
  <c r="I92" i="10"/>
  <c r="J92" i="10" s="1"/>
  <c r="I91" i="10"/>
  <c r="J91" i="10" s="1"/>
  <c r="I90" i="10"/>
  <c r="J90" i="10" s="1"/>
  <c r="I89" i="10"/>
  <c r="J89" i="10" s="1"/>
  <c r="I88" i="10"/>
  <c r="J88" i="10" s="1"/>
  <c r="I87" i="10"/>
  <c r="J87" i="10" s="1"/>
  <c r="I86" i="10"/>
  <c r="J86" i="10" s="1"/>
  <c r="I85" i="10"/>
  <c r="J85" i="10" s="1"/>
  <c r="I84" i="10"/>
  <c r="J84" i="10" s="1"/>
  <c r="I83" i="10"/>
  <c r="J83" i="10" s="1"/>
  <c r="I82" i="10"/>
  <c r="J82" i="10" s="1"/>
  <c r="I81" i="10"/>
  <c r="J81" i="10" s="1"/>
  <c r="I80" i="10"/>
  <c r="J80" i="10" s="1"/>
  <c r="I79" i="10"/>
  <c r="J79" i="10" s="1"/>
  <c r="I78" i="10"/>
  <c r="J78" i="10" s="1"/>
  <c r="I77" i="10"/>
  <c r="J77" i="10" s="1"/>
  <c r="I76" i="10"/>
  <c r="J76" i="10" s="1"/>
  <c r="I75" i="10"/>
  <c r="J75" i="10" s="1"/>
  <c r="I74" i="10"/>
  <c r="J74" i="10" s="1"/>
  <c r="I73" i="10"/>
  <c r="J73" i="10" s="1"/>
  <c r="I72" i="10"/>
  <c r="J72" i="10" s="1"/>
  <c r="I71" i="10"/>
  <c r="J71" i="10" s="1"/>
  <c r="I70" i="10"/>
  <c r="J70" i="10" s="1"/>
  <c r="I69" i="10"/>
  <c r="J69" i="10" s="1"/>
  <c r="I68" i="10"/>
  <c r="J68" i="10" s="1"/>
  <c r="I67" i="10"/>
  <c r="J67" i="10" s="1"/>
  <c r="I66" i="10"/>
  <c r="J66" i="10" s="1"/>
  <c r="I65" i="10"/>
  <c r="J65" i="10" s="1"/>
  <c r="I64" i="10"/>
  <c r="J64" i="10" s="1"/>
  <c r="I63" i="10"/>
  <c r="J63" i="10" s="1"/>
  <c r="I62" i="10"/>
  <c r="J62" i="10" s="1"/>
  <c r="I61" i="10"/>
  <c r="J61" i="10" s="1"/>
  <c r="I60" i="10"/>
  <c r="J60" i="10" s="1"/>
  <c r="I59" i="10"/>
  <c r="J59" i="10" s="1"/>
  <c r="I58" i="10"/>
  <c r="J58" i="10" s="1"/>
  <c r="I57" i="10"/>
  <c r="J57" i="10" s="1"/>
  <c r="I56" i="10"/>
  <c r="J56" i="10" s="1"/>
  <c r="I55" i="10"/>
  <c r="J55" i="10" s="1"/>
  <c r="I54" i="10"/>
  <c r="J54" i="10" s="1"/>
  <c r="I53" i="10"/>
  <c r="J53" i="10" s="1"/>
  <c r="I52" i="10"/>
  <c r="J52" i="10" s="1"/>
  <c r="I51" i="10"/>
  <c r="J51" i="10" s="1"/>
  <c r="I50" i="10"/>
  <c r="J50" i="10" s="1"/>
  <c r="I49" i="10"/>
  <c r="J49" i="10" s="1"/>
  <c r="I48" i="10"/>
  <c r="J48" i="10" s="1"/>
  <c r="I47" i="10"/>
  <c r="J47" i="10" s="1"/>
  <c r="I46" i="10"/>
  <c r="J46" i="10" s="1"/>
  <c r="I45" i="10"/>
  <c r="J45" i="10" s="1"/>
  <c r="I44" i="10"/>
  <c r="J44" i="10" s="1"/>
  <c r="I43" i="10"/>
  <c r="J43" i="10" s="1"/>
  <c r="I42" i="10"/>
  <c r="J42" i="10" s="1"/>
  <c r="I41" i="10"/>
  <c r="J41" i="10" s="1"/>
  <c r="I40" i="10"/>
  <c r="J40" i="10" s="1"/>
  <c r="I39" i="10"/>
  <c r="J39" i="10" s="1"/>
  <c r="I38" i="10"/>
  <c r="J38" i="10" s="1"/>
  <c r="I37" i="10"/>
  <c r="J37" i="10" s="1"/>
  <c r="I36" i="10"/>
  <c r="J36" i="10" s="1"/>
  <c r="I35" i="10"/>
  <c r="J35" i="10" s="1"/>
  <c r="I34" i="10"/>
  <c r="J34" i="10" s="1"/>
  <c r="I33" i="10"/>
  <c r="J33" i="10" s="1"/>
  <c r="I32" i="10"/>
  <c r="J32" i="10" s="1"/>
  <c r="I31" i="10"/>
  <c r="J31" i="10" s="1"/>
  <c r="I30" i="10"/>
  <c r="J30" i="10" s="1"/>
  <c r="I29" i="10"/>
  <c r="J29" i="10" s="1"/>
  <c r="I28" i="10"/>
  <c r="J28" i="10" s="1"/>
  <c r="I27" i="10"/>
  <c r="J27" i="10" s="1"/>
  <c r="I26" i="10"/>
  <c r="J26" i="10" s="1"/>
  <c r="I25" i="10"/>
  <c r="J25" i="10" s="1"/>
  <c r="I24" i="10"/>
  <c r="J24" i="10" s="1"/>
  <c r="I23" i="10"/>
  <c r="J23" i="10" s="1"/>
  <c r="I22" i="10"/>
  <c r="J22" i="10" s="1"/>
  <c r="I21" i="10"/>
  <c r="J21" i="10" s="1"/>
  <c r="I20" i="10"/>
  <c r="J20" i="10" s="1"/>
  <c r="I19" i="10"/>
  <c r="J19" i="10" s="1"/>
  <c r="I18" i="10"/>
  <c r="J18" i="10" s="1"/>
  <c r="I17" i="10"/>
  <c r="J17" i="10" s="1"/>
  <c r="I16" i="10"/>
  <c r="J16" i="10" s="1"/>
  <c r="I15" i="10"/>
  <c r="J15" i="10" s="1"/>
  <c r="I14" i="10"/>
  <c r="J14" i="10" s="1"/>
  <c r="I13" i="10"/>
  <c r="J13" i="10" s="1"/>
  <c r="I12" i="10"/>
  <c r="J12" i="10" s="1"/>
  <c r="I11" i="10"/>
  <c r="J11" i="10" s="1"/>
  <c r="I10" i="10"/>
  <c r="J10" i="10" s="1"/>
  <c r="I9" i="10"/>
  <c r="J9" i="10" s="1"/>
  <c r="I8" i="10"/>
  <c r="J8" i="10" s="1"/>
  <c r="I7" i="10"/>
  <c r="J7" i="10" s="1"/>
  <c r="I6" i="10"/>
  <c r="J6" i="10" s="1"/>
  <c r="I5" i="10"/>
  <c r="J5" i="10" s="1"/>
  <c r="I4" i="10"/>
  <c r="J4" i="10" s="1"/>
  <c r="I3" i="10"/>
  <c r="J3" i="10" s="1"/>
  <c r="I2" i="10"/>
  <c r="J2" i="10" s="1"/>
  <c r="B6" i="4"/>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B3" i="4"/>
  <c r="B2" i="4"/>
  <c r="B1" i="4"/>
  <c r="F106" i="1"/>
  <c r="H106" i="1"/>
  <c r="H115" i="2"/>
  <c r="I106" i="1"/>
  <c r="B4" i="5" l="1" a="1"/>
  <c r="B4" i="5" s="1"/>
  <c r="B7" i="4"/>
  <c r="B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062C2-E318-404D-9AF8-09FF877AF2F9}"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5D017381-6E10-4786-8DF9-C6E76455F3C6}"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4BE5DCF9-DA22-4462-99F0-69459E409D53}"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E4443DF6-0FAF-47F6-B58C-BA354D1B3364}"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 id="5" xr16:uid="{BD9C70A7-CB67-4957-B78A-C4B7CB8661CA}" keepAlive="1" name="Query - Staff (3)" description="Connection to the 'Staff (3)' query in the workbook." type="5" refreshedVersion="8" background="1" saveData="1">
    <dbPr connection="Provider=Microsoft.Mashup.OleDb.1;Data Source=$Workbook$;Location=&quot;Staff (3)&quot;;Extended Properties=&quot;&quot;" command="SELECT * FROM [Staff (3)]"/>
  </connection>
  <connection id="6" xr16:uid="{19161A66-D3C0-43C9-9994-6F74C98162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17E6D962-F7C6-42A8-A2CA-7F03CF7315B2}"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<sst xmlns="http://schemas.openxmlformats.org/spreadsheetml/2006/main" count="2806" uniqueCount="255">
  <si>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</si>
  <si>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</si>
  <si>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</si>
  <si>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</si>
  <si>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</si>
  <si>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</si>
  <si>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</si>
  <si>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</si>
  <si>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</si>
  <si>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</si>
  <si>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</si>
  <si>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</si>
  <si>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</si>
  <si>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</si>
  <si>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</si>
  <si>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</si>
  <si>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</si>
  <si>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</si>
  <si>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</si>
  <si>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</si>
  <si>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</si>
  <si>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</si>
  <si>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</si>
  <si>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</si>
  <si>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</si>
  <si>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</si>
  <si>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</si>
  <si>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</si>
  <si>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</si>
  <si>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</si>
  <si>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</si>
  <si>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</si>
  <si>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</si>
  <si>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</si>
  <si>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</si>
  <si>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</si>
  <si>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</si>
  <si>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</si>
  <si>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</si>
  <si>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</si>
  <si>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</si>
  <si>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</si>
  <si>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</si>
  <si>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</si>
  <si>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</si>
  <si>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</si>
  <si>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</si>
  <si>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</si>
  <si>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</si>
  <si>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</si>
  <si>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</si>
  <si>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</si>
  <si>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</si>
  <si>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</si>
  <si>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</si>
  <si>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</si>
  <si>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</si>
  <si>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</si>
  <si>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</si>
  <si>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</si>
  <si>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</si>
  <si>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</si>
  <si>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</si>
  <si>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</si>
  <si>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</si>
  <si>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</si>
  <si>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</si>
  <si>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</si>
  <si>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</si>
  <si>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</si>
  <si>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</si>
  <si>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</si>
  <si>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</si>
  <si>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</si>
  <si>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</si>
  <si>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</si>
  <si>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</si>
  <si>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</si>
  <si>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</si>
  <si>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</si>
  <si>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</si>
  <si>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</si>
  <si>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</si>
  <si>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</si>
  <si>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</si>
  <si>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</si>
  <si>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</si>
  <si>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</si>
  <si>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</si>
  <si>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</si>
  <si>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</si>
  <si>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</si>
  <si>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</si>
  <si>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</si>
  <si>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</si>
  <si>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</si>
  <si>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</si>
  <si>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</si>
  <si>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</si>
  <si>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</si>
  <si>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</si>
  <si>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</si>
  <si>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</si>
  <si>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</si>
  <si>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</si>
  <si>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</si>
  <si>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</si>
  <si>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</si>
  <si>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</si>
  <si>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</si>
  <si>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</si>
  <si>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</si>
  <si>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</si>
  <si>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</si>
  <si>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</si>
  <si>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</si>
  <si>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</si>
  <si>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</si>
  <si>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</si>
  <si>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</si>
  <si>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</si>
  <si>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</si>
  <si>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</si>
  <si>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</si>
  <si>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</si>
  <si>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</si>
  <si>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</si>
  <si>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</si>
  <si>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</si>
  <si>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</si>
  <si>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</si>
  <si>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</si>
  <si>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</si>
  <si>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</si>
  <si>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</si>
  <si>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</si>
  <si>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</si>
  <si>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</si>
  <si>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</si>
  <si>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</si>
  <si>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</si>
  <si>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</si>
  <si>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</si>
  <si>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</si>
  <si>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</si>
  <si>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</si>
  <si>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</si>
  <si>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</si>
  <si>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</si>
  <si>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</si>
  <si>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</si>
  <si>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</si>
  <si>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</si>
  <si>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</si>
  <si>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</si>
  <si>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</si>
  <si>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</si>
  <si>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</si>
  <si>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</si>
  <si>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</si>
  <si>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</si>
  <si>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</si>
  <si>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</si>
  <si>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</si>
  <si>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</si>
  <si>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</si>
  <si>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</si>
  <si>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</si>
  <si>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</si>
  <si>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</si>
  <si>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</si>
  <si>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</si>
  <si>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</si>
  <si>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</si>
  <si>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</si>
  <si>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</si>
  <si>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</si>
  <si>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</si>
  <si>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</si>
  <si>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</si>
  <si>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</si>
  <si>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</si>
  <si>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</si>
  <si>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</si>
  <si>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</si>
  <si>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</si>
  <si>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</si>
  <si>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</si>
  <si>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</si>
  <si>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</si>
  <si>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</si>
  <si>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</si>
  <si>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</si>
  <si>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</si>
  <si>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</si>
  <si>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</si>
  <si>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</si>
  <si>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</si>
  <si>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</si>
  <si>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</si>
  <si>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</si>
  <si>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</si>
  <si>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</si>
  <si>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</si>
  <si>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</si>
  <si>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</si>
  <si>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</si>
  <si>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</si>
  <si>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</si>
  <si>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</si>
  <si>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</si>
  <si>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</si>
  <si>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</si>
  <si>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</si>
  <si>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</si>
  <si>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</si>
  <si>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r>
      <t xml:space="preserve">                        </t>
    </r>
    <r>
      <rPr>
        <b/>
        <sz val="22"/>
        <color rgb="FFFF0000"/>
        <rFont val="Calibri"/>
        <family val="2"/>
        <scheme val="minor"/>
      </rPr>
      <t>Staff Informations</t>
    </r>
  </si>
  <si>
    <t>GENDER</t>
  </si>
  <si>
    <t>AGE</t>
  </si>
  <si>
    <t>RATING</t>
  </si>
  <si>
    <t>DATE OF JOIN</t>
  </si>
  <si>
    <t>DEPARTMENT</t>
  </si>
  <si>
    <t>SALARY</t>
  </si>
  <si>
    <t>COUNTRY</t>
  </si>
  <si>
    <t>TENURE</t>
  </si>
  <si>
    <t>type the name:</t>
  </si>
  <si>
    <t>Column Labels</t>
  </si>
  <si>
    <t>Count of Name</t>
  </si>
  <si>
    <t>Average of Age</t>
  </si>
  <si>
    <t>Values</t>
  </si>
  <si>
    <t>Average of Salary</t>
  </si>
  <si>
    <t>Average of tenure</t>
  </si>
  <si>
    <t>Bonus</t>
  </si>
  <si>
    <t>Row Labels</t>
  </si>
  <si>
    <t>Grand Total</t>
  </si>
  <si>
    <t>Rating as  number</t>
  </si>
  <si>
    <t>2020</t>
  </si>
  <si>
    <t>2021</t>
  </si>
  <si>
    <t>2022</t>
  </si>
  <si>
    <t>2023</t>
  </si>
  <si>
    <t>mai</t>
  </si>
  <si>
    <t>jun</t>
  </si>
  <si>
    <t>jul</t>
  </si>
  <si>
    <t>ago</t>
  </si>
  <si>
    <t>set</t>
  </si>
  <si>
    <t>out</t>
  </si>
  <si>
    <t>nov</t>
  </si>
  <si>
    <t>dez</t>
  </si>
  <si>
    <t>jan</t>
  </si>
  <si>
    <t>fev</t>
  </si>
  <si>
    <t>mar</t>
  </si>
  <si>
    <t>abr</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</si>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</sst>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09]* #,##0.00_ ;_-[$$-409]* \-#,##0.00\ ;_-[$$-409]* &quot;-&quot;??_ ;_-@_ "/>
    <numFmt numFmtId="165" formatCode="0.0"/>
    <numFmt numFmtId="166" formatCode="[$$-409]#,##0"/>
    <numFmt numFmtId="167" formatCode="_-[$$-409]* #,##0.0_ ;_-[$$-409]* \-#,##0.0\ ;_-[$$-409]* &quot;-&quot;??_ ;_-@_ "/>
    <numFmt numFmtId="168" formatCode="_-[$$-409]* #,##0_ ;_-[$$-409]* \-#,##0\ ;_-[$$-409]* &quot;-&quot;??_ ;_-@_ "/>
    <numFmt numFmtId="169" formatCode="[$$-409]#,##0.00"/>
  </numFmts>
  <fonts count="10"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b/>
      <sz val="22"/>
      <color theme="1"/>
      <name val="Calibri"/>
      <family val="2"/>
      <scheme val="minor"/>
    </font>
    <font>
      <b/>
      <sz val="22"/>
      <color rgb="FFFF0000"/>
      <name val="Calibri"/>
      <family val="2"/>
      <scheme val="minor"/>
    </font>
    <font>
      <sz val="48"/>
      <color theme="1"/>
      <name val="Segoe UI Black"/>
      <family val="2"/>
    </font>
    <font>
      <sz val="18"/>
      <color theme="1"/>
      <name val="Segoe UI Black"/>
      <family val="2"/>
    </font>
    <font>
      <sz val="24"/>
      <color theme="1"/>
      <name val="Segoe UI Black"/>
      <family val="2"/>
    </font>
    <font>
      <sz val="36"/>
      <color theme="1"/>
      <name val="Segoe UI"/>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bgColor indexed="64"/>
      </patternFill>
    </fill>
    <fill>
      <patternFill patternType="solid">
        <fgColor theme="0" tint="-0.149998474074526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3" fillId="0" borderId="0" xfId="0" applyFont="1"/>
    <xf numFmtId="165" fontId="0" fillId="0" borderId="0" xfId="0" applyNumberFormat="1"/>
    <xf numFmtId="9" fontId="0" fillId="0" borderId="0" xfId="1" applyFont="1"/>
    <xf numFmtId="0" fontId="0" fillId="4" borderId="0" xfId="0" applyFill="1"/>
    <xf numFmtId="0" fontId="4" fillId="0" borderId="0" xfId="0" applyFont="1"/>
    <xf numFmtId="0" fontId="0" fillId="0" borderId="1" xfId="0" applyBorder="1" applyAlignment="1">
      <alignment horizontal="left"/>
    </xf>
    <xf numFmtId="0" fontId="0" fillId="0" borderId="0" xfId="0" applyAlignment="1">
      <alignment horizontal="left"/>
    </xf>
    <xf numFmtId="15" fontId="0" fillId="0" borderId="1" xfId="0" applyNumberFormat="1" applyBorder="1" applyAlignment="1">
      <alignment horizontal="left"/>
    </xf>
    <xf numFmtId="0" fontId="3" fillId="0" borderId="1" xfId="0" applyFont="1" applyBorder="1"/>
    <xf numFmtId="2" fontId="0" fillId="0" borderId="1" xfId="0" applyNumberFormat="1" applyBorder="1" applyAlignment="1">
      <alignment horizontal="left"/>
    </xf>
    <xf numFmtId="0" fontId="0" fillId="0" borderId="0" xfId="0" pivotButton="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0" fillId="0" borderId="1" xfId="0" applyBorder="1"/>
    <xf numFmtId="0" fontId="0" fillId="0" borderId="0" xfId="0" applyNumberFormat="1"/>
    <xf numFmtId="0" fontId="0" fillId="0" borderId="0" xfId="0" applyAlignment="1">
      <alignment horizontal="left" indent="1"/>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6" fillId="2" borderId="0" xfId="0" applyFont="1" applyFill="1" applyAlignment="1">
      <alignment horizontal="center" vertical="center"/>
    </xf>
    <xf numFmtId="9" fontId="6" fillId="2" borderId="0" xfId="0" applyNumberFormat="1" applyFont="1" applyFill="1" applyAlignment="1">
      <alignment horizontal="center" vertical="center"/>
    </xf>
    <xf numFmtId="168" fontId="8" fillId="2" borderId="0" xfId="0" applyNumberFormat="1" applyFont="1" applyFill="1" applyAlignment="1">
      <alignment horizontal="center" vertical="center"/>
    </xf>
    <xf numFmtId="0" fontId="6" fillId="6" borderId="0" xfId="0" applyFont="1" applyFill="1" applyAlignment="1">
      <alignment horizontal="center" vertical="center"/>
    </xf>
    <xf numFmtId="9" fontId="6" fillId="6" borderId="0" xfId="0" applyNumberFormat="1" applyFont="1" applyFill="1" applyAlignment="1">
      <alignment horizontal="center" vertical="center"/>
    </xf>
    <xf numFmtId="168" fontId="8" fillId="6" borderId="0" xfId="0" applyNumberFormat="1" applyFont="1" applyFill="1" applyAlignment="1">
      <alignment horizontal="center" vertical="center"/>
    </xf>
    <xf numFmtId="0" fontId="7" fillId="5" borderId="0" xfId="0" applyFont="1" applyFill="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15">
    <dxf>
      <fill>
        <patternFill>
          <bgColor rgb="FFFFC7CE"/>
        </patternFill>
      </fill>
    </dxf>
    <dxf>
      <numFmt numFmtId="169" formatCode="[$$-409]#,##0.00"/>
    </dxf>
    <dxf>
      <numFmt numFmtId="2" formatCode="0.00"/>
    </dxf>
    <dxf>
      <numFmt numFmtId="2" formatCode="0.00"/>
    </dxf>
    <dxf>
      <numFmt numFmtId="168" formatCode="_-[$$-409]* #,##0_ ;_-[$$-409]* \-#,##0\ ;_-[$$-409]* &quot;-&quot;??_ ;_-@_ "/>
    </dxf>
    <dxf>
      <numFmt numFmtId="2" formatCode="0.00"/>
    </dxf>
    <dxf>
      <numFmt numFmtId="167" formatCode="_-[$$-409]* #,##0.0_ ;_-[$$-409]* \-#,##0.0\ ;_-[$$-409]* &quot;-&quot;??_ ;_-@_ "/>
    </dxf>
    <dxf>
      <numFmt numFmtId="19" formatCode="dd/mm/yyyy"/>
    </dxf>
    <dxf>
      <numFmt numFmtId="0" formatCode="General"/>
    </dxf>
    <dxf>
      <numFmt numFmtId="2" formatCode="0.00"/>
    </dxf>
    <dxf>
      <numFmt numFmtId="167" formatCode="_-[$$-409]* #,##0.0_ ;_-[$$-409]* \-#,##0.0\ ;_-[$$-409]* &quot;-&quot;??_ ;_-@_ "/>
    </dxf>
    <dxf>
      <numFmt numFmtId="19" formatCode="dd/mm/yyyy"/>
    </dxf>
    <dxf>
      <numFmt numFmtId="20" formatCode="dd/mmm/yy"/>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scatterChart>
        <c:scatterStyle val="lineMarker"/>
        <c:varyColors val="0"/>
        <c:ser>
          <c:idx val="0"/>
          <c:order val="0"/>
          <c:tx>
            <c:strRef>
              <c:f>'All Staff'!$J$1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_-[$$-409]* #\ ##0.0_ ;_-[$$-409]* \-#\ ##0.0\ ;_-[$$-409]* "-"??_ ;_-@_ </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Staff'!$J$2:$J$184</c:f>
              <c:numCache>
                <c:formatCode>General</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F650-4F73-B37E-2AC7FD1A492B}"/>
            </c:ext>
          </c:extLst>
        </c:ser>
        <c:dLbls>
          <c:showLegendKey val="0"/>
          <c:showVal val="0"/>
          <c:showCatName val="0"/>
          <c:showSerName val="0"/>
          <c:showPercent val="0"/>
          <c:showBubbleSize val="0"/>
        </c:dLbls>
        <c:axId val="491140879"/>
        <c:axId val="489322175"/>
      </c:scatterChart>
      <c:valAx>
        <c:axId val="491140879"/>
        <c:scaling>
          <c:orientation val="minMax"/>
        </c:scaling>
        <c:delete val="0"/>
        <c:axPos val="b"/>
        <c:majorGridlines>
          <c:spPr>
            <a:ln w="9525" cap="flat" cmpd="sng" algn="ctr">
              <a:solidFill>
                <a:schemeClr val="tx1">
                  <a:lumMod val="15000"/>
                  <a:lumOff val="85000"/>
                </a:schemeClr>
              </a:solidFill>
              <a:round/>
            </a:ln>
            <a:effectLst/>
          </c:spPr>
        </c:majorGridlines>
        <c:numFmt formatCode="_-[$$-409]* #\ ##0.0_ ;_-[$$-409]* \-#\ ##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89322175"/>
        <c:crosses val="autoZero"/>
        <c:crossBetween val="midCat"/>
      </c:valAx>
      <c:valAx>
        <c:axId val="48932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91140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[Data_Analyse_Awesome_Chocolate.xlsx]Employee trend!PivotTable1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trend'!$B$1</c:f>
              <c:strCache>
                <c:ptCount val="1"/>
                <c:pt idx="0">
                  <c:v>Total</c:v>
                </c:pt>
              </c:strCache>
            </c:strRef>
          </c:tx>
          <c:spPr>
            <a:ln w="28575" cap="rnd">
              <a:solidFill>
                <a:schemeClr val="accent1"/>
              </a:solidFill>
              <a:round/>
            </a:ln>
            <a:effectLst/>
          </c:spPr>
          <c:marker>
            <c:symbol val="none"/>
          </c:marker>
          <c:cat>
            <c:multiLvlStrRef>
              <c:f>'Employee trend'!$A$2:$A$38</c:f>
              <c:multiLvlStrCache>
                <c:ptCount val="32"/>
                <c:lvl>
                  <c:pt idx="0">
                    <c:v>mai</c:v>
                  </c:pt>
                  <c:pt idx="1">
                    <c:v>jun</c:v>
                  </c:pt>
                  <c:pt idx="2">
                    <c:v>jul</c:v>
                  </c:pt>
                  <c:pt idx="3">
                    <c:v>ago</c:v>
                  </c:pt>
                  <c:pt idx="4">
                    <c:v>set</c:v>
                  </c:pt>
                  <c:pt idx="5">
                    <c:v>out</c:v>
                  </c:pt>
                  <c:pt idx="6">
                    <c:v>nov</c:v>
                  </c:pt>
                  <c:pt idx="7">
                    <c:v>dez</c:v>
                  </c:pt>
                  <c:pt idx="8">
                    <c:v>jan</c:v>
                  </c:pt>
                  <c:pt idx="9">
                    <c:v>fev</c:v>
                  </c:pt>
                  <c:pt idx="10">
                    <c:v>mar</c:v>
                  </c:pt>
                  <c:pt idx="11">
                    <c:v>abr</c:v>
                  </c:pt>
                  <c:pt idx="12">
                    <c:v>mai</c:v>
                  </c:pt>
                  <c:pt idx="13">
                    <c:v>jun</c:v>
                  </c:pt>
                  <c:pt idx="14">
                    <c:v>jul</c:v>
                  </c:pt>
                  <c:pt idx="15">
                    <c:v>ago</c:v>
                  </c:pt>
                  <c:pt idx="16">
                    <c:v>set</c:v>
                  </c:pt>
                  <c:pt idx="17">
                    <c:v>out</c:v>
                  </c:pt>
                  <c:pt idx="18">
                    <c:v>nov</c:v>
                  </c:pt>
                  <c:pt idx="19">
                    <c:v>dez</c:v>
                  </c:pt>
                  <c:pt idx="20">
                    <c:v>jan</c:v>
                  </c:pt>
                  <c:pt idx="21">
                    <c:v>fev</c:v>
                  </c:pt>
                  <c:pt idx="22">
                    <c:v>mar</c:v>
                  </c:pt>
                  <c:pt idx="23">
                    <c:v>abr</c:v>
                  </c:pt>
                  <c:pt idx="24">
                    <c:v>mai</c:v>
                  </c:pt>
                  <c:pt idx="25">
                    <c:v>jun</c:v>
                  </c:pt>
                  <c:pt idx="26">
                    <c:v>jul</c:v>
                  </c:pt>
                  <c:pt idx="27">
                    <c:v>ago</c:v>
                  </c:pt>
                  <c:pt idx="28">
                    <c:v>set</c:v>
                  </c:pt>
                  <c:pt idx="29">
                    <c:v>out</c:v>
                  </c:pt>
                  <c:pt idx="30">
                    <c:v>fev</c:v>
                  </c:pt>
                  <c:pt idx="31">
                    <c:v>abr</c:v>
                  </c:pt>
                </c:lvl>
                <c:lvl>
                  <c:pt idx="0">
                    <c:v>2020</c:v>
                  </c:pt>
                  <c:pt idx="8">
                    <c:v>2021</c:v>
                  </c:pt>
                  <c:pt idx="20">
                    <c:v>2022</c:v>
                  </c:pt>
                  <c:pt idx="30">
                    <c:v>2023</c:v>
                  </c:pt>
                </c:lvl>
              </c:multiLvlStrCache>
            </c:multiLvlStrRef>
          </c:cat>
          <c:val>
            <c:numRef>
              <c:f>'Employee trend'!$B$2:$B$38</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EAA7-4483-987C-72BF9D441E08}"/>
            </c:ext>
          </c:extLst>
        </c:ser>
        <c:dLbls>
          <c:showLegendKey val="0"/>
          <c:showVal val="0"/>
          <c:showCatName val="0"/>
          <c:showSerName val="0"/>
          <c:showPercent val="0"/>
          <c:showBubbleSize val="0"/>
        </c:dLbls>
        <c:smooth val="0"/>
        <c:axId val="764838351"/>
        <c:axId val="764836431"/>
      </c:lineChart>
      <c:catAx>
        <c:axId val="76483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764836431"/>
        <c:crosses val="autoZero"/>
        <c:auto val="1"/>
        <c:lblAlgn val="ctr"/>
        <c:lblOffset val="100"/>
        <c:noMultiLvlLbl val="0"/>
      </c:catAx>
      <c:valAx>
        <c:axId val="76483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764838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[Data_Analyse_Awesome_Chocolate.xlsx]Sheet2!PivotTable1</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Sheet2!$C$3</c:f>
              <c:strCache>
                <c:ptCount val="1"/>
                <c:pt idx="0">
                  <c:v>Total</c:v>
                </c:pt>
              </c:strCache>
            </c:strRef>
          </c:tx>
          <c:spPr>
            <a:solidFill>
              <a:schemeClr val="accent2"/>
            </a:solidFill>
            <a:ln>
              <a:noFill/>
            </a:ln>
            <a:effectLst/>
          </c:spPr>
          <c:invertIfNegative val="0"/>
          <c:cat>
            <c:strRef>
              <c:f>Sheet2!$B$4:$B$9</c:f>
              <c:strCache>
                <c:ptCount val="5"/>
                <c:pt idx="0">
                  <c:v>Procurement</c:v>
                </c:pt>
                <c:pt idx="1">
                  <c:v>Website</c:v>
                </c:pt>
                <c:pt idx="2">
                  <c:v>Finance</c:v>
                </c:pt>
                <c:pt idx="3">
                  <c:v>Sales</c:v>
                </c:pt>
                <c:pt idx="4">
                  <c:v>HR</c:v>
                </c:pt>
              </c:strCache>
            </c:strRef>
          </c:cat>
          <c:val>
            <c:numRef>
              <c:f>Sheet2!$C$4:$C$9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7021-428A-B29E-5007C512030A}"/>
            </c:ext>
          </c:extLst>
        </c:ser>
        <c:dLbls>
          <c:showLegendKey val="0"/>
          <c:showVal val="0"/>
          <c:showCatName val="0"/>
          <c:showSerName val="0"/>
          <c:showPercent val="0"/>
          <c:showBubbleSize val="0"/>
        </c:dLbls>
        <c:gapWidth val="182"/>
        <c:axId val="1064922191"/>
        <c:axId val="1064919311"/>
      </c:barChart>
      <c:catAx>
        <c:axId val="10649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064919311"/>
        <c:crosses val="autoZero"/>
        <c:auto val="1"/>
        <c:lblAlgn val="ctr"/>
        <c:lblOffset val="100"/>
        <c:noMultiLvlLbl val="0"/>
      </c:catAx>
      <c:valAx>
        <c:axId val="1064919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06492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[Data_Analyse_Awesome_Chocolate.xlsx]Sheet2!PivotTable2</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Sheet2!$F$3</c:f>
              <c:strCache>
                <c:ptCount val="1"/>
                <c:pt idx="0">
                  <c:v>Total</c:v>
                </c:pt>
              </c:strCache>
            </c:strRef>
          </c:tx>
          <c:spPr>
            <a:solidFill>
              <a:schemeClr val="accent1"/>
            </a:solidFill>
            <a:ln>
              <a:noFill/>
            </a:ln>
            <a:effectLst/>
          </c:spPr>
          <c:invertIfNegative val="0"/>
          <c:cat>
            <c:strRef>
              <c:f>Sheet2!$E$4:$E$9</c:f>
              <c:strCache>
                <c:ptCount val="5"/>
                <c:pt idx="0">
                  <c:v>Website</c:v>
                </c:pt>
                <c:pt idx="1">
                  <c:v>Procurement</c:v>
                </c:pt>
                <c:pt idx="2">
                  <c:v>Finance</c:v>
                </c:pt>
                <c:pt idx="3">
                  <c:v>Sales</c:v>
                </c:pt>
                <c:pt idx="4">
                  <c:v>HR</c:v>
                </c:pt>
              </c:strCache>
            </c:strRef>
          </c:cat>
          <c:val>
            <c:numRef>
              <c:f>Sheet2!$F$4:$F$9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3FB0-4DB8-A1AF-E63F099BBBB4}"/>
            </c:ext>
          </c:extLst>
        </c:ser>
        <c:dLbls>
          <c:showLegendKey val="0"/>
          <c:showVal val="0"/>
          <c:showCatName val="0"/>
          <c:showSerName val="0"/>
          <c:showPercent val="0"/>
          <c:showBubbleSize val="0"/>
        </c:dLbls>
        <c:gapWidth val="182"/>
        <c:axId val="1077206095"/>
        <c:axId val="1077210415"/>
      </c:barChart>
      <c:catAx>
        <c:axId val="1077206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077210415"/>
        <c:crosses val="autoZero"/>
        <c:auto val="1"/>
        <c:lblAlgn val="ctr"/>
        <c:lblOffset val="100"/>
        <c:noMultiLvlLbl val="0"/>
      </c:catAx>
      <c:valAx>
        <c:axId val="1077210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07720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2B0A4BD6-09BF-4DDB-93BC-F5859CAFCF38}">
          <cx:tx>
            <cx:txData>
              <cx:f>_xlchart.v1.0</cx:f>
              <cx:v> Salary </cx:v>
            </cx:txData>
          </cx:tx>
          <cx:dataId val="0"/>
          <cx:layoutPr>
            <cx:binning intervalClosed="r" underflow="4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704850</xdr:colOff>
      <xdr:row>3</xdr:row>
      <xdr:rowOff>19050</xdr:rowOff>
    </xdr:from>
    <xdr:to>
      <xdr:col>6</xdr:col>
      <xdr:colOff>647700</xdr:colOff>
      <xdr:row>8</xdr:row>
      <xdr:rowOff>161925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446688C-DAC5-267C-BBBD-E95186C348A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191000" y="590550"/>
              <a:ext cx="1828800" cy="1095375"/>
            </a:xfrm>
            <a:prstGeom prst="rect">
              <a:avLst/>
            </a:prstGeom>
            <a:solidFill>
              <a:prstClr val="white"/>
            </a:solidFill>
            <a:ln w="1">
              <a:solidFill>
                <a:prstClr val="green"/>
              </a:solidFill>
            </a:ln>
          </xdr:spPr>
          <xdr:txBody>
            <a:bodyPr vertOverflow="clip" horzOverflow="clip"/>
            <a:lstStyle/>
            <a:p>
              <a:r>
                <a:rPr lang="pt-P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3</xdr:row>
      <xdr:rowOff>161925</xdr:rowOff>
    </xdr:from>
    <xdr:to>
      <xdr:col>15</xdr:col>
      <xdr:colOff>381000</xdr:colOff>
      <xdr:row>22</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9DE830F-8096-4AAD-A627-0323D1E68D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05050" y="733425"/>
              <a:ext cx="7219950" cy="3495675"/>
            </a:xfrm>
            <a:prstGeom prst="rect">
              <a:avLst/>
            </a:prstGeom>
            <a:solidFill>
              <a:prstClr val="white"/>
            </a:solidFill>
            <a:ln w="1">
              <a:solidFill>
                <a:prstClr val="green"/>
              </a:solidFill>
            </a:ln>
          </xdr:spPr>
          <xdr:txBody>
            <a:bodyPr vertOverflow="clip" horzOverflow="clip"/>
            <a:lstStyle/>
            <a:p>
              <a:r>
                <a:rPr lang="pt-PT"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257175</xdr:colOff>
      <xdr:row>1</xdr:row>
      <xdr:rowOff>142874</xdr:rowOff>
    </xdr:from>
    <xdr:to>
      <xdr:col>16</xdr:col>
      <xdr:colOff>28575</xdr:colOff>
      <xdr:row>21</xdr:row>
      <xdr:rowOff>171450</xdr:rowOff>
    </xdr:to>
    <xdr:graphicFrame macro="">
      <xdr:nvGraphicFramePr>
        <xdr:cNvPr id="2" name="Chart 1">
          <a:extLst>
            <a:ext uri="{FF2B5EF4-FFF2-40B4-BE49-F238E27FC236}">
              <a16:creationId xmlns:a16="http://schemas.microsoft.com/office/drawing/2014/main" id="{3ED3A0D3-3139-4869-9F59-2081D4DD3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476250</xdr:colOff>
      <xdr:row>0</xdr:row>
      <xdr:rowOff>71436</xdr:rowOff>
    </xdr:from>
    <xdr:to>
      <xdr:col>17</xdr:col>
      <xdr:colOff>76200</xdr:colOff>
      <xdr:row>25</xdr:row>
      <xdr:rowOff>57149</xdr:rowOff>
    </xdr:to>
    <xdr:graphicFrame macro="">
      <xdr:nvGraphicFramePr>
        <xdr:cNvPr id="2" name="Chart 1">
          <a:extLst>
            <a:ext uri="{FF2B5EF4-FFF2-40B4-BE49-F238E27FC236}">
              <a16:creationId xmlns:a16="http://schemas.microsoft.com/office/drawing/2014/main" id="{E6A818FA-B643-F953-719A-6CCB9AD50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609599</xdr:colOff>
      <xdr:row>5</xdr:row>
      <xdr:rowOff>0</xdr:rowOff>
    </xdr:from>
    <xdr:to>
      <xdr:col>13</xdr:col>
      <xdr:colOff>1590674</xdr:colOff>
      <xdr:row>21</xdr:row>
      <xdr:rowOff>0</xdr:rowOff>
    </xdr:to>
    <xdr:graphicFrame macro="">
      <xdr:nvGraphicFramePr>
        <xdr:cNvPr id="2" name="Chart 1">
          <a:extLst>
            <a:ext uri="{FF2B5EF4-FFF2-40B4-BE49-F238E27FC236}">
              <a16:creationId xmlns:a16="http://schemas.microsoft.com/office/drawing/2014/main" id="{63C58EBA-4968-4AAB-9925-7BC880FB1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609599</xdr:colOff>
      <xdr:row>4</xdr:row>
      <xdr:rowOff>714374</xdr:rowOff>
    </xdr:from>
    <xdr:to>
      <xdr:col>7</xdr:col>
      <xdr:colOff>0</xdr:colOff>
      <xdr:row>21</xdr:row>
      <xdr:rowOff>47625</xdr:rowOff>
    </xdr:to>
    <xdr:graphicFrame macro="">
      <xdr:nvGraphicFramePr>
        <xdr:cNvPr id="3" name="Chart 2">
          <a:extLst>
            <a:ext uri="{FF2B5EF4-FFF2-40B4-BE49-F238E27FC236}">
              <a16:creationId xmlns:a16="http://schemas.microsoft.com/office/drawing/2014/main" id="{EAEB0F98-D028-4D84-92AD-3EA8BA656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4556111111" backgroundQuery="1" createdVersion="8" refreshedVersion="8" minRefreshableVersion="3" recordCount="0" supportSubquery="1" supportAdvancedDrill="1" xr:uid="{88BC0197-D8A4-43EB-A862-BE4519E73733}">
  <cacheSource type="external" connectionId="6"/>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45565972221" backgroundQuery="1" createdVersion="8" refreshedVersion="8" minRefreshableVersion="3" recordCount="0" supportSubquery="1" supportAdvancedDrill="1" xr:uid="{211A852E-E2A9-417A-80F0-FC005204A0BF}">
  <cacheSource type="external" connectionId="6"/>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54744212961" backgroundQuery="1" createdVersion="8" refreshedVersion="8" minRefreshableVersion="3" recordCount="0" supportSubquery="1" supportAdvancedDrill="1" xr:uid="{A2B5A63D-E575-408C-84A4-4E1C3ECB0F9B}">
  <cacheSource type="external" connectionId="6"/>
  <cacheFields count="3">
    <cacheField name="[Staff].[Date Joined (Month)].[Date Joined (Month)]" caption="Date Joined (Month)" numFmtId="0" hierarchy="11" level="1">
      <sharedItems count="12">
        <s v="mai"/>
        <s v="jun"/>
        <s v="jul"/>
        <s v="ago"/>
        <s v="set"/>
        <s v="out"/>
        <s v="nov"/>
        <s v="dez"/>
        <s v="jan"/>
        <s v="fev"/>
        <s v="mar"/>
        <s v="ab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80380902778" backgroundQuery="1" createdVersion="8" refreshedVersion="8" minRefreshableVersion="3" recordCount="0" supportSubquery="1" supportAdvancedDrill="1" xr:uid="{3E815A5C-D689-46F4-B277-8C31D1BD3DCD}">
  <cacheSource type="external" connectionId="6"/>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80446990738" backgroundQuery="1" createdVersion="8" refreshedVersion="8" minRefreshableVersion="3" recordCount="0" supportSubquery="1" supportAdvancedDrill="1" xr:uid="{8C51A3B7-D150-4982-B992-CB9FE6A5778D}">
  <cacheSource type="external" connectionId="6"/>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lton Nhassengo" refreshedDate="45440.545561921295" backgroundQuery="1" createdVersion="3" refreshedVersion="8" minRefreshableVersion="3" recordCount="0" supportSubquery="1" supportAdvancedDrill="1" xr:uid="{0D054582-7E2E-4767-85B7-54BBCA79FA42}">
  <cacheSource type="external" connectionId="6">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ão foram definidas medidas]" caption="__Não foram definidas medidas"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685170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13AB5-21FB-41F5-A5C4-CA36AE704D30}"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6"/>
    <dataField name="Average of tenure" fld="4" subtotal="average" baseField="0" baseItem="0" numFmtId="165"/>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466C74-8409-42F8-90DD-83FF73619D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9"/>
  </dataFields>
  <formats count="3">
    <format dxfId="3">
      <pivotArea collapsedLevelsAreSubtotals="1" fieldPosition="0">
        <references count="2">
          <reference field="4294967294" count="1" selected="0">
            <x v="1"/>
          </reference>
          <reference field="0" count="1">
            <x v="4"/>
          </reference>
        </references>
      </pivotArea>
    </format>
    <format dxfId="2">
      <pivotArea collapsedLevelsAreSubtotals="1" fieldPosition="0">
        <references count="2">
          <reference field="4294967294" count="1" selected="0">
            <x v="1"/>
          </reference>
          <reference field="0" count="1">
            <x v="2"/>
          </reference>
        </references>
      </pivotArea>
    </format>
    <format dxfId="1">
      <pivotArea outline="0" fieldPosition="0">
        <references count="1">
          <reference field="4294967294" count="1">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0A766D-EFE7-4AB8-88B7-BE3448E0C1B6}" name="PivotTable1"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740E26-716E-44D9-824B-67095F53D954}" name="PivotTable2" cacheId="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CE3734-6896-47F0-9A27-5CC00C22F72D}" name="PivotTable1" cacheId="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AB25505-C7A8-4332-8919-01D52AED768B}"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1"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F4DFF661-A035-4258-92D4-BB8403FCC018}"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5E14D21-6495-44C5-A8AE-4C013FBCC673}" sourceName="[Staff].[Country]">
  <pivotTables>
    <pivotTable tabId="7" name="PivotTable1"/>
  </pivotTables>
  <data>
    <olap pivotCacheId="26851707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9A5048C-D336-48A9-AA20-865A4BE0B7FE}"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E4B705-5ED6-459E-9B43-D952A40FFC38}" name="nz_staff" displayName="nz_staff" ref="C5:I106" totalsRowCount="1">
  <autoFilter ref="C5:I105" xr:uid="{32E4B705-5ED6-459E-9B43-D952A40FFC38}"/>
  <tableColumns count="7">
    <tableColumn id="1" xr3:uid="{BD172F6A-6925-4275-9359-D79C3638FB7B}" name="Name" totalsRowLabel="Total"/>
    <tableColumn id="2" xr3:uid="{073878E3-4757-4BD8-9D61-646467B48383}" name="Gender"/>
    <tableColumn id="3" xr3:uid="{029E9EEB-238C-4079-A659-A498C0B55568}" name="Department"/>
    <tableColumn id="4" xr3:uid="{BB6CFD5E-0336-4037-9B3D-B18DBD44ABF3}" name="Age" totalsRowFunction="average"/>
    <tableColumn id="5" xr3:uid="{7111C854-BDCB-49CC-B024-732D77384AF5}" name="Date Joined"/>
    <tableColumn id="6" xr3:uid="{E8679080-8353-44D4-94B7-9814CD157FBF}" name="Salary" totalsRowFunction="average" dataDxfId="14" totalsRowDxfId="13"/>
    <tableColumn id="7" xr3:uid="{F0FA2C06-DDA9-4365-AC7D-91B37FEF753A}"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D9536C-8627-4CAB-9757-9F082DF9CE3B}" name="india_staff" displayName="india_staff" ref="B2:H115" totalsRowCount="1">
  <autoFilter ref="B2:H114" xr:uid="{9CD9536C-8627-4CAB-9757-9F082DF9CE3B}"/>
  <tableColumns count="7">
    <tableColumn id="1" xr3:uid="{0DE964EC-96FF-431E-AF6B-8EED3C95F95A}" name="Name" totalsRowLabel="Total"/>
    <tableColumn id="2" xr3:uid="{5AECA456-AFBB-437E-A8A4-6AC895C47B2C}" name="Gender"/>
    <tableColumn id="3" xr3:uid="{76861612-3B8D-4508-A7DE-7FE8204D398B}" name="Age"/>
    <tableColumn id="4" xr3:uid="{51CD558C-FD3E-42B7-AD11-C403CAA932A0}" name="Rating"/>
    <tableColumn id="5" xr3:uid="{15875482-91B2-4F55-9CF1-E80AA53B47E0}" name="Date Joined" dataDxfId="12"/>
    <tableColumn id="6" xr3:uid="{5ACE8DC7-75DF-440B-AC43-7C68681D371D}" name="Department"/>
    <tableColumn id="7" xr3:uid="{516BAC3D-B79F-4CD2-BC12-E94C3060BB0B}" name="Salary" totalsRowFunction="sum"/>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F54B17-56EA-4CC2-89DA-24E80A874869}" name="Staff" displayName="Staff" ref="A1:J184" tableType="queryTable" totalsRowShown="0">
  <autoFilter ref="A1:J184" xr:uid="{D0F54B17-56EA-4CC2-89DA-24E80A874869}"/>
  <tableColumns count="10">
    <tableColumn id="1" xr3:uid="{8949504F-E9FA-48C5-9143-18D82D3D32C1}" uniqueName="1" name="Name" queryTableFieldId="1"/>
    <tableColumn id="2" xr3:uid="{0302CFEA-552C-4E19-A33A-D6C3766D223B}" uniqueName="2" name="Gender" queryTableFieldId="2"/>
    <tableColumn id="3" xr3:uid="{025EFB7A-0319-47A2-929C-3D3A0070153C}" uniqueName="3" name="Age" queryTableFieldId="3"/>
    <tableColumn id="4" xr3:uid="{26931282-816A-426F-B2BE-1797158B34E2}" uniqueName="4" name="Rating" queryTableFieldId="4"/>
    <tableColumn id="5" xr3:uid="{D5684610-D338-46E3-8FF1-E553EF5B9C40}" uniqueName="5" name="Date Joined" queryTableFieldId="5" dataDxfId="11"/>
    <tableColumn id="6" xr3:uid="{3BB106B6-EBF8-48B1-B643-4B760DF578F7}" uniqueName="6" name="Department" queryTableFieldId="6"/>
    <tableColumn id="7" xr3:uid="{F2096370-B445-40B2-BEA9-592503B55D62}" uniqueName="7" name="Salary" queryTableFieldId="7" dataDxfId="10"/>
    <tableColumn id="8" xr3:uid="{D366B8E3-7898-4CC3-AE3D-FBAF828A9EE3}" uniqueName="8" name="Country" queryTableFieldId="8"/>
    <tableColumn id="9" xr3:uid="{F8882ABC-00A1-46F3-AF22-DB4A76A24F33}" uniqueName="9" name="tenure" queryTableFieldId="9" dataDxfId="9">
      <calculatedColumnFormula>(TODAY()-Staff[[#This Row],[Date Joined]])/365</calculatedColumnFormula>
    </tableColumn>
    <tableColumn id="10" xr3:uid="{DF973CF9-F9C5-481F-B5A6-A629BB0FAFAB}" uniqueName="10" name="Rating as  number" queryTableFieldId="11" dataDxfId="8">
      <calculatedColumnFormula>_xlfn.XLOOKUP(Staff[[#This Row],[Rating]],Mapping!$B$2:$B$6,Mapping!$C$2:$C$6)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D4A2CE8-B7B1-4FCB-8432-A26F3B45E5A2}" name="Staff6" displayName="Staff6" ref="A1:J184" tableType="queryTable" totalsRowShown="0">
  <autoFilter ref="A1:J184" xr:uid="{D0F54B17-56EA-4CC2-89DA-24E80A874869}"/>
  <tableColumns count="10">
    <tableColumn id="1" xr3:uid="{75E9CFC9-B287-4767-95CF-F60D8B0C454A}" uniqueName="1" name="Name" queryTableFieldId="1"/>
    <tableColumn id="2" xr3:uid="{C18F4D71-D6C9-4CAB-9E08-F43F950AE550}" uniqueName="2" name="Gender" queryTableFieldId="2"/>
    <tableColumn id="3" xr3:uid="{0379218C-9906-440A-9659-37457545A1B3}" uniqueName="3" name="Age" queryTableFieldId="3"/>
    <tableColumn id="4" xr3:uid="{BB45C1D7-E2CA-48AD-AD2E-DDFD0769CE19}" uniqueName="4" name="Rating" queryTableFieldId="4"/>
    <tableColumn id="5" xr3:uid="{7ADD8AF8-9C1C-4B20-893F-D8D8BFB852E0}" uniqueName="5" name="Date Joined" queryTableFieldId="5" dataDxfId="7"/>
    <tableColumn id="6" xr3:uid="{9F276087-3D20-4C89-811A-BF0919916EF5}" uniqueName="6" name="Department" queryTableFieldId="6"/>
    <tableColumn id="7" xr3:uid="{377D821D-CAF4-4DB7-9EC9-C6466AA07899}" uniqueName="7" name="Salary" queryTableFieldId="7" dataDxfId="6"/>
    <tableColumn id="8" xr3:uid="{FE75393D-22C9-4D66-8383-CC62D33516B1}" uniqueName="8" name="Country" queryTableFieldId="8"/>
    <tableColumn id="9" xr3:uid="{167FE659-F382-43F8-A441-B4D7C598F0DD}" uniqueName="9" name="tenure" queryTableFieldId="9" dataDxfId="5">
      <calculatedColumnFormula>(TODAY()-Staff6[[#This Row],[Date Joined]])/365</calculatedColumnFormula>
    </tableColumn>
    <tableColumn id="10" xr3:uid="{683C1181-A9A2-4866-8AB7-A4693F52CB18}" uniqueName="10" name="Bonus" queryTableFieldId="10" dataDxfId="4">
      <calculatedColumnFormula>ROUNDUP(IF(Staff6[[#This Row],[tenure]]&gt;2,3%,2% )*Staff6[[#This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33" workbookViewId="0">
      <selection activeCell="E12" sqref="E12"/>
    </sheetView>
  </sheetViews>
  <sheetFormatPr defaultRowHeight="15" x14ac:dyDescent="0.25"/>
  <cols>
    <col min="1" max="1" width="1.7109375" customWidth="1"/>
    <col min="2" max="2" width="3.7109375" customWidth="1"/>
    <col min="3" max="3" width="36.42578125" bestFit="1" customWidth="1"/>
    <col min="4" max="4" width="10" bestFit="1" customWidth="1"/>
    <col min="5" max="5" width="14" bestFit="1" customWidth="1"/>
    <col min="6" max="6" width="6.7109375" bestFit="1" customWidth="1"/>
    <col min="7" max="7" width="13.7109375" bestFit="1" customWidth="1"/>
    <col min="8" max="8" width="12.14062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101" workbookViewId="0">
      <selection activeCell="D9" sqref="D9"/>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row r="115" spans="2:8" x14ac:dyDescent="0.25">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77FC-0FF9-416D-A906-596D7326BEAD}">
  <sheetPr>
    <tabColor theme="7"/>
  </sheetPr>
  <dimension ref="A1:J184"/>
  <sheetViews>
    <sheetView zoomScale="90" zoomScaleNormal="90" workbookViewId="0">
      <selection activeCell="J1" activeCellId="1" sqref="G1:G1048576 J1:J1048576"/>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3.140625" style="21" bestFit="1" customWidth="1"/>
    <col min="8" max="8" width="10.28515625" bestFit="1" customWidth="1"/>
    <col min="9" max="9" width="11.5703125" style="7" bestFit="1" customWidth="1"/>
    <col min="10" max="10" width="19.28515625" customWidth="1"/>
  </cols>
  <sheetData>
    <row r="1" spans="1:10" x14ac:dyDescent="0.25">
      <c r="A1" t="s">
        <v>0</v>
      </c>
      <c r="B1" t="s">
        <v>1</v>
      </c>
      <c r="C1" t="s">
        <v>3</v>
      </c>
      <c r="D1" t="s">
        <v>6</v>
      </c>
      <c r="E1" t="s">
        <v>4</v>
      </c>
      <c r="F1" t="s">
        <v>2</v>
      </c>
      <c r="G1" s="21" t="s">
        <v>5</v>
      </c>
      <c r="H1" t="s">
        <v>204</v>
      </c>
      <c r="I1" s="7" t="s">
        <v>213</v>
      </c>
      <c r="J1" t="s">
        <v>235</v>
      </c>
    </row>
    <row r="2" spans="1:10" x14ac:dyDescent="0.25">
      <c r="A2" t="s">
        <v>156</v>
      </c>
      <c r="B2" t="s">
        <v>15</v>
      </c>
      <c r="C2">
        <v>20</v>
      </c>
      <c r="D2" t="s">
        <v>16</v>
      </c>
      <c r="E2" s="6">
        <v>44122</v>
      </c>
      <c r="F2" t="s">
        <v>12</v>
      </c>
      <c r="G2" s="21">
        <v>112650</v>
      </c>
      <c r="H2" t="s">
        <v>205</v>
      </c>
      <c r="I2" s="7">
        <f ca="1">(TODAY()-Staff[[#This Row],[Date Joined]])/365</f>
        <v>3.6109589041095891</v>
      </c>
      <c r="J2">
        <f>_xlfn.XLOOKUP(Staff[[#This Row],[Rating]],Mapping!$B$2:$B$6,Mapping!$C$2:$C$6)</f>
        <v>3</v>
      </c>
    </row>
    <row r="3" spans="1:10" x14ac:dyDescent="0.25">
      <c r="A3" t="s">
        <v>176</v>
      </c>
      <c r="B3" t="s">
        <v>8</v>
      </c>
      <c r="C3">
        <v>32</v>
      </c>
      <c r="D3" t="s">
        <v>13</v>
      </c>
      <c r="E3" s="6">
        <v>44293</v>
      </c>
      <c r="F3" t="s">
        <v>12</v>
      </c>
      <c r="G3" s="21">
        <v>43840</v>
      </c>
      <c r="H3" t="s">
        <v>205</v>
      </c>
      <c r="I3" s="7">
        <f ca="1">(TODAY()-Staff[[#This Row],[Date Joined]])/365</f>
        <v>3.1424657534246574</v>
      </c>
      <c r="J3">
        <f>_xlfn.XLOOKUP(Staff[[#This Row],[Rating]],Mapping!$B$2:$B$6,Mapping!$C$2:$C$6)</f>
        <v>4</v>
      </c>
    </row>
    <row r="4" spans="1:10" x14ac:dyDescent="0.25">
      <c r="A4" t="s">
        <v>143</v>
      </c>
      <c r="B4" t="s">
        <v>15</v>
      </c>
      <c r="C4">
        <v>31</v>
      </c>
      <c r="D4" t="s">
        <v>16</v>
      </c>
      <c r="E4" s="6">
        <v>44663</v>
      </c>
      <c r="F4" t="s">
        <v>9</v>
      </c>
      <c r="G4" s="21">
        <v>103550</v>
      </c>
      <c r="H4" t="s">
        <v>205</v>
      </c>
      <c r="I4" s="7">
        <f ca="1">(TODAY()-Staff[[#This Row],[Date Joined]])/365</f>
        <v>2.128767123287671</v>
      </c>
      <c r="J4">
        <f>_xlfn.XLOOKUP(Staff[[#This Row],[Rating]],Mapping!$B$2:$B$6,Mapping!$C$2:$C$6)</f>
        <v>3</v>
      </c>
    </row>
    <row r="5" spans="1:10" x14ac:dyDescent="0.25">
      <c r="A5" t="s">
        <v>201</v>
      </c>
      <c r="B5" t="s">
        <v>8</v>
      </c>
      <c r="C5">
        <v>32</v>
      </c>
      <c r="D5" t="s">
        <v>16</v>
      </c>
      <c r="E5" s="6">
        <v>44339</v>
      </c>
      <c r="F5" t="s">
        <v>56</v>
      </c>
      <c r="G5" s="21">
        <v>45510</v>
      </c>
      <c r="H5" t="s">
        <v>205</v>
      </c>
      <c r="I5" s="7">
        <f ca="1">(TODAY()-Staff[[#This Row],[Date Joined]])/365</f>
        <v>3.0164383561643837</v>
      </c>
      <c r="J5">
        <f>_xlfn.XLOOKUP(Staff[[#This Row],[Rating]],Mapping!$B$2:$B$6,Mapping!$C$2:$C$6)</f>
        <v>3</v>
      </c>
    </row>
    <row r="6" spans="1:10" x14ac:dyDescent="0.25">
      <c r="A6" t="s">
        <v>142</v>
      </c>
      <c r="B6" t="s">
        <v>206</v>
      </c>
      <c r="C6">
        <v>37</v>
      </c>
      <c r="D6" t="s">
        <v>24</v>
      </c>
      <c r="E6" s="6">
        <v>44085</v>
      </c>
      <c r="F6" t="s">
        <v>21</v>
      </c>
      <c r="G6" s="21">
        <v>115440</v>
      </c>
      <c r="H6" t="s">
        <v>205</v>
      </c>
      <c r="I6" s="7">
        <f ca="1">(TODAY()-Staff[[#This Row],[Date Joined]])/365</f>
        <v>3.7123287671232879</v>
      </c>
      <c r="J6">
        <f>_xlfn.XLOOKUP(Staff[[#This Row],[Rating]],Mapping!$B$2:$B$6,Mapping!$C$2:$C$6)</f>
        <v>2</v>
      </c>
    </row>
    <row r="7" spans="1:10" x14ac:dyDescent="0.25">
      <c r="A7" t="s">
        <v>202</v>
      </c>
      <c r="B7" t="s">
        <v>8</v>
      </c>
      <c r="C7">
        <v>38</v>
      </c>
      <c r="D7" t="s">
        <v>13</v>
      </c>
      <c r="E7" s="6">
        <v>44268</v>
      </c>
      <c r="F7" t="s">
        <v>19</v>
      </c>
      <c r="G7" s="21">
        <v>56870</v>
      </c>
      <c r="H7" t="s">
        <v>205</v>
      </c>
      <c r="I7" s="7">
        <f ca="1">(TODAY()-Staff[[#This Row],[Date Joined]])/365</f>
        <v>3.2109589041095892</v>
      </c>
      <c r="J7">
        <f>_xlfn.XLOOKUP(Staff[[#This Row],[Rating]],Mapping!$B$2:$B$6,Mapping!$C$2:$C$6)</f>
        <v>4</v>
      </c>
    </row>
    <row r="8" spans="1:10" x14ac:dyDescent="0.25">
      <c r="A8" t="s">
        <v>169</v>
      </c>
      <c r="B8" t="s">
        <v>8</v>
      </c>
      <c r="C8">
        <v>25</v>
      </c>
      <c r="D8" t="s">
        <v>16</v>
      </c>
      <c r="E8" s="6">
        <v>44144</v>
      </c>
      <c r="F8" t="s">
        <v>19</v>
      </c>
      <c r="G8" s="21">
        <v>92700</v>
      </c>
      <c r="H8" t="s">
        <v>205</v>
      </c>
      <c r="I8" s="7">
        <f ca="1">(TODAY()-Staff[[#This Row],[Date Joined]])/365</f>
        <v>3.5506849315068494</v>
      </c>
      <c r="J8">
        <f>_xlfn.XLOOKUP(Staff[[#This Row],[Rating]],Mapping!$B$2:$B$6,Mapping!$C$2:$C$6)</f>
        <v>3</v>
      </c>
    </row>
    <row r="9" spans="1:10" x14ac:dyDescent="0.25">
      <c r="A9" t="s">
        <v>145</v>
      </c>
      <c r="B9" t="s">
        <v>206</v>
      </c>
      <c r="C9">
        <v>32</v>
      </c>
      <c r="D9" t="s">
        <v>16</v>
      </c>
      <c r="E9" s="6">
        <v>44713</v>
      </c>
      <c r="F9" t="s">
        <v>12</v>
      </c>
      <c r="G9" s="21">
        <v>91310</v>
      </c>
      <c r="H9" t="s">
        <v>205</v>
      </c>
      <c r="I9" s="7">
        <f ca="1">(TODAY()-Staff[[#This Row],[Date Joined]])/365</f>
        <v>1.9917808219178081</v>
      </c>
      <c r="J9">
        <f>_xlfn.XLOOKUP(Staff[[#This Row],[Rating]],Mapping!$B$2:$B$6,Mapping!$C$2:$C$6)</f>
        <v>3</v>
      </c>
    </row>
    <row r="10" spans="1:10" x14ac:dyDescent="0.25">
      <c r="A10" t="s">
        <v>115</v>
      </c>
      <c r="B10" t="s">
        <v>15</v>
      </c>
      <c r="C10">
        <v>33</v>
      </c>
      <c r="D10" t="s">
        <v>16</v>
      </c>
      <c r="E10" s="6">
        <v>44324</v>
      </c>
      <c r="F10" t="s">
        <v>19</v>
      </c>
      <c r="G10" s="21">
        <v>74550</v>
      </c>
      <c r="H10" t="s">
        <v>205</v>
      </c>
      <c r="I10" s="7">
        <f ca="1">(TODAY()-Staff[[#This Row],[Date Joined]])/365</f>
        <v>3.0575342465753423</v>
      </c>
      <c r="J10">
        <f>_xlfn.XLOOKUP(Staff[[#This Row],[Rating]],Mapping!$B$2:$B$6,Mapping!$C$2:$C$6)</f>
        <v>3</v>
      </c>
    </row>
    <row r="11" spans="1:10" x14ac:dyDescent="0.25">
      <c r="A11" t="s">
        <v>128</v>
      </c>
      <c r="B11" t="s">
        <v>15</v>
      </c>
      <c r="C11">
        <v>25</v>
      </c>
      <c r="D11" t="s">
        <v>13</v>
      </c>
      <c r="E11" s="6">
        <v>44665</v>
      </c>
      <c r="F11" t="s">
        <v>9</v>
      </c>
      <c r="G11" s="21">
        <v>109190</v>
      </c>
      <c r="H11" t="s">
        <v>205</v>
      </c>
      <c r="I11" s="7">
        <f ca="1">(TODAY()-Staff[[#This Row],[Date Joined]])/365</f>
        <v>2.1232876712328768</v>
      </c>
      <c r="J11">
        <f>_xlfn.XLOOKUP(Staff[[#This Row],[Rating]],Mapping!$B$2:$B$6,Mapping!$C$2:$C$6)</f>
        <v>4</v>
      </c>
    </row>
    <row r="12" spans="1:10" x14ac:dyDescent="0.25">
      <c r="A12" t="s">
        <v>194</v>
      </c>
      <c r="B12" t="s">
        <v>8</v>
      </c>
      <c r="C12">
        <v>40</v>
      </c>
      <c r="D12" t="s">
        <v>16</v>
      </c>
      <c r="E12" s="6">
        <v>44320</v>
      </c>
      <c r="F12" t="s">
        <v>12</v>
      </c>
      <c r="G12" s="21">
        <v>104410</v>
      </c>
      <c r="H12" t="s">
        <v>205</v>
      </c>
      <c r="I12" s="7">
        <f ca="1">(TODAY()-Staff[[#This Row],[Date Joined]])/365</f>
        <v>3.0684931506849313</v>
      </c>
      <c r="J12">
        <f>_xlfn.XLOOKUP(Staff[[#This Row],[Rating]],Mapping!$B$2:$B$6,Mapping!$C$2:$C$6)</f>
        <v>3</v>
      </c>
    </row>
    <row r="13" spans="1:10" x14ac:dyDescent="0.25">
      <c r="A13" t="s">
        <v>177</v>
      </c>
      <c r="B13" t="s">
        <v>15</v>
      </c>
      <c r="C13">
        <v>30</v>
      </c>
      <c r="D13" t="s">
        <v>16</v>
      </c>
      <c r="E13" s="6">
        <v>44544</v>
      </c>
      <c r="F13" t="s">
        <v>21</v>
      </c>
      <c r="G13" s="21">
        <v>96800</v>
      </c>
      <c r="H13" t="s">
        <v>205</v>
      </c>
      <c r="I13" s="7">
        <f ca="1">(TODAY()-Staff[[#This Row],[Date Joined]])/365</f>
        <v>2.4547945205479453</v>
      </c>
      <c r="J13">
        <f>_xlfn.XLOOKUP(Staff[[#This Row],[Rating]],Mapping!$B$2:$B$6,Mapping!$C$2:$C$6)</f>
        <v>3</v>
      </c>
    </row>
    <row r="14" spans="1:10" x14ac:dyDescent="0.25">
      <c r="A14" t="s">
        <v>123</v>
      </c>
      <c r="B14" t="s">
        <v>15</v>
      </c>
      <c r="C14">
        <v>28</v>
      </c>
      <c r="D14" t="s">
        <v>13</v>
      </c>
      <c r="E14" s="6">
        <v>43980</v>
      </c>
      <c r="F14" t="s">
        <v>21</v>
      </c>
      <c r="G14" s="21">
        <v>48170</v>
      </c>
      <c r="H14" t="s">
        <v>205</v>
      </c>
      <c r="I14" s="7">
        <f ca="1">(TODAY()-Staff[[#This Row],[Date Joined]])/365</f>
        <v>4</v>
      </c>
      <c r="J14">
        <f>_xlfn.XLOOKUP(Staff[[#This Row],[Rating]],Mapping!$B$2:$B$6,Mapping!$C$2:$C$6)</f>
        <v>4</v>
      </c>
    </row>
    <row r="15" spans="1:10" x14ac:dyDescent="0.25">
      <c r="A15" t="s">
        <v>140</v>
      </c>
      <c r="B15" t="s">
        <v>15</v>
      </c>
      <c r="C15">
        <v>21</v>
      </c>
      <c r="D15" t="s">
        <v>16</v>
      </c>
      <c r="E15" s="6">
        <v>44042</v>
      </c>
      <c r="F15" t="s">
        <v>9</v>
      </c>
      <c r="G15" s="21">
        <v>37920</v>
      </c>
      <c r="H15" t="s">
        <v>205</v>
      </c>
      <c r="I15" s="7">
        <f ca="1">(TODAY()-Staff[[#This Row],[Date Joined]])/365</f>
        <v>3.8301369863013699</v>
      </c>
      <c r="J15">
        <f>_xlfn.XLOOKUP(Staff[[#This Row],[Rating]],Mapping!$B$2:$B$6,Mapping!$C$2:$C$6)</f>
        <v>3</v>
      </c>
    </row>
    <row r="16" spans="1:10" x14ac:dyDescent="0.25">
      <c r="A16" t="s">
        <v>178</v>
      </c>
      <c r="B16" t="s">
        <v>15</v>
      </c>
      <c r="C16">
        <v>34</v>
      </c>
      <c r="D16" t="s">
        <v>16</v>
      </c>
      <c r="E16" s="6">
        <v>44642</v>
      </c>
      <c r="F16" t="s">
        <v>9</v>
      </c>
      <c r="G16" s="21">
        <v>112650</v>
      </c>
      <c r="H16" t="s">
        <v>205</v>
      </c>
      <c r="I16" s="7">
        <f ca="1">(TODAY()-Staff[[#This Row],[Date Joined]])/365</f>
        <v>2.1863013698630138</v>
      </c>
      <c r="J16">
        <f>_xlfn.XLOOKUP(Staff[[#This Row],[Rating]],Mapping!$B$2:$B$6,Mapping!$C$2:$C$6)</f>
        <v>3</v>
      </c>
    </row>
    <row r="17" spans="1:10" x14ac:dyDescent="0.25">
      <c r="A17" t="s">
        <v>165</v>
      </c>
      <c r="B17" t="s">
        <v>8</v>
      </c>
      <c r="C17">
        <v>34</v>
      </c>
      <c r="D17" t="s">
        <v>24</v>
      </c>
      <c r="E17" s="6">
        <v>44660</v>
      </c>
      <c r="F17" t="s">
        <v>19</v>
      </c>
      <c r="G17" s="21">
        <v>49630</v>
      </c>
      <c r="H17" t="s">
        <v>205</v>
      </c>
      <c r="I17" s="7">
        <f ca="1">(TODAY()-Staff[[#This Row],[Date Joined]])/365</f>
        <v>2.1369863013698631</v>
      </c>
      <c r="J17">
        <f>_xlfn.XLOOKUP(Staff[[#This Row],[Rating]],Mapping!$B$2:$B$6,Mapping!$C$2:$C$6)</f>
        <v>2</v>
      </c>
    </row>
    <row r="18" spans="1:10" x14ac:dyDescent="0.25">
      <c r="A18" t="s">
        <v>199</v>
      </c>
      <c r="B18" t="s">
        <v>15</v>
      </c>
      <c r="C18">
        <v>36</v>
      </c>
      <c r="D18" t="s">
        <v>16</v>
      </c>
      <c r="E18" s="6">
        <v>43958</v>
      </c>
      <c r="F18" t="s">
        <v>12</v>
      </c>
      <c r="G18" s="21">
        <v>118840</v>
      </c>
      <c r="H18" t="s">
        <v>205</v>
      </c>
      <c r="I18" s="7">
        <f ca="1">(TODAY()-Staff[[#This Row],[Date Joined]])/365</f>
        <v>4.0602739726027401</v>
      </c>
      <c r="J18">
        <f>_xlfn.XLOOKUP(Staff[[#This Row],[Rating]],Mapping!$B$2:$B$6,Mapping!$C$2:$C$6)</f>
        <v>3</v>
      </c>
    </row>
    <row r="19" spans="1:10" x14ac:dyDescent="0.25">
      <c r="A19" t="s">
        <v>159</v>
      </c>
      <c r="B19" t="s">
        <v>15</v>
      </c>
      <c r="C19">
        <v>30</v>
      </c>
      <c r="D19" t="s">
        <v>16</v>
      </c>
      <c r="E19" s="6">
        <v>44789</v>
      </c>
      <c r="F19" t="s">
        <v>12</v>
      </c>
      <c r="G19" s="21">
        <v>69710</v>
      </c>
      <c r="H19" t="s">
        <v>205</v>
      </c>
      <c r="I19" s="7">
        <f ca="1">(TODAY()-Staff[[#This Row],[Date Joined]])/365</f>
        <v>1.7835616438356163</v>
      </c>
      <c r="J19">
        <f>_xlfn.XLOOKUP(Staff[[#This Row],[Rating]],Mapping!$B$2:$B$6,Mapping!$C$2:$C$6)</f>
        <v>3</v>
      </c>
    </row>
    <row r="20" spans="1:10" x14ac:dyDescent="0.25">
      <c r="A20" t="s">
        <v>197</v>
      </c>
      <c r="B20" t="s">
        <v>15</v>
      </c>
      <c r="C20">
        <v>20</v>
      </c>
      <c r="D20" t="s">
        <v>16</v>
      </c>
      <c r="E20" s="6">
        <v>44683</v>
      </c>
      <c r="F20" t="s">
        <v>9</v>
      </c>
      <c r="G20" s="21">
        <v>79570</v>
      </c>
      <c r="H20" t="s">
        <v>205</v>
      </c>
      <c r="I20" s="7">
        <f ca="1">(TODAY()-Staff[[#This Row],[Date Joined]])/365</f>
        <v>2.0739726027397261</v>
      </c>
      <c r="J20">
        <f>_xlfn.XLOOKUP(Staff[[#This Row],[Rating]],Mapping!$B$2:$B$6,Mapping!$C$2:$C$6)</f>
        <v>3</v>
      </c>
    </row>
    <row r="21" spans="1:10" x14ac:dyDescent="0.25">
      <c r="A21" t="s">
        <v>154</v>
      </c>
      <c r="B21" t="s">
        <v>8</v>
      </c>
      <c r="C21">
        <v>22</v>
      </c>
      <c r="D21" t="s">
        <v>13</v>
      </c>
      <c r="E21" s="6">
        <v>44388</v>
      </c>
      <c r="F21" t="s">
        <v>9</v>
      </c>
      <c r="G21" s="21">
        <v>76900</v>
      </c>
      <c r="H21" t="s">
        <v>205</v>
      </c>
      <c r="I21" s="7">
        <f ca="1">(TODAY()-Staff[[#This Row],[Date Joined]])/365</f>
        <v>2.882191780821918</v>
      </c>
      <c r="J21">
        <f>_xlfn.XLOOKUP(Staff[[#This Row],[Rating]],Mapping!$B$2:$B$6,Mapping!$C$2:$C$6)</f>
        <v>4</v>
      </c>
    </row>
    <row r="22" spans="1:10" x14ac:dyDescent="0.25">
      <c r="A22" t="s">
        <v>182</v>
      </c>
      <c r="B22" t="s">
        <v>15</v>
      </c>
      <c r="C22">
        <v>27</v>
      </c>
      <c r="D22" t="s">
        <v>16</v>
      </c>
      <c r="E22" s="6">
        <v>44073</v>
      </c>
      <c r="F22" t="s">
        <v>19</v>
      </c>
      <c r="G22" s="21">
        <v>54970</v>
      </c>
      <c r="H22" t="s">
        <v>205</v>
      </c>
      <c r="I22" s="7">
        <f ca="1">(TODAY()-Staff[[#This Row],[Date Joined]])/365</f>
        <v>3.7452054794520548</v>
      </c>
      <c r="J22">
        <f>_xlfn.XLOOKUP(Staff[[#This Row],[Rating]],Mapping!$B$2:$B$6,Mapping!$C$2:$C$6)</f>
        <v>3</v>
      </c>
    </row>
    <row r="23" spans="1:10" x14ac:dyDescent="0.25">
      <c r="A23" t="s">
        <v>118</v>
      </c>
      <c r="B23" t="s">
        <v>15</v>
      </c>
      <c r="C23">
        <v>37</v>
      </c>
      <c r="D23" t="s">
        <v>24</v>
      </c>
      <c r="E23" s="6">
        <v>44277</v>
      </c>
      <c r="F23" t="s">
        <v>12</v>
      </c>
      <c r="G23" s="21">
        <v>88050</v>
      </c>
      <c r="H23" t="s">
        <v>205</v>
      </c>
      <c r="I23" s="7">
        <f ca="1">(TODAY()-Staff[[#This Row],[Date Joined]])/365</f>
        <v>3.1863013698630138</v>
      </c>
      <c r="J23">
        <f>_xlfn.XLOOKUP(Staff[[#This Row],[Rating]],Mapping!$B$2:$B$6,Mapping!$C$2:$C$6)</f>
        <v>2</v>
      </c>
    </row>
    <row r="24" spans="1:10" x14ac:dyDescent="0.25">
      <c r="A24" t="s">
        <v>192</v>
      </c>
      <c r="B24" t="s">
        <v>15</v>
      </c>
      <c r="C24">
        <v>43</v>
      </c>
      <c r="D24" t="s">
        <v>16</v>
      </c>
      <c r="E24" s="6">
        <v>44558</v>
      </c>
      <c r="F24" t="s">
        <v>19</v>
      </c>
      <c r="G24" s="21">
        <v>36040</v>
      </c>
      <c r="H24" t="s">
        <v>205</v>
      </c>
      <c r="I24" s="7">
        <f ca="1">(TODAY()-Staff[[#This Row],[Date Joined]])/365</f>
        <v>2.4164383561643836</v>
      </c>
      <c r="J24">
        <f>_xlfn.XLOOKUP(Staff[[#This Row],[Rating]],Mapping!$B$2:$B$6,Mapping!$C$2:$C$6)</f>
        <v>3</v>
      </c>
    </row>
    <row r="25" spans="1:10" x14ac:dyDescent="0.25">
      <c r="A25" t="s">
        <v>111</v>
      </c>
      <c r="B25" t="s">
        <v>8</v>
      </c>
      <c r="C25">
        <v>42</v>
      </c>
      <c r="D25" t="s">
        <v>10</v>
      </c>
      <c r="E25" s="6">
        <v>44718</v>
      </c>
      <c r="F25" t="s">
        <v>9</v>
      </c>
      <c r="G25" s="21">
        <v>75000</v>
      </c>
      <c r="H25" t="s">
        <v>205</v>
      </c>
      <c r="I25" s="7">
        <f ca="1">(TODAY()-Staff[[#This Row],[Date Joined]])/365</f>
        <v>1.978082191780822</v>
      </c>
      <c r="J25">
        <f>_xlfn.XLOOKUP(Staff[[#This Row],[Rating]],Mapping!$B$2:$B$6,Mapping!$C$2:$C$6)</f>
        <v>5</v>
      </c>
    </row>
    <row r="26" spans="1:10" x14ac:dyDescent="0.25">
      <c r="A26" t="s">
        <v>149</v>
      </c>
      <c r="B26" t="s">
        <v>15</v>
      </c>
      <c r="C26">
        <v>35</v>
      </c>
      <c r="D26" t="s">
        <v>16</v>
      </c>
      <c r="E26" s="6">
        <v>44666</v>
      </c>
      <c r="F26" t="s">
        <v>9</v>
      </c>
      <c r="G26" s="21">
        <v>40400</v>
      </c>
      <c r="H26" t="s">
        <v>205</v>
      </c>
      <c r="I26" s="7">
        <f ca="1">(TODAY()-Staff[[#This Row],[Date Joined]])/365</f>
        <v>2.1205479452054794</v>
      </c>
      <c r="J26">
        <f>_xlfn.XLOOKUP(Staff[[#This Row],[Rating]],Mapping!$B$2:$B$6,Mapping!$C$2:$C$6)</f>
        <v>3</v>
      </c>
    </row>
    <row r="27" spans="1:10" x14ac:dyDescent="0.25">
      <c r="A27" t="s">
        <v>196</v>
      </c>
      <c r="B27" t="s">
        <v>15</v>
      </c>
      <c r="C27">
        <v>24</v>
      </c>
      <c r="D27" t="s">
        <v>16</v>
      </c>
      <c r="E27" s="6">
        <v>44625</v>
      </c>
      <c r="F27" t="s">
        <v>12</v>
      </c>
      <c r="G27" s="21">
        <v>100420</v>
      </c>
      <c r="H27" t="s">
        <v>205</v>
      </c>
      <c r="I27" s="7">
        <f ca="1">(TODAY()-Staff[[#This Row],[Date Joined]])/365</f>
        <v>2.2328767123287672</v>
      </c>
      <c r="J27">
        <f>_xlfn.XLOOKUP(Staff[[#This Row],[Rating]],Mapping!$B$2:$B$6,Mapping!$C$2:$C$6)</f>
        <v>3</v>
      </c>
    </row>
    <row r="28" spans="1:10" x14ac:dyDescent="0.25">
      <c r="A28" t="s">
        <v>120</v>
      </c>
      <c r="B28" t="s">
        <v>8</v>
      </c>
      <c r="C28">
        <v>31</v>
      </c>
      <c r="D28" t="s">
        <v>16</v>
      </c>
      <c r="E28" s="6">
        <v>44604</v>
      </c>
      <c r="F28" t="s">
        <v>12</v>
      </c>
      <c r="G28" s="21">
        <v>58100</v>
      </c>
      <c r="H28" t="s">
        <v>205</v>
      </c>
      <c r="I28" s="7">
        <f ca="1">(TODAY()-Staff[[#This Row],[Date Joined]])/365</f>
        <v>2.2904109589041095</v>
      </c>
      <c r="J28">
        <f>_xlfn.XLOOKUP(Staff[[#This Row],[Rating]],Mapping!$B$2:$B$6,Mapping!$C$2:$C$6)</f>
        <v>3</v>
      </c>
    </row>
    <row r="29" spans="1:10" x14ac:dyDescent="0.25">
      <c r="A29" t="s">
        <v>114</v>
      </c>
      <c r="B29" t="s">
        <v>8</v>
      </c>
      <c r="C29">
        <v>44</v>
      </c>
      <c r="D29" t="s">
        <v>16</v>
      </c>
      <c r="E29" s="6">
        <v>44985</v>
      </c>
      <c r="F29" t="s">
        <v>12</v>
      </c>
      <c r="G29" s="21">
        <v>114870</v>
      </c>
      <c r="H29" t="s">
        <v>205</v>
      </c>
      <c r="I29" s="7">
        <f ca="1">(TODAY()-Staff[[#This Row],[Date Joined]])/365</f>
        <v>1.2465753424657535</v>
      </c>
      <c r="J29">
        <f>_xlfn.XLOOKUP(Staff[[#This Row],[Rating]],Mapping!$B$2:$B$6,Mapping!$C$2:$C$6)</f>
        <v>3</v>
      </c>
    </row>
    <row r="30" spans="1:10" x14ac:dyDescent="0.25">
      <c r="A30" t="s">
        <v>158</v>
      </c>
      <c r="B30" t="s">
        <v>8</v>
      </c>
      <c r="C30">
        <v>32</v>
      </c>
      <c r="D30" t="s">
        <v>16</v>
      </c>
      <c r="E30" s="6">
        <v>44549</v>
      </c>
      <c r="F30" t="s">
        <v>9</v>
      </c>
      <c r="G30" s="21">
        <v>41570</v>
      </c>
      <c r="H30" t="s">
        <v>205</v>
      </c>
      <c r="I30" s="7">
        <f ca="1">(TODAY()-Staff[[#This Row],[Date Joined]])/365</f>
        <v>2.441095890410959</v>
      </c>
      <c r="J30">
        <f>_xlfn.XLOOKUP(Staff[[#This Row],[Rating]],Mapping!$B$2:$B$6,Mapping!$C$2:$C$6)</f>
        <v>3</v>
      </c>
    </row>
    <row r="31" spans="1:10" x14ac:dyDescent="0.25">
      <c r="A31" t="s">
        <v>173</v>
      </c>
      <c r="B31" t="s">
        <v>8</v>
      </c>
      <c r="C31">
        <v>30</v>
      </c>
      <c r="D31" t="s">
        <v>16</v>
      </c>
      <c r="E31" s="6">
        <v>44800</v>
      </c>
      <c r="F31" t="s">
        <v>9</v>
      </c>
      <c r="G31" s="21">
        <v>112570</v>
      </c>
      <c r="H31" t="s">
        <v>205</v>
      </c>
      <c r="I31" s="7">
        <f ca="1">(TODAY()-Staff[[#This Row],[Date Joined]])/365</f>
        <v>1.7534246575342465</v>
      </c>
      <c r="J31">
        <f>_xlfn.XLOOKUP(Staff[[#This Row],[Rating]],Mapping!$B$2:$B$6,Mapping!$C$2:$C$6)</f>
        <v>3</v>
      </c>
    </row>
    <row r="32" spans="1:10" x14ac:dyDescent="0.25">
      <c r="A32" t="s">
        <v>151</v>
      </c>
      <c r="B32" t="s">
        <v>15</v>
      </c>
      <c r="C32">
        <v>26</v>
      </c>
      <c r="D32" t="s">
        <v>16</v>
      </c>
      <c r="E32" s="6">
        <v>44164</v>
      </c>
      <c r="F32" t="s">
        <v>9</v>
      </c>
      <c r="G32" s="21">
        <v>47360</v>
      </c>
      <c r="H32" t="s">
        <v>205</v>
      </c>
      <c r="I32" s="7">
        <f ca="1">(TODAY()-Staff[[#This Row],[Date Joined]])/365</f>
        <v>3.495890410958904</v>
      </c>
      <c r="J32">
        <f>_xlfn.XLOOKUP(Staff[[#This Row],[Rating]],Mapping!$B$2:$B$6,Mapping!$C$2:$C$6)</f>
        <v>3</v>
      </c>
    </row>
    <row r="33" spans="1:10" x14ac:dyDescent="0.25">
      <c r="A33" t="s">
        <v>126</v>
      </c>
      <c r="B33" t="s">
        <v>8</v>
      </c>
      <c r="C33">
        <v>21</v>
      </c>
      <c r="D33" t="s">
        <v>16</v>
      </c>
      <c r="E33" s="6">
        <v>44256</v>
      </c>
      <c r="F33" t="s">
        <v>21</v>
      </c>
      <c r="G33" s="21">
        <v>65920</v>
      </c>
      <c r="H33" t="s">
        <v>205</v>
      </c>
      <c r="I33" s="7">
        <f ca="1">(TODAY()-Staff[[#This Row],[Date Joined]])/365</f>
        <v>3.2438356164383562</v>
      </c>
      <c r="J33">
        <f>_xlfn.XLOOKUP(Staff[[#This Row],[Rating]],Mapping!$B$2:$B$6,Mapping!$C$2:$C$6)</f>
        <v>3</v>
      </c>
    </row>
    <row r="34" spans="1:10" x14ac:dyDescent="0.25">
      <c r="A34" t="s">
        <v>200</v>
      </c>
      <c r="B34" t="s">
        <v>8</v>
      </c>
      <c r="C34">
        <v>28</v>
      </c>
      <c r="D34" t="s">
        <v>16</v>
      </c>
      <c r="E34" s="6">
        <v>44571</v>
      </c>
      <c r="F34" t="s">
        <v>9</v>
      </c>
      <c r="G34" s="21">
        <v>99970</v>
      </c>
      <c r="H34" t="s">
        <v>205</v>
      </c>
      <c r="I34" s="7">
        <f ca="1">(TODAY()-Staff[[#This Row],[Date Joined]])/365</f>
        <v>2.3808219178082193</v>
      </c>
      <c r="J34">
        <f>_xlfn.XLOOKUP(Staff[[#This Row],[Rating]],Mapping!$B$2:$B$6,Mapping!$C$2:$C$6)</f>
        <v>3</v>
      </c>
    </row>
    <row r="35" spans="1:10" x14ac:dyDescent="0.25">
      <c r="A35" t="s">
        <v>133</v>
      </c>
      <c r="B35" t="s">
        <v>8</v>
      </c>
      <c r="C35">
        <v>25</v>
      </c>
      <c r="D35" t="s">
        <v>13</v>
      </c>
      <c r="E35" s="6">
        <v>44633</v>
      </c>
      <c r="F35" t="s">
        <v>12</v>
      </c>
      <c r="G35" s="21">
        <v>80700</v>
      </c>
      <c r="H35" t="s">
        <v>205</v>
      </c>
      <c r="I35" s="7">
        <f ca="1">(TODAY()-Staff[[#This Row],[Date Joined]])/365</f>
        <v>2.2109589041095892</v>
      </c>
      <c r="J35">
        <f>_xlfn.XLOOKUP(Staff[[#This Row],[Rating]],Mapping!$B$2:$B$6,Mapping!$C$2:$C$6)</f>
        <v>4</v>
      </c>
    </row>
    <row r="36" spans="1:10" x14ac:dyDescent="0.25">
      <c r="A36" t="s">
        <v>155</v>
      </c>
      <c r="B36" t="s">
        <v>15</v>
      </c>
      <c r="C36">
        <v>24</v>
      </c>
      <c r="D36" t="s">
        <v>24</v>
      </c>
      <c r="E36" s="6">
        <v>44375</v>
      </c>
      <c r="F36" t="s">
        <v>21</v>
      </c>
      <c r="G36" s="21">
        <v>52610</v>
      </c>
      <c r="H36" t="s">
        <v>205</v>
      </c>
      <c r="I36" s="7">
        <f ca="1">(TODAY()-Staff[[#This Row],[Date Joined]])/365</f>
        <v>2.9178082191780823</v>
      </c>
      <c r="J36">
        <f>_xlfn.XLOOKUP(Staff[[#This Row],[Rating]],Mapping!$B$2:$B$6,Mapping!$C$2:$C$6)</f>
        <v>2</v>
      </c>
    </row>
    <row r="37" spans="1:10" x14ac:dyDescent="0.25">
      <c r="A37" t="s">
        <v>180</v>
      </c>
      <c r="B37" t="s">
        <v>15</v>
      </c>
      <c r="C37">
        <v>29</v>
      </c>
      <c r="D37" t="s">
        <v>24</v>
      </c>
      <c r="E37" s="6">
        <v>44119</v>
      </c>
      <c r="F37" t="s">
        <v>12</v>
      </c>
      <c r="G37" s="21">
        <v>112110</v>
      </c>
      <c r="H37" t="s">
        <v>205</v>
      </c>
      <c r="I37" s="7">
        <f ca="1">(TODAY()-Staff[[#This Row],[Date Joined]])/365</f>
        <v>3.6191780821917807</v>
      </c>
      <c r="J37">
        <f>_xlfn.XLOOKUP(Staff[[#This Row],[Rating]],Mapping!$B$2:$B$6,Mapping!$C$2:$C$6)</f>
        <v>2</v>
      </c>
    </row>
    <row r="38" spans="1:10" x14ac:dyDescent="0.25">
      <c r="A38" t="s">
        <v>152</v>
      </c>
      <c r="B38" t="s">
        <v>8</v>
      </c>
      <c r="C38">
        <v>27</v>
      </c>
      <c r="D38" t="s">
        <v>16</v>
      </c>
      <c r="E38" s="6">
        <v>44061</v>
      </c>
      <c r="F38" t="s">
        <v>56</v>
      </c>
      <c r="G38" s="21">
        <v>119110</v>
      </c>
      <c r="H38" t="s">
        <v>205</v>
      </c>
      <c r="I38" s="7">
        <f ca="1">(TODAY()-Staff[[#This Row],[Date Joined]])/365</f>
        <v>3.7780821917808218</v>
      </c>
      <c r="J38">
        <f>_xlfn.XLOOKUP(Staff[[#This Row],[Rating]],Mapping!$B$2:$B$6,Mapping!$C$2:$C$6)</f>
        <v>3</v>
      </c>
    </row>
    <row r="39" spans="1:10" x14ac:dyDescent="0.25">
      <c r="A39" t="s">
        <v>150</v>
      </c>
      <c r="B39" t="s">
        <v>15</v>
      </c>
      <c r="C39">
        <v>22</v>
      </c>
      <c r="D39" t="s">
        <v>13</v>
      </c>
      <c r="E39" s="6">
        <v>44384</v>
      </c>
      <c r="F39" t="s">
        <v>19</v>
      </c>
      <c r="G39" s="21">
        <v>112780</v>
      </c>
      <c r="H39" t="s">
        <v>205</v>
      </c>
      <c r="I39" s="7">
        <f ca="1">(TODAY()-Staff[[#This Row],[Date Joined]])/365</f>
        <v>2.893150684931507</v>
      </c>
      <c r="J39">
        <f>_xlfn.XLOOKUP(Staff[[#This Row],[Rating]],Mapping!$B$2:$B$6,Mapping!$C$2:$C$6)</f>
        <v>4</v>
      </c>
    </row>
    <row r="40" spans="1:10" x14ac:dyDescent="0.25">
      <c r="A40" t="s">
        <v>175</v>
      </c>
      <c r="B40" t="s">
        <v>8</v>
      </c>
      <c r="C40">
        <v>36</v>
      </c>
      <c r="D40" t="s">
        <v>16</v>
      </c>
      <c r="E40" s="6">
        <v>44023</v>
      </c>
      <c r="F40" t="s">
        <v>9</v>
      </c>
      <c r="G40" s="21">
        <v>114890</v>
      </c>
      <c r="H40" t="s">
        <v>205</v>
      </c>
      <c r="I40" s="7">
        <f ca="1">(TODAY()-Staff[[#This Row],[Date Joined]])/365</f>
        <v>3.882191780821918</v>
      </c>
      <c r="J40">
        <f>_xlfn.XLOOKUP(Staff[[#This Row],[Rating]],Mapping!$B$2:$B$6,Mapping!$C$2:$C$6)</f>
        <v>3</v>
      </c>
    </row>
    <row r="41" spans="1:10" x14ac:dyDescent="0.25">
      <c r="A41" t="s">
        <v>146</v>
      </c>
      <c r="B41" t="s">
        <v>15</v>
      </c>
      <c r="C41">
        <v>27</v>
      </c>
      <c r="D41" t="s">
        <v>16</v>
      </c>
      <c r="E41" s="6">
        <v>44506</v>
      </c>
      <c r="F41" t="s">
        <v>21</v>
      </c>
      <c r="G41" s="21">
        <v>48980</v>
      </c>
      <c r="H41" t="s">
        <v>205</v>
      </c>
      <c r="I41" s="7">
        <f ca="1">(TODAY()-Staff[[#This Row],[Date Joined]])/365</f>
        <v>2.558904109589041</v>
      </c>
      <c r="J41">
        <f>_xlfn.XLOOKUP(Staff[[#This Row],[Rating]],Mapping!$B$2:$B$6,Mapping!$C$2:$C$6)</f>
        <v>3</v>
      </c>
    </row>
    <row r="42" spans="1:10" x14ac:dyDescent="0.25">
      <c r="A42" t="s">
        <v>170</v>
      </c>
      <c r="B42" t="s">
        <v>15</v>
      </c>
      <c r="C42">
        <v>21</v>
      </c>
      <c r="D42" t="s">
        <v>16</v>
      </c>
      <c r="E42" s="6">
        <v>44180</v>
      </c>
      <c r="F42" t="s">
        <v>56</v>
      </c>
      <c r="G42" s="21">
        <v>75880</v>
      </c>
      <c r="H42" t="s">
        <v>205</v>
      </c>
      <c r="I42" s="7">
        <f ca="1">(TODAY()-Staff[[#This Row],[Date Joined]])/365</f>
        <v>3.452054794520548</v>
      </c>
      <c r="J42">
        <f>_xlfn.XLOOKUP(Staff[[#This Row],[Rating]],Mapping!$B$2:$B$6,Mapping!$C$2:$C$6)</f>
        <v>3</v>
      </c>
    </row>
    <row r="43" spans="1:10" x14ac:dyDescent="0.25">
      <c r="A43" t="s">
        <v>167</v>
      </c>
      <c r="B43" t="s">
        <v>8</v>
      </c>
      <c r="C43">
        <v>28</v>
      </c>
      <c r="D43" t="s">
        <v>16</v>
      </c>
      <c r="E43" s="6">
        <v>44296</v>
      </c>
      <c r="F43" t="s">
        <v>19</v>
      </c>
      <c r="G43" s="21">
        <v>53240</v>
      </c>
      <c r="H43" t="s">
        <v>205</v>
      </c>
      <c r="I43" s="7">
        <f ca="1">(TODAY()-Staff[[#This Row],[Date Joined]])/365</f>
        <v>3.1342465753424658</v>
      </c>
      <c r="J43">
        <f>_xlfn.XLOOKUP(Staff[[#This Row],[Rating]],Mapping!$B$2:$B$6,Mapping!$C$2:$C$6)</f>
        <v>3</v>
      </c>
    </row>
    <row r="44" spans="1:10" x14ac:dyDescent="0.25">
      <c r="A44" t="s">
        <v>122</v>
      </c>
      <c r="B44" t="s">
        <v>8</v>
      </c>
      <c r="C44">
        <v>34</v>
      </c>
      <c r="D44" t="s">
        <v>16</v>
      </c>
      <c r="E44" s="6">
        <v>44397</v>
      </c>
      <c r="F44" t="s">
        <v>21</v>
      </c>
      <c r="G44" s="21">
        <v>85000</v>
      </c>
      <c r="H44" t="s">
        <v>205</v>
      </c>
      <c r="I44" s="7">
        <f ca="1">(TODAY()-Staff[[#This Row],[Date Joined]])/365</f>
        <v>2.8575342465753426</v>
      </c>
      <c r="J44">
        <f>_xlfn.XLOOKUP(Staff[[#This Row],[Rating]],Mapping!$B$2:$B$6,Mapping!$C$2:$C$6)</f>
        <v>3</v>
      </c>
    </row>
    <row r="45" spans="1:10" x14ac:dyDescent="0.25">
      <c r="A45" t="s">
        <v>179</v>
      </c>
      <c r="B45" t="s">
        <v>8</v>
      </c>
      <c r="C45">
        <v>21</v>
      </c>
      <c r="D45" t="s">
        <v>16</v>
      </c>
      <c r="E45" s="6">
        <v>44619</v>
      </c>
      <c r="F45" t="s">
        <v>12</v>
      </c>
      <c r="G45" s="21">
        <v>33920</v>
      </c>
      <c r="H45" t="s">
        <v>205</v>
      </c>
      <c r="I45" s="7">
        <f ca="1">(TODAY()-Staff[[#This Row],[Date Joined]])/365</f>
        <v>2.2493150684931509</v>
      </c>
      <c r="J45">
        <f>_xlfn.XLOOKUP(Staff[[#This Row],[Rating]],Mapping!$B$2:$B$6,Mapping!$C$2:$C$6)</f>
        <v>3</v>
      </c>
    </row>
    <row r="46" spans="1:10" x14ac:dyDescent="0.25">
      <c r="A46" t="s">
        <v>188</v>
      </c>
      <c r="B46" t="s">
        <v>8</v>
      </c>
      <c r="C46">
        <v>33</v>
      </c>
      <c r="D46" t="s">
        <v>16</v>
      </c>
      <c r="E46" s="6">
        <v>44253</v>
      </c>
      <c r="F46" t="s">
        <v>12</v>
      </c>
      <c r="G46" s="21">
        <v>75280</v>
      </c>
      <c r="H46" t="s">
        <v>205</v>
      </c>
      <c r="I46" s="7">
        <f ca="1">(TODAY()-Staff[[#This Row],[Date Joined]])/365</f>
        <v>3.2520547945205478</v>
      </c>
      <c r="J46">
        <f>_xlfn.XLOOKUP(Staff[[#This Row],[Rating]],Mapping!$B$2:$B$6,Mapping!$C$2:$C$6)</f>
        <v>3</v>
      </c>
    </row>
    <row r="47" spans="1:10" x14ac:dyDescent="0.25">
      <c r="A47" t="s">
        <v>130</v>
      </c>
      <c r="B47" t="s">
        <v>8</v>
      </c>
      <c r="C47">
        <v>34</v>
      </c>
      <c r="D47" t="s">
        <v>16</v>
      </c>
      <c r="E47" s="6">
        <v>44594</v>
      </c>
      <c r="F47" t="s">
        <v>21</v>
      </c>
      <c r="G47" s="21">
        <v>58940</v>
      </c>
      <c r="H47" t="s">
        <v>205</v>
      </c>
      <c r="I47" s="7">
        <f ca="1">(TODAY()-Staff[[#This Row],[Date Joined]])/365</f>
        <v>2.3178082191780822</v>
      </c>
      <c r="J47">
        <f>_xlfn.XLOOKUP(Staff[[#This Row],[Rating]],Mapping!$B$2:$B$6,Mapping!$C$2:$C$6)</f>
        <v>3</v>
      </c>
    </row>
    <row r="48" spans="1:10" x14ac:dyDescent="0.25">
      <c r="A48" t="s">
        <v>136</v>
      </c>
      <c r="B48" t="s">
        <v>8</v>
      </c>
      <c r="C48">
        <v>28</v>
      </c>
      <c r="D48" t="s">
        <v>16</v>
      </c>
      <c r="E48" s="6">
        <v>44425</v>
      </c>
      <c r="F48" t="s">
        <v>9</v>
      </c>
      <c r="G48" s="21">
        <v>104770</v>
      </c>
      <c r="H48" t="s">
        <v>205</v>
      </c>
      <c r="I48" s="7">
        <f ca="1">(TODAY()-Staff[[#This Row],[Date Joined]])/365</f>
        <v>2.7808219178082192</v>
      </c>
      <c r="J48">
        <f>_xlfn.XLOOKUP(Staff[[#This Row],[Rating]],Mapping!$B$2:$B$6,Mapping!$C$2:$C$6)</f>
        <v>3</v>
      </c>
    </row>
    <row r="49" spans="1:10" x14ac:dyDescent="0.25">
      <c r="A49" t="s">
        <v>125</v>
      </c>
      <c r="B49" t="s">
        <v>15</v>
      </c>
      <c r="C49">
        <v>21</v>
      </c>
      <c r="D49" t="s">
        <v>16</v>
      </c>
      <c r="E49" s="6">
        <v>44701</v>
      </c>
      <c r="F49" t="s">
        <v>9</v>
      </c>
      <c r="G49" s="21">
        <v>57090</v>
      </c>
      <c r="H49" t="s">
        <v>205</v>
      </c>
      <c r="I49" s="7">
        <f ca="1">(TODAY()-Staff[[#This Row],[Date Joined]])/365</f>
        <v>2.0246575342465754</v>
      </c>
      <c r="J49">
        <f>_xlfn.XLOOKUP(Staff[[#This Row],[Rating]],Mapping!$B$2:$B$6,Mapping!$C$2:$C$6)</f>
        <v>3</v>
      </c>
    </row>
    <row r="50" spans="1:10" x14ac:dyDescent="0.25">
      <c r="A50" t="s">
        <v>160</v>
      </c>
      <c r="B50" t="s">
        <v>15</v>
      </c>
      <c r="C50">
        <v>27</v>
      </c>
      <c r="D50" t="s">
        <v>13</v>
      </c>
      <c r="E50" s="6">
        <v>44174</v>
      </c>
      <c r="F50" t="s">
        <v>21</v>
      </c>
      <c r="G50" s="21">
        <v>91650</v>
      </c>
      <c r="H50" t="s">
        <v>205</v>
      </c>
      <c r="I50" s="7">
        <f ca="1">(TODAY()-Staff[[#This Row],[Date Joined]])/365</f>
        <v>3.4684931506849317</v>
      </c>
      <c r="J50">
        <f>_xlfn.XLOOKUP(Staff[[#This Row],[Rating]],Mapping!$B$2:$B$6,Mapping!$C$2:$C$6)</f>
        <v>4</v>
      </c>
    </row>
    <row r="51" spans="1:10" x14ac:dyDescent="0.25">
      <c r="A51" t="s">
        <v>183</v>
      </c>
      <c r="B51" t="s">
        <v>15</v>
      </c>
      <c r="C51">
        <v>42</v>
      </c>
      <c r="D51" t="s">
        <v>24</v>
      </c>
      <c r="E51" s="6">
        <v>44670</v>
      </c>
      <c r="F51" t="s">
        <v>21</v>
      </c>
      <c r="G51" s="21">
        <v>70270</v>
      </c>
      <c r="H51" t="s">
        <v>205</v>
      </c>
      <c r="I51" s="7">
        <f ca="1">(TODAY()-Staff[[#This Row],[Date Joined]])/365</f>
        <v>2.1095890410958904</v>
      </c>
      <c r="J51">
        <f>_xlfn.XLOOKUP(Staff[[#This Row],[Rating]],Mapping!$B$2:$B$6,Mapping!$C$2:$C$6)</f>
        <v>2</v>
      </c>
    </row>
    <row r="52" spans="1:10" x14ac:dyDescent="0.25">
      <c r="A52" t="s">
        <v>129</v>
      </c>
      <c r="B52" t="s">
        <v>8</v>
      </c>
      <c r="C52">
        <v>28</v>
      </c>
      <c r="D52" t="s">
        <v>16</v>
      </c>
      <c r="E52" s="6">
        <v>44124</v>
      </c>
      <c r="F52" t="s">
        <v>21</v>
      </c>
      <c r="G52" s="21">
        <v>75970</v>
      </c>
      <c r="H52" t="s">
        <v>205</v>
      </c>
      <c r="I52" s="7">
        <f ca="1">(TODAY()-Staff[[#This Row],[Date Joined]])/365</f>
        <v>3.6054794520547944</v>
      </c>
      <c r="J52">
        <f>_xlfn.XLOOKUP(Staff[[#This Row],[Rating]],Mapping!$B$2:$B$6,Mapping!$C$2:$C$6)</f>
        <v>3</v>
      </c>
    </row>
    <row r="53" spans="1:10" x14ac:dyDescent="0.25">
      <c r="A53" t="s">
        <v>112</v>
      </c>
      <c r="B53" t="s">
        <v>206</v>
      </c>
      <c r="C53">
        <v>27</v>
      </c>
      <c r="D53" t="s">
        <v>13</v>
      </c>
      <c r="E53" s="6">
        <v>44212</v>
      </c>
      <c r="F53" t="s">
        <v>12</v>
      </c>
      <c r="G53" s="21">
        <v>90700</v>
      </c>
      <c r="H53" t="s">
        <v>205</v>
      </c>
      <c r="I53" s="7">
        <f ca="1">(TODAY()-Staff[[#This Row],[Date Joined]])/365</f>
        <v>3.3643835616438356</v>
      </c>
      <c r="J53">
        <f>_xlfn.XLOOKUP(Staff[[#This Row],[Rating]],Mapping!$B$2:$B$6,Mapping!$C$2:$C$6)</f>
        <v>4</v>
      </c>
    </row>
    <row r="54" spans="1:10" x14ac:dyDescent="0.25">
      <c r="A54" t="s">
        <v>131</v>
      </c>
      <c r="B54" t="s">
        <v>15</v>
      </c>
      <c r="C54">
        <v>30</v>
      </c>
      <c r="D54" t="s">
        <v>16</v>
      </c>
      <c r="E54" s="6">
        <v>44607</v>
      </c>
      <c r="F54" t="s">
        <v>9</v>
      </c>
      <c r="G54" s="21">
        <v>60570</v>
      </c>
      <c r="H54" t="s">
        <v>205</v>
      </c>
      <c r="I54" s="7">
        <f ca="1">(TODAY()-Staff[[#This Row],[Date Joined]])/365</f>
        <v>2.2821917808219179</v>
      </c>
      <c r="J54">
        <f>_xlfn.XLOOKUP(Staff[[#This Row],[Rating]],Mapping!$B$2:$B$6,Mapping!$C$2:$C$6)</f>
        <v>3</v>
      </c>
    </row>
    <row r="55" spans="1:10" x14ac:dyDescent="0.25">
      <c r="A55" t="s">
        <v>134</v>
      </c>
      <c r="B55" t="s">
        <v>15</v>
      </c>
      <c r="C55">
        <v>33</v>
      </c>
      <c r="D55" t="s">
        <v>16</v>
      </c>
      <c r="E55" s="6">
        <v>44103</v>
      </c>
      <c r="F55" t="s">
        <v>9</v>
      </c>
      <c r="G55" s="21">
        <v>115920</v>
      </c>
      <c r="H55" t="s">
        <v>205</v>
      </c>
      <c r="I55" s="7">
        <f ca="1">(TODAY()-Staff[[#This Row],[Date Joined]])/365</f>
        <v>3.6630136986301371</v>
      </c>
      <c r="J55">
        <f>_xlfn.XLOOKUP(Staff[[#This Row],[Rating]],Mapping!$B$2:$B$6,Mapping!$C$2:$C$6)</f>
        <v>3</v>
      </c>
    </row>
    <row r="56" spans="1:10" x14ac:dyDescent="0.25">
      <c r="A56" t="s">
        <v>186</v>
      </c>
      <c r="B56" t="s">
        <v>8</v>
      </c>
      <c r="C56">
        <v>33</v>
      </c>
      <c r="D56" t="s">
        <v>16</v>
      </c>
      <c r="E56" s="6">
        <v>44006</v>
      </c>
      <c r="F56" t="s">
        <v>21</v>
      </c>
      <c r="G56" s="21">
        <v>65360</v>
      </c>
      <c r="H56" t="s">
        <v>205</v>
      </c>
      <c r="I56" s="7">
        <f ca="1">(TODAY()-Staff[[#This Row],[Date Joined]])/365</f>
        <v>3.9287671232876713</v>
      </c>
      <c r="J56">
        <f>_xlfn.XLOOKUP(Staff[[#This Row],[Rating]],Mapping!$B$2:$B$6,Mapping!$C$2:$C$6)</f>
        <v>3</v>
      </c>
    </row>
    <row r="57" spans="1:10" x14ac:dyDescent="0.25">
      <c r="A57" t="s">
        <v>116</v>
      </c>
      <c r="B57" t="s">
        <v>206</v>
      </c>
      <c r="C57">
        <v>30</v>
      </c>
      <c r="D57" t="s">
        <v>16</v>
      </c>
      <c r="E57" s="6">
        <v>44535</v>
      </c>
      <c r="F57" t="s">
        <v>21</v>
      </c>
      <c r="G57" s="21">
        <v>64000</v>
      </c>
      <c r="H57" t="s">
        <v>205</v>
      </c>
      <c r="I57" s="7">
        <f ca="1">(TODAY()-Staff[[#This Row],[Date Joined]])/365</f>
        <v>2.4794520547945207</v>
      </c>
      <c r="J57">
        <f>_xlfn.XLOOKUP(Staff[[#This Row],[Rating]],Mapping!$B$2:$B$6,Mapping!$C$2:$C$6)</f>
        <v>3</v>
      </c>
    </row>
    <row r="58" spans="1:10" x14ac:dyDescent="0.25">
      <c r="A58" t="s">
        <v>195</v>
      </c>
      <c r="B58" t="s">
        <v>8</v>
      </c>
      <c r="C58">
        <v>34</v>
      </c>
      <c r="D58" t="s">
        <v>16</v>
      </c>
      <c r="E58" s="6">
        <v>44383</v>
      </c>
      <c r="F58" t="s">
        <v>21</v>
      </c>
      <c r="G58" s="21">
        <v>92450</v>
      </c>
      <c r="H58" t="s">
        <v>205</v>
      </c>
      <c r="I58" s="7">
        <f ca="1">(TODAY()-Staff[[#This Row],[Date Joined]])/365</f>
        <v>2.8958904109589043</v>
      </c>
      <c r="J58">
        <f>_xlfn.XLOOKUP(Staff[[#This Row],[Rating]],Mapping!$B$2:$B$6,Mapping!$C$2:$C$6)</f>
        <v>3</v>
      </c>
    </row>
    <row r="59" spans="1:10" x14ac:dyDescent="0.25">
      <c r="A59" t="s">
        <v>113</v>
      </c>
      <c r="B59" t="s">
        <v>15</v>
      </c>
      <c r="C59">
        <v>31</v>
      </c>
      <c r="D59" t="s">
        <v>16</v>
      </c>
      <c r="E59" s="6">
        <v>44450</v>
      </c>
      <c r="F59" t="s">
        <v>12</v>
      </c>
      <c r="G59" s="21">
        <v>48950</v>
      </c>
      <c r="H59" t="s">
        <v>205</v>
      </c>
      <c r="I59" s="7">
        <f ca="1">(TODAY()-Staff[[#This Row],[Date Joined]])/365</f>
        <v>2.7123287671232879</v>
      </c>
      <c r="J59">
        <f>_xlfn.XLOOKUP(Staff[[#This Row],[Rating]],Mapping!$B$2:$B$6,Mapping!$C$2:$C$6)</f>
        <v>3</v>
      </c>
    </row>
    <row r="60" spans="1:10" x14ac:dyDescent="0.25">
      <c r="A60" t="s">
        <v>185</v>
      </c>
      <c r="B60" t="s">
        <v>8</v>
      </c>
      <c r="C60">
        <v>27</v>
      </c>
      <c r="D60" t="s">
        <v>16</v>
      </c>
      <c r="E60" s="6">
        <v>44625</v>
      </c>
      <c r="F60" t="s">
        <v>12</v>
      </c>
      <c r="G60" s="21">
        <v>83750</v>
      </c>
      <c r="H60" t="s">
        <v>205</v>
      </c>
      <c r="I60" s="7">
        <f ca="1">(TODAY()-Staff[[#This Row],[Date Joined]])/365</f>
        <v>2.2328767123287672</v>
      </c>
      <c r="J60">
        <f>_xlfn.XLOOKUP(Staff[[#This Row],[Rating]],Mapping!$B$2:$B$6,Mapping!$C$2:$C$6)</f>
        <v>3</v>
      </c>
    </row>
    <row r="61" spans="1:10" x14ac:dyDescent="0.25">
      <c r="A61" t="s">
        <v>166</v>
      </c>
      <c r="B61" t="s">
        <v>8</v>
      </c>
      <c r="C61">
        <v>40</v>
      </c>
      <c r="D61" t="s">
        <v>16</v>
      </c>
      <c r="E61" s="6">
        <v>44276</v>
      </c>
      <c r="F61" t="s">
        <v>12</v>
      </c>
      <c r="G61" s="21">
        <v>87620</v>
      </c>
      <c r="H61" t="s">
        <v>205</v>
      </c>
      <c r="I61" s="7">
        <f ca="1">(TODAY()-Staff[[#This Row],[Date Joined]])/365</f>
        <v>3.1890410958904107</v>
      </c>
      <c r="J61">
        <f>_xlfn.XLOOKUP(Staff[[#This Row],[Rating]],Mapping!$B$2:$B$6,Mapping!$C$2:$C$6)</f>
        <v>3</v>
      </c>
    </row>
    <row r="62" spans="1:10" x14ac:dyDescent="0.25">
      <c r="A62" t="s">
        <v>184</v>
      </c>
      <c r="B62" t="s">
        <v>8</v>
      </c>
      <c r="C62">
        <v>20</v>
      </c>
      <c r="D62" t="s">
        <v>24</v>
      </c>
      <c r="E62" s="6">
        <v>44476</v>
      </c>
      <c r="F62" t="s">
        <v>19</v>
      </c>
      <c r="G62" s="21">
        <v>68900</v>
      </c>
      <c r="H62" t="s">
        <v>205</v>
      </c>
      <c r="I62" s="7">
        <f ca="1">(TODAY()-Staff[[#This Row],[Date Joined]])/365</f>
        <v>2.6410958904109587</v>
      </c>
      <c r="J62">
        <f>_xlfn.XLOOKUP(Staff[[#This Row],[Rating]],Mapping!$B$2:$B$6,Mapping!$C$2:$C$6)</f>
        <v>2</v>
      </c>
    </row>
    <row r="63" spans="1:10" x14ac:dyDescent="0.25">
      <c r="A63" t="s">
        <v>157</v>
      </c>
      <c r="B63" t="s">
        <v>15</v>
      </c>
      <c r="C63">
        <v>32</v>
      </c>
      <c r="D63" t="s">
        <v>16</v>
      </c>
      <c r="E63" s="6">
        <v>44403</v>
      </c>
      <c r="F63" t="s">
        <v>19</v>
      </c>
      <c r="G63" s="21">
        <v>53540</v>
      </c>
      <c r="H63" t="s">
        <v>205</v>
      </c>
      <c r="I63" s="7">
        <f ca="1">(TODAY()-Staff[[#This Row],[Date Joined]])/365</f>
        <v>2.8410958904109589</v>
      </c>
      <c r="J63">
        <f>_xlfn.XLOOKUP(Staff[[#This Row],[Rating]],Mapping!$B$2:$B$6,Mapping!$C$2:$C$6)</f>
        <v>3</v>
      </c>
    </row>
    <row r="64" spans="1:10" x14ac:dyDescent="0.25">
      <c r="A64" t="s">
        <v>172</v>
      </c>
      <c r="B64" t="s">
        <v>15</v>
      </c>
      <c r="C64">
        <v>28</v>
      </c>
      <c r="D64" t="s">
        <v>42</v>
      </c>
      <c r="E64" s="6">
        <v>44758</v>
      </c>
      <c r="F64" t="s">
        <v>19</v>
      </c>
      <c r="G64" s="21">
        <v>43510</v>
      </c>
      <c r="H64" t="s">
        <v>205</v>
      </c>
      <c r="I64" s="7">
        <f ca="1">(TODAY()-Staff[[#This Row],[Date Joined]])/365</f>
        <v>1.8684931506849316</v>
      </c>
      <c r="J64">
        <f>_xlfn.XLOOKUP(Staff[[#This Row],[Rating]],Mapping!$B$2:$B$6,Mapping!$C$2:$C$6)</f>
        <v>1</v>
      </c>
    </row>
    <row r="65" spans="1:10" x14ac:dyDescent="0.25">
      <c r="A65" t="s">
        <v>127</v>
      </c>
      <c r="B65" t="s">
        <v>8</v>
      </c>
      <c r="C65">
        <v>38</v>
      </c>
      <c r="D65" t="s">
        <v>10</v>
      </c>
      <c r="E65" s="6">
        <v>44316</v>
      </c>
      <c r="F65" t="s">
        <v>19</v>
      </c>
      <c r="G65" s="21">
        <v>109160</v>
      </c>
      <c r="H65" t="s">
        <v>205</v>
      </c>
      <c r="I65" s="7">
        <f ca="1">(TODAY()-Staff[[#This Row],[Date Joined]])/365</f>
        <v>3.0794520547945203</v>
      </c>
      <c r="J65">
        <f>_xlfn.XLOOKUP(Staff[[#This Row],[Rating]],Mapping!$B$2:$B$6,Mapping!$C$2:$C$6)</f>
        <v>5</v>
      </c>
    </row>
    <row r="66" spans="1:10" x14ac:dyDescent="0.25">
      <c r="A66" t="s">
        <v>198</v>
      </c>
      <c r="B66" t="s">
        <v>15</v>
      </c>
      <c r="C66">
        <v>40</v>
      </c>
      <c r="D66" t="s">
        <v>16</v>
      </c>
      <c r="E66" s="6">
        <v>44204</v>
      </c>
      <c r="F66" t="s">
        <v>9</v>
      </c>
      <c r="G66" s="21">
        <v>99750</v>
      </c>
      <c r="H66" t="s">
        <v>205</v>
      </c>
      <c r="I66" s="7">
        <f ca="1">(TODAY()-Staff[[#This Row],[Date Joined]])/365</f>
        <v>3.3863013698630136</v>
      </c>
      <c r="J66">
        <f>_xlfn.XLOOKUP(Staff[[#This Row],[Rating]],Mapping!$B$2:$B$6,Mapping!$C$2:$C$6)</f>
        <v>3</v>
      </c>
    </row>
    <row r="67" spans="1:10" x14ac:dyDescent="0.25">
      <c r="A67" t="s">
        <v>124</v>
      </c>
      <c r="B67" t="s">
        <v>8</v>
      </c>
      <c r="C67">
        <v>31</v>
      </c>
      <c r="D67" t="s">
        <v>16</v>
      </c>
      <c r="E67" s="6">
        <v>44084</v>
      </c>
      <c r="F67" t="s">
        <v>12</v>
      </c>
      <c r="G67" s="21">
        <v>41980</v>
      </c>
      <c r="H67" t="s">
        <v>205</v>
      </c>
      <c r="I67" s="7">
        <f ca="1">(TODAY()-Staff[[#This Row],[Date Joined]])/365</f>
        <v>3.7150684931506848</v>
      </c>
      <c r="J67">
        <f>_xlfn.XLOOKUP(Staff[[#This Row],[Rating]],Mapping!$B$2:$B$6,Mapping!$C$2:$C$6)</f>
        <v>3</v>
      </c>
    </row>
    <row r="68" spans="1:10" x14ac:dyDescent="0.25">
      <c r="A68" t="s">
        <v>187</v>
      </c>
      <c r="B68" t="s">
        <v>15</v>
      </c>
      <c r="C68">
        <v>36</v>
      </c>
      <c r="D68" t="s">
        <v>16</v>
      </c>
      <c r="E68" s="6">
        <v>44272</v>
      </c>
      <c r="F68" t="s">
        <v>21</v>
      </c>
      <c r="G68" s="21">
        <v>71380</v>
      </c>
      <c r="H68" t="s">
        <v>205</v>
      </c>
      <c r="I68" s="7">
        <f ca="1">(TODAY()-Staff[[#This Row],[Date Joined]])/365</f>
        <v>3.2</v>
      </c>
      <c r="J68">
        <f>_xlfn.XLOOKUP(Staff[[#This Row],[Rating]],Mapping!$B$2:$B$6,Mapping!$C$2:$C$6)</f>
        <v>3</v>
      </c>
    </row>
    <row r="69" spans="1:10" x14ac:dyDescent="0.25">
      <c r="A69" t="s">
        <v>191</v>
      </c>
      <c r="B69" t="s">
        <v>15</v>
      </c>
      <c r="C69">
        <v>27</v>
      </c>
      <c r="D69" t="s">
        <v>42</v>
      </c>
      <c r="E69" s="6">
        <v>44547</v>
      </c>
      <c r="F69" t="s">
        <v>9</v>
      </c>
      <c r="G69" s="21">
        <v>113280</v>
      </c>
      <c r="H69" t="s">
        <v>205</v>
      </c>
      <c r="I69" s="7">
        <f ca="1">(TODAY()-Staff[[#This Row],[Date Joined]])/365</f>
        <v>2.4465753424657533</v>
      </c>
      <c r="J69">
        <f>_xlfn.XLOOKUP(Staff[[#This Row],[Rating]],Mapping!$B$2:$B$6,Mapping!$C$2:$C$6)</f>
        <v>1</v>
      </c>
    </row>
    <row r="70" spans="1:10" x14ac:dyDescent="0.25">
      <c r="A70" t="s">
        <v>181</v>
      </c>
      <c r="B70" t="s">
        <v>8</v>
      </c>
      <c r="C70">
        <v>33</v>
      </c>
      <c r="D70" t="s">
        <v>16</v>
      </c>
      <c r="E70" s="6">
        <v>44747</v>
      </c>
      <c r="F70" t="s">
        <v>21</v>
      </c>
      <c r="G70" s="21">
        <v>86570</v>
      </c>
      <c r="H70" t="s">
        <v>205</v>
      </c>
      <c r="I70" s="7">
        <f ca="1">(TODAY()-Staff[[#This Row],[Date Joined]])/365</f>
        <v>1.8986301369863015</v>
      </c>
      <c r="J70">
        <f>_xlfn.XLOOKUP(Staff[[#This Row],[Rating]],Mapping!$B$2:$B$6,Mapping!$C$2:$C$6)</f>
        <v>3</v>
      </c>
    </row>
    <row r="71" spans="1:10" x14ac:dyDescent="0.25">
      <c r="A71" t="s">
        <v>139</v>
      </c>
      <c r="B71" t="s">
        <v>15</v>
      </c>
      <c r="C71">
        <v>26</v>
      </c>
      <c r="D71" t="s">
        <v>16</v>
      </c>
      <c r="E71" s="6">
        <v>44350</v>
      </c>
      <c r="F71" t="s">
        <v>9</v>
      </c>
      <c r="G71" s="21">
        <v>53540</v>
      </c>
      <c r="H71" t="s">
        <v>205</v>
      </c>
      <c r="I71" s="7">
        <f ca="1">(TODAY()-Staff[[#This Row],[Date Joined]])/365</f>
        <v>2.9863013698630136</v>
      </c>
      <c r="J71">
        <f>_xlfn.XLOOKUP(Staff[[#This Row],[Rating]],Mapping!$B$2:$B$6,Mapping!$C$2:$C$6)</f>
        <v>3</v>
      </c>
    </row>
    <row r="72" spans="1:10" x14ac:dyDescent="0.25">
      <c r="A72" t="s">
        <v>190</v>
      </c>
      <c r="B72" t="s">
        <v>15</v>
      </c>
      <c r="C72">
        <v>37</v>
      </c>
      <c r="D72" t="s">
        <v>16</v>
      </c>
      <c r="E72" s="6">
        <v>44640</v>
      </c>
      <c r="F72" t="s">
        <v>12</v>
      </c>
      <c r="G72" s="21">
        <v>69070</v>
      </c>
      <c r="H72" t="s">
        <v>205</v>
      </c>
      <c r="I72" s="7">
        <f ca="1">(TODAY()-Staff[[#This Row],[Date Joined]])/365</f>
        <v>2.1917808219178081</v>
      </c>
      <c r="J72">
        <f>_xlfn.XLOOKUP(Staff[[#This Row],[Rating]],Mapping!$B$2:$B$6,Mapping!$C$2:$C$6)</f>
        <v>3</v>
      </c>
    </row>
    <row r="73" spans="1:10" x14ac:dyDescent="0.25">
      <c r="A73" t="s">
        <v>121</v>
      </c>
      <c r="B73" t="s">
        <v>8</v>
      </c>
      <c r="C73">
        <v>30</v>
      </c>
      <c r="D73" t="s">
        <v>24</v>
      </c>
      <c r="E73" s="6">
        <v>44328</v>
      </c>
      <c r="F73" t="s">
        <v>21</v>
      </c>
      <c r="G73" s="21">
        <v>67910</v>
      </c>
      <c r="H73" t="s">
        <v>205</v>
      </c>
      <c r="I73" s="7">
        <f ca="1">(TODAY()-Staff[[#This Row],[Date Joined]])/365</f>
        <v>3.0465753424657533</v>
      </c>
      <c r="J73">
        <f>_xlfn.XLOOKUP(Staff[[#This Row],[Rating]],Mapping!$B$2:$B$6,Mapping!$C$2:$C$6)</f>
        <v>2</v>
      </c>
    </row>
    <row r="74" spans="1:10" x14ac:dyDescent="0.25">
      <c r="A74" t="s">
        <v>119</v>
      </c>
      <c r="B74" t="s">
        <v>15</v>
      </c>
      <c r="C74">
        <v>30</v>
      </c>
      <c r="D74" t="s">
        <v>16</v>
      </c>
      <c r="E74" s="6">
        <v>44214</v>
      </c>
      <c r="F74" t="s">
        <v>12</v>
      </c>
      <c r="G74" s="21">
        <v>69120</v>
      </c>
      <c r="H74" t="s">
        <v>205</v>
      </c>
      <c r="I74" s="7">
        <f ca="1">(TODAY()-Staff[[#This Row],[Date Joined]])/365</f>
        <v>3.3589041095890413</v>
      </c>
      <c r="J74">
        <f>_xlfn.XLOOKUP(Staff[[#This Row],[Rating]],Mapping!$B$2:$B$6,Mapping!$C$2:$C$6)</f>
        <v>3</v>
      </c>
    </row>
    <row r="75" spans="1:10" x14ac:dyDescent="0.25">
      <c r="A75" t="s">
        <v>132</v>
      </c>
      <c r="B75" t="s">
        <v>8</v>
      </c>
      <c r="C75">
        <v>34</v>
      </c>
      <c r="D75" t="s">
        <v>16</v>
      </c>
      <c r="E75" s="6">
        <v>44550</v>
      </c>
      <c r="F75" t="s">
        <v>21</v>
      </c>
      <c r="G75" s="21">
        <v>60130</v>
      </c>
      <c r="H75" t="s">
        <v>205</v>
      </c>
      <c r="I75" s="7">
        <f ca="1">(TODAY()-Staff[[#This Row],[Date Joined]])/365</f>
        <v>2.4383561643835616</v>
      </c>
      <c r="J75">
        <f>_xlfn.XLOOKUP(Staff[[#This Row],[Rating]],Mapping!$B$2:$B$6,Mapping!$C$2:$C$6)</f>
        <v>3</v>
      </c>
    </row>
    <row r="76" spans="1:10" x14ac:dyDescent="0.25">
      <c r="A76" t="s">
        <v>161</v>
      </c>
      <c r="B76" t="s">
        <v>15</v>
      </c>
      <c r="C76">
        <v>23</v>
      </c>
      <c r="D76" t="s">
        <v>16</v>
      </c>
      <c r="E76" s="6">
        <v>44378</v>
      </c>
      <c r="F76" t="s">
        <v>9</v>
      </c>
      <c r="G76" s="21">
        <v>106460</v>
      </c>
      <c r="H76" t="s">
        <v>205</v>
      </c>
      <c r="I76" s="7">
        <f ca="1">(TODAY()-Staff[[#This Row],[Date Joined]])/365</f>
        <v>2.9095890410958902</v>
      </c>
      <c r="J76">
        <f>_xlfn.XLOOKUP(Staff[[#This Row],[Rating]],Mapping!$B$2:$B$6,Mapping!$C$2:$C$6)</f>
        <v>3</v>
      </c>
    </row>
    <row r="77" spans="1:10" x14ac:dyDescent="0.25">
      <c r="A77" t="s">
        <v>148</v>
      </c>
      <c r="B77" t="s">
        <v>8</v>
      </c>
      <c r="C77">
        <v>37</v>
      </c>
      <c r="D77" t="s">
        <v>16</v>
      </c>
      <c r="E77" s="6">
        <v>44389</v>
      </c>
      <c r="F77" t="s">
        <v>56</v>
      </c>
      <c r="G77" s="21">
        <v>118100</v>
      </c>
      <c r="H77" t="s">
        <v>205</v>
      </c>
      <c r="I77" s="7">
        <f ca="1">(TODAY()-Staff[[#This Row],[Date Joined]])/365</f>
        <v>2.8794520547945206</v>
      </c>
      <c r="J77">
        <f>_xlfn.XLOOKUP(Staff[[#This Row],[Rating]],Mapping!$B$2:$B$6,Mapping!$C$2:$C$6)</f>
        <v>3</v>
      </c>
    </row>
    <row r="78" spans="1:10" x14ac:dyDescent="0.25">
      <c r="A78" t="s">
        <v>164</v>
      </c>
      <c r="B78" t="s">
        <v>8</v>
      </c>
      <c r="C78">
        <v>36</v>
      </c>
      <c r="D78" t="s">
        <v>16</v>
      </c>
      <c r="E78" s="6">
        <v>44468</v>
      </c>
      <c r="F78" t="s">
        <v>9</v>
      </c>
      <c r="G78" s="21">
        <v>78390</v>
      </c>
      <c r="H78" t="s">
        <v>205</v>
      </c>
      <c r="I78" s="7">
        <f ca="1">(TODAY()-Staff[[#This Row],[Date Joined]])/365</f>
        <v>2.6630136986301371</v>
      </c>
      <c r="J78">
        <f>_xlfn.XLOOKUP(Staff[[#This Row],[Rating]],Mapping!$B$2:$B$6,Mapping!$C$2:$C$6)</f>
        <v>3</v>
      </c>
    </row>
    <row r="79" spans="1:10" x14ac:dyDescent="0.25">
      <c r="A79" t="s">
        <v>147</v>
      </c>
      <c r="B79" t="s">
        <v>8</v>
      </c>
      <c r="C79">
        <v>30</v>
      </c>
      <c r="D79" t="s">
        <v>16</v>
      </c>
      <c r="E79" s="6">
        <v>44789</v>
      </c>
      <c r="F79" t="s">
        <v>9</v>
      </c>
      <c r="G79" s="21">
        <v>114180</v>
      </c>
      <c r="H79" t="s">
        <v>205</v>
      </c>
      <c r="I79" s="7">
        <f ca="1">(TODAY()-Staff[[#This Row],[Date Joined]])/365</f>
        <v>1.7835616438356163</v>
      </c>
      <c r="J79">
        <f>_xlfn.XLOOKUP(Staff[[#This Row],[Rating]],Mapping!$B$2:$B$6,Mapping!$C$2:$C$6)</f>
        <v>3</v>
      </c>
    </row>
    <row r="80" spans="1:10" x14ac:dyDescent="0.25">
      <c r="A80" t="s">
        <v>189</v>
      </c>
      <c r="B80" t="s">
        <v>8</v>
      </c>
      <c r="C80">
        <v>28</v>
      </c>
      <c r="D80" t="s">
        <v>16</v>
      </c>
      <c r="E80" s="6">
        <v>44590</v>
      </c>
      <c r="F80" t="s">
        <v>9</v>
      </c>
      <c r="G80" s="21">
        <v>104120</v>
      </c>
      <c r="H80" t="s">
        <v>205</v>
      </c>
      <c r="I80" s="7">
        <f ca="1">(TODAY()-Staff[[#This Row],[Date Joined]])/365</f>
        <v>2.3287671232876712</v>
      </c>
      <c r="J80">
        <f>_xlfn.XLOOKUP(Staff[[#This Row],[Rating]],Mapping!$B$2:$B$6,Mapping!$C$2:$C$6)</f>
        <v>3</v>
      </c>
    </row>
    <row r="81" spans="1:10" x14ac:dyDescent="0.25">
      <c r="A81" t="s">
        <v>138</v>
      </c>
      <c r="B81" t="s">
        <v>15</v>
      </c>
      <c r="C81">
        <v>30</v>
      </c>
      <c r="D81" t="s">
        <v>16</v>
      </c>
      <c r="E81" s="6">
        <v>44640</v>
      </c>
      <c r="F81" t="s">
        <v>9</v>
      </c>
      <c r="G81" s="21">
        <v>67950</v>
      </c>
      <c r="H81" t="s">
        <v>205</v>
      </c>
      <c r="I81" s="7">
        <f ca="1">(TODAY()-Staff[[#This Row],[Date Joined]])/365</f>
        <v>2.1917808219178081</v>
      </c>
      <c r="J81">
        <f>_xlfn.XLOOKUP(Staff[[#This Row],[Rating]],Mapping!$B$2:$B$6,Mapping!$C$2:$C$6)</f>
        <v>3</v>
      </c>
    </row>
    <row r="82" spans="1:10" x14ac:dyDescent="0.25">
      <c r="A82" t="s">
        <v>137</v>
      </c>
      <c r="B82" t="s">
        <v>8</v>
      </c>
      <c r="C82">
        <v>29</v>
      </c>
      <c r="D82" t="s">
        <v>16</v>
      </c>
      <c r="E82" s="6">
        <v>43962</v>
      </c>
      <c r="F82" t="s">
        <v>12</v>
      </c>
      <c r="G82" s="21">
        <v>34980</v>
      </c>
      <c r="H82" t="s">
        <v>205</v>
      </c>
      <c r="I82" s="7">
        <f ca="1">(TODAY()-Staff[[#This Row],[Date Joined]])/365</f>
        <v>4.0493150684931507</v>
      </c>
      <c r="J82">
        <f>_xlfn.XLOOKUP(Staff[[#This Row],[Rating]],Mapping!$B$2:$B$6,Mapping!$C$2:$C$6)</f>
        <v>3</v>
      </c>
    </row>
    <row r="83" spans="1:10" x14ac:dyDescent="0.25">
      <c r="A83" t="s">
        <v>153</v>
      </c>
      <c r="B83" t="s">
        <v>8</v>
      </c>
      <c r="C83">
        <v>24</v>
      </c>
      <c r="D83" t="s">
        <v>16</v>
      </c>
      <c r="E83" s="6">
        <v>44087</v>
      </c>
      <c r="F83" t="s">
        <v>12</v>
      </c>
      <c r="G83" s="21">
        <v>62780</v>
      </c>
      <c r="H83" t="s">
        <v>205</v>
      </c>
      <c r="I83" s="7">
        <f ca="1">(TODAY()-Staff[[#This Row],[Date Joined]])/365</f>
        <v>3.7068493150684931</v>
      </c>
      <c r="J83">
        <f>_xlfn.XLOOKUP(Staff[[#This Row],[Rating]],Mapping!$B$2:$B$6,Mapping!$C$2:$C$6)</f>
        <v>3</v>
      </c>
    </row>
    <row r="84" spans="1:10" x14ac:dyDescent="0.25">
      <c r="A84" t="s">
        <v>117</v>
      </c>
      <c r="B84" t="s">
        <v>15</v>
      </c>
      <c r="C84">
        <v>20</v>
      </c>
      <c r="D84" t="s">
        <v>16</v>
      </c>
      <c r="E84" s="6">
        <v>44397</v>
      </c>
      <c r="F84" t="s">
        <v>12</v>
      </c>
      <c r="G84" s="21">
        <v>107700</v>
      </c>
      <c r="H84" t="s">
        <v>205</v>
      </c>
      <c r="I84" s="7">
        <f ca="1">(TODAY()-Staff[[#This Row],[Date Joined]])/365</f>
        <v>2.8575342465753426</v>
      </c>
      <c r="J84">
        <f>_xlfn.XLOOKUP(Staff[[#This Row],[Rating]],Mapping!$B$2:$B$6,Mapping!$C$2:$C$6)</f>
        <v>3</v>
      </c>
    </row>
    <row r="85" spans="1:10" x14ac:dyDescent="0.25">
      <c r="A85" t="s">
        <v>168</v>
      </c>
      <c r="B85" t="s">
        <v>15</v>
      </c>
      <c r="C85">
        <v>25</v>
      </c>
      <c r="D85" t="s">
        <v>16</v>
      </c>
      <c r="E85" s="6">
        <v>44322</v>
      </c>
      <c r="F85" t="s">
        <v>19</v>
      </c>
      <c r="G85" s="21">
        <v>65700</v>
      </c>
      <c r="H85" t="s">
        <v>205</v>
      </c>
      <c r="I85" s="7">
        <f ca="1">(TODAY()-Staff[[#This Row],[Date Joined]])/365</f>
        <v>3.0630136986301371</v>
      </c>
      <c r="J85">
        <f>_xlfn.XLOOKUP(Staff[[#This Row],[Rating]],Mapping!$B$2:$B$6,Mapping!$C$2:$C$6)</f>
        <v>3</v>
      </c>
    </row>
    <row r="86" spans="1:10" x14ac:dyDescent="0.25">
      <c r="A86" t="s">
        <v>135</v>
      </c>
      <c r="B86" t="s">
        <v>8</v>
      </c>
      <c r="C86">
        <v>33</v>
      </c>
      <c r="D86" t="s">
        <v>42</v>
      </c>
      <c r="E86" s="6">
        <v>44313</v>
      </c>
      <c r="F86" t="s">
        <v>12</v>
      </c>
      <c r="G86" s="21">
        <v>75480</v>
      </c>
      <c r="H86" t="s">
        <v>205</v>
      </c>
      <c r="I86" s="7">
        <f ca="1">(TODAY()-Staff[[#This Row],[Date Joined]])/365</f>
        <v>3.0876712328767124</v>
      </c>
      <c r="J86">
        <f>_xlfn.XLOOKUP(Staff[[#This Row],[Rating]],Mapping!$B$2:$B$6,Mapping!$C$2:$C$6)</f>
        <v>1</v>
      </c>
    </row>
    <row r="87" spans="1:10" x14ac:dyDescent="0.25">
      <c r="A87" t="s">
        <v>174</v>
      </c>
      <c r="B87" t="s">
        <v>15</v>
      </c>
      <c r="C87">
        <v>33</v>
      </c>
      <c r="D87" t="s">
        <v>16</v>
      </c>
      <c r="E87" s="6">
        <v>44448</v>
      </c>
      <c r="F87" t="s">
        <v>12</v>
      </c>
      <c r="G87" s="21">
        <v>53870</v>
      </c>
      <c r="H87" t="s">
        <v>205</v>
      </c>
      <c r="I87" s="7">
        <f ca="1">(TODAY()-Staff[[#This Row],[Date Joined]])/365</f>
        <v>2.7178082191780821</v>
      </c>
      <c r="J87">
        <f>_xlfn.XLOOKUP(Staff[[#This Row],[Rating]],Mapping!$B$2:$B$6,Mapping!$C$2:$C$6)</f>
        <v>3</v>
      </c>
    </row>
    <row r="88" spans="1:10" x14ac:dyDescent="0.25">
      <c r="A88" t="s">
        <v>141</v>
      </c>
      <c r="B88" t="s">
        <v>8</v>
      </c>
      <c r="C88">
        <v>36</v>
      </c>
      <c r="D88" t="s">
        <v>16</v>
      </c>
      <c r="E88" s="6">
        <v>44433</v>
      </c>
      <c r="F88" t="s">
        <v>19</v>
      </c>
      <c r="G88" s="21">
        <v>78540</v>
      </c>
      <c r="H88" t="s">
        <v>205</v>
      </c>
      <c r="I88" s="7">
        <f ca="1">(TODAY()-Staff[[#This Row],[Date Joined]])/365</f>
        <v>2.7589041095890412</v>
      </c>
      <c r="J88">
        <f>_xlfn.XLOOKUP(Staff[[#This Row],[Rating]],Mapping!$B$2:$B$6,Mapping!$C$2:$C$6)</f>
        <v>3</v>
      </c>
    </row>
    <row r="89" spans="1:10" x14ac:dyDescent="0.25">
      <c r="A89" t="s">
        <v>193</v>
      </c>
      <c r="B89" t="s">
        <v>15</v>
      </c>
      <c r="C89">
        <v>19</v>
      </c>
      <c r="D89" t="s">
        <v>16</v>
      </c>
      <c r="E89" s="6">
        <v>44218</v>
      </c>
      <c r="F89" t="s">
        <v>9</v>
      </c>
      <c r="G89" s="21">
        <v>58960</v>
      </c>
      <c r="H89" t="s">
        <v>205</v>
      </c>
      <c r="I89" s="7">
        <f ca="1">(TODAY()-Staff[[#This Row],[Date Joined]])/365</f>
        <v>3.3479452054794518</v>
      </c>
      <c r="J89">
        <f>_xlfn.XLOOKUP(Staff[[#This Row],[Rating]],Mapping!$B$2:$B$6,Mapping!$C$2:$C$6)</f>
        <v>3</v>
      </c>
    </row>
    <row r="90" spans="1:10" x14ac:dyDescent="0.25">
      <c r="A90" t="s">
        <v>162</v>
      </c>
      <c r="B90" t="s">
        <v>15</v>
      </c>
      <c r="C90">
        <v>46</v>
      </c>
      <c r="D90" t="s">
        <v>16</v>
      </c>
      <c r="E90" s="6">
        <v>44697</v>
      </c>
      <c r="F90" t="s">
        <v>9</v>
      </c>
      <c r="G90" s="21">
        <v>70610</v>
      </c>
      <c r="H90" t="s">
        <v>205</v>
      </c>
      <c r="I90" s="7">
        <f ca="1">(TODAY()-Staff[[#This Row],[Date Joined]])/365</f>
        <v>2.0356164383561643</v>
      </c>
      <c r="J90">
        <f>_xlfn.XLOOKUP(Staff[[#This Row],[Rating]],Mapping!$B$2:$B$6,Mapping!$C$2:$C$6)</f>
        <v>3</v>
      </c>
    </row>
    <row r="91" spans="1:10" x14ac:dyDescent="0.25">
      <c r="A91" t="s">
        <v>171</v>
      </c>
      <c r="B91" t="s">
        <v>15</v>
      </c>
      <c r="C91">
        <v>33</v>
      </c>
      <c r="D91" t="s">
        <v>16</v>
      </c>
      <c r="E91" s="6">
        <v>44181</v>
      </c>
      <c r="F91" t="s">
        <v>21</v>
      </c>
      <c r="G91" s="21">
        <v>59430</v>
      </c>
      <c r="H91" t="s">
        <v>205</v>
      </c>
      <c r="I91" s="7">
        <f ca="1">(TODAY()-Staff[[#This Row],[Date Joined]])/365</f>
        <v>3.4493150684931506</v>
      </c>
      <c r="J91">
        <f>_xlfn.XLOOKUP(Staff[[#This Row],[Rating]],Mapping!$B$2:$B$6,Mapping!$C$2:$C$6)</f>
        <v>3</v>
      </c>
    </row>
    <row r="92" spans="1:10" x14ac:dyDescent="0.25">
      <c r="A92" t="s">
        <v>144</v>
      </c>
      <c r="B92" t="s">
        <v>15</v>
      </c>
      <c r="C92">
        <v>33</v>
      </c>
      <c r="D92" t="s">
        <v>13</v>
      </c>
      <c r="E92" s="6">
        <v>44640</v>
      </c>
      <c r="F92" t="s">
        <v>9</v>
      </c>
      <c r="G92" s="21">
        <v>48530</v>
      </c>
      <c r="H92" t="s">
        <v>205</v>
      </c>
      <c r="I92" s="7">
        <f ca="1">(TODAY()-Staff[[#This Row],[Date Joined]])/365</f>
        <v>2.1917808219178081</v>
      </c>
      <c r="J92">
        <f>_xlfn.XLOOKUP(Staff[[#This Row],[Rating]],Mapping!$B$2:$B$6,Mapping!$C$2:$C$6)</f>
        <v>4</v>
      </c>
    </row>
    <row r="93" spans="1:10" x14ac:dyDescent="0.25">
      <c r="A93" t="s">
        <v>163</v>
      </c>
      <c r="B93" t="s">
        <v>8</v>
      </c>
      <c r="C93">
        <v>33</v>
      </c>
      <c r="D93" t="s">
        <v>16</v>
      </c>
      <c r="E93" s="6">
        <v>44129</v>
      </c>
      <c r="F93" t="s">
        <v>12</v>
      </c>
      <c r="G93" s="21">
        <v>96140</v>
      </c>
      <c r="H93" t="s">
        <v>205</v>
      </c>
      <c r="I93" s="7">
        <f ca="1">(TODAY()-Staff[[#This Row],[Date Joined]])/365</f>
        <v>3.591780821917808</v>
      </c>
      <c r="J93">
        <f>_xlfn.XLOOKUP(Staff[[#This Row],[Rating]],Mapping!$B$2:$B$6,Mapping!$C$2:$C$6)</f>
        <v>3</v>
      </c>
    </row>
    <row r="94" spans="1:10" x14ac:dyDescent="0.25">
      <c r="A94" t="s">
        <v>58</v>
      </c>
      <c r="B94" t="s">
        <v>15</v>
      </c>
      <c r="C94">
        <v>22</v>
      </c>
      <c r="D94" t="s">
        <v>13</v>
      </c>
      <c r="E94" s="6">
        <v>44446</v>
      </c>
      <c r="F94" t="s">
        <v>19</v>
      </c>
      <c r="G94" s="21">
        <v>112780</v>
      </c>
      <c r="H94" t="s">
        <v>207</v>
      </c>
      <c r="I94" s="7">
        <f ca="1">(TODAY()-Staff[[#This Row],[Date Joined]])/365</f>
        <v>2.7232876712328768</v>
      </c>
      <c r="J94">
        <f>_xlfn.XLOOKUP(Staff[[#This Row],[Rating]],Mapping!$B$2:$B$6,Mapping!$C$2:$C$6)</f>
        <v>4</v>
      </c>
    </row>
    <row r="95" spans="1:10" x14ac:dyDescent="0.25">
      <c r="A95" t="s">
        <v>70</v>
      </c>
      <c r="B95" t="s">
        <v>15</v>
      </c>
      <c r="C95">
        <v>46</v>
      </c>
      <c r="D95" t="s">
        <v>16</v>
      </c>
      <c r="E95" s="6">
        <v>44758</v>
      </c>
      <c r="F95" t="s">
        <v>9</v>
      </c>
      <c r="G95" s="21">
        <v>70610</v>
      </c>
      <c r="H95" t="s">
        <v>207</v>
      </c>
      <c r="I95" s="7">
        <f ca="1">(TODAY()-Staff[[#This Row],[Date Joined]])/365</f>
        <v>1.8684931506849316</v>
      </c>
      <c r="J95">
        <f>_xlfn.XLOOKUP(Staff[[#This Row],[Rating]],Mapping!$B$2:$B$6,Mapping!$C$2:$C$6)</f>
        <v>3</v>
      </c>
    </row>
    <row r="96" spans="1:10" x14ac:dyDescent="0.25">
      <c r="A96" t="s">
        <v>75</v>
      </c>
      <c r="B96" t="s">
        <v>8</v>
      </c>
      <c r="C96">
        <v>28</v>
      </c>
      <c r="D96" t="s">
        <v>16</v>
      </c>
      <c r="E96" s="6">
        <v>44357</v>
      </c>
      <c r="F96" t="s">
        <v>19</v>
      </c>
      <c r="G96" s="21">
        <v>53240</v>
      </c>
      <c r="H96" t="s">
        <v>207</v>
      </c>
      <c r="I96" s="7">
        <f ca="1">(TODAY()-Staff[[#This Row],[Date Joined]])/365</f>
        <v>2.967123287671233</v>
      </c>
      <c r="J96">
        <f>_xlfn.XLOOKUP(Staff[[#This Row],[Rating]],Mapping!$B$2:$B$6,Mapping!$C$2:$C$6)</f>
        <v>3</v>
      </c>
    </row>
    <row r="97" spans="1:10" x14ac:dyDescent="0.25">
      <c r="A97" t="s">
        <v>49</v>
      </c>
      <c r="B97" t="s">
        <v>206</v>
      </c>
      <c r="C97">
        <v>37</v>
      </c>
      <c r="D97" t="s">
        <v>24</v>
      </c>
      <c r="E97" s="6">
        <v>44146</v>
      </c>
      <c r="F97" t="s">
        <v>21</v>
      </c>
      <c r="G97" s="21">
        <v>115440</v>
      </c>
      <c r="H97" t="s">
        <v>207</v>
      </c>
      <c r="I97" s="7">
        <f ca="1">(TODAY()-Staff[[#This Row],[Date Joined]])/365</f>
        <v>3.5452054794520547</v>
      </c>
      <c r="J97">
        <f>_xlfn.XLOOKUP(Staff[[#This Row],[Rating]],Mapping!$B$2:$B$6,Mapping!$C$2:$C$6)</f>
        <v>2</v>
      </c>
    </row>
    <row r="98" spans="1:10" x14ac:dyDescent="0.25">
      <c r="A98" t="s">
        <v>65</v>
      </c>
      <c r="B98" t="s">
        <v>15</v>
      </c>
      <c r="C98">
        <v>32</v>
      </c>
      <c r="D98" t="s">
        <v>16</v>
      </c>
      <c r="E98" s="6">
        <v>44465</v>
      </c>
      <c r="F98" t="s">
        <v>19</v>
      </c>
      <c r="G98" s="21">
        <v>53540</v>
      </c>
      <c r="H98" t="s">
        <v>207</v>
      </c>
      <c r="I98" s="7">
        <f ca="1">(TODAY()-Staff[[#This Row],[Date Joined]])/365</f>
        <v>2.6712328767123288</v>
      </c>
      <c r="J98">
        <f>_xlfn.XLOOKUP(Staff[[#This Row],[Rating]],Mapping!$B$2:$B$6,Mapping!$C$2:$C$6)</f>
        <v>3</v>
      </c>
    </row>
    <row r="99" spans="1:10" x14ac:dyDescent="0.25">
      <c r="A99" t="s">
        <v>81</v>
      </c>
      <c r="B99" t="s">
        <v>8</v>
      </c>
      <c r="C99">
        <v>30</v>
      </c>
      <c r="D99" t="s">
        <v>16</v>
      </c>
      <c r="E99" s="6">
        <v>44861</v>
      </c>
      <c r="F99" t="s">
        <v>9</v>
      </c>
      <c r="G99" s="21">
        <v>112570</v>
      </c>
      <c r="H99" t="s">
        <v>207</v>
      </c>
      <c r="I99" s="7">
        <f ca="1">(TODAY()-Staff[[#This Row],[Date Joined]])/365</f>
        <v>1.5863013698630137</v>
      </c>
      <c r="J99">
        <f>_xlfn.XLOOKUP(Staff[[#This Row],[Rating]],Mapping!$B$2:$B$6,Mapping!$C$2:$C$6)</f>
        <v>3</v>
      </c>
    </row>
    <row r="100" spans="1:10" x14ac:dyDescent="0.25">
      <c r="A100" t="s">
        <v>51</v>
      </c>
      <c r="B100" t="s">
        <v>15</v>
      </c>
      <c r="C100">
        <v>33</v>
      </c>
      <c r="D100" t="s">
        <v>13</v>
      </c>
      <c r="E100" s="6">
        <v>44701</v>
      </c>
      <c r="F100" t="s">
        <v>9</v>
      </c>
      <c r="G100" s="21">
        <v>48530</v>
      </c>
      <c r="H100" t="s">
        <v>207</v>
      </c>
      <c r="I100" s="7">
        <f ca="1">(TODAY()-Staff[[#This Row],[Date Joined]])/365</f>
        <v>2.0246575342465754</v>
      </c>
      <c r="J100">
        <f>_xlfn.XLOOKUP(Staff[[#This Row],[Rating]],Mapping!$B$2:$B$6,Mapping!$C$2:$C$6)</f>
        <v>4</v>
      </c>
    </row>
    <row r="101" spans="1:10" x14ac:dyDescent="0.25">
      <c r="A101" t="s">
        <v>61</v>
      </c>
      <c r="B101" t="s">
        <v>8</v>
      </c>
      <c r="C101">
        <v>24</v>
      </c>
      <c r="D101" t="s">
        <v>16</v>
      </c>
      <c r="E101" s="6">
        <v>44148</v>
      </c>
      <c r="F101" t="s">
        <v>12</v>
      </c>
      <c r="G101" s="21">
        <v>62780</v>
      </c>
      <c r="H101" t="s">
        <v>207</v>
      </c>
      <c r="I101" s="7">
        <f ca="1">(TODAY()-Staff[[#This Row],[Date Joined]])/365</f>
        <v>3.5397260273972604</v>
      </c>
      <c r="J101">
        <f>_xlfn.XLOOKUP(Staff[[#This Row],[Rating]],Mapping!$B$2:$B$6,Mapping!$C$2:$C$6)</f>
        <v>3</v>
      </c>
    </row>
    <row r="102" spans="1:10" x14ac:dyDescent="0.25">
      <c r="A102" t="s">
        <v>82</v>
      </c>
      <c r="B102" t="s">
        <v>15</v>
      </c>
      <c r="C102">
        <v>33</v>
      </c>
      <c r="D102" t="s">
        <v>16</v>
      </c>
      <c r="E102" s="6">
        <v>44509</v>
      </c>
      <c r="F102" t="s">
        <v>12</v>
      </c>
      <c r="G102" s="21">
        <v>53870</v>
      </c>
      <c r="H102" t="s">
        <v>207</v>
      </c>
      <c r="I102" s="7">
        <f ca="1">(TODAY()-Staff[[#This Row],[Date Joined]])/365</f>
        <v>2.5506849315068494</v>
      </c>
      <c r="J102">
        <f>_xlfn.XLOOKUP(Staff[[#This Row],[Rating]],Mapping!$B$2:$B$6,Mapping!$C$2:$C$6)</f>
        <v>3</v>
      </c>
    </row>
    <row r="103" spans="1:10" x14ac:dyDescent="0.25">
      <c r="A103" t="s">
        <v>60</v>
      </c>
      <c r="B103" t="s">
        <v>8</v>
      </c>
      <c r="C103">
        <v>27</v>
      </c>
      <c r="D103" t="s">
        <v>16</v>
      </c>
      <c r="E103" s="6">
        <v>44122</v>
      </c>
      <c r="F103" t="s">
        <v>56</v>
      </c>
      <c r="G103" s="21">
        <v>119110</v>
      </c>
      <c r="H103" t="s">
        <v>207</v>
      </c>
      <c r="I103" s="7">
        <f ca="1">(TODAY()-Staff[[#This Row],[Date Joined]])/365</f>
        <v>3.6109589041095891</v>
      </c>
      <c r="J103">
        <f>_xlfn.XLOOKUP(Staff[[#This Row],[Rating]],Mapping!$B$2:$B$6,Mapping!$C$2:$C$6)</f>
        <v>3</v>
      </c>
    </row>
    <row r="104" spans="1:10" x14ac:dyDescent="0.25">
      <c r="A104" t="s">
        <v>87</v>
      </c>
      <c r="B104" t="s">
        <v>15</v>
      </c>
      <c r="C104">
        <v>29</v>
      </c>
      <c r="D104" t="s">
        <v>24</v>
      </c>
      <c r="E104" s="6">
        <v>44180</v>
      </c>
      <c r="F104" t="s">
        <v>12</v>
      </c>
      <c r="G104" s="21">
        <v>112110</v>
      </c>
      <c r="H104" t="s">
        <v>207</v>
      </c>
      <c r="I104" s="7">
        <f ca="1">(TODAY()-Staff[[#This Row],[Date Joined]])/365</f>
        <v>3.452054794520548</v>
      </c>
      <c r="J104">
        <f>_xlfn.XLOOKUP(Staff[[#This Row],[Rating]],Mapping!$B$2:$B$6,Mapping!$C$2:$C$6)</f>
        <v>2</v>
      </c>
    </row>
    <row r="105" spans="1:10" x14ac:dyDescent="0.25">
      <c r="A105" t="s">
        <v>76</v>
      </c>
      <c r="B105" t="s">
        <v>15</v>
      </c>
      <c r="C105">
        <v>25</v>
      </c>
      <c r="D105" t="s">
        <v>16</v>
      </c>
      <c r="E105" s="6">
        <v>44383</v>
      </c>
      <c r="F105" t="s">
        <v>19</v>
      </c>
      <c r="G105" s="21">
        <v>65700</v>
      </c>
      <c r="H105" t="s">
        <v>207</v>
      </c>
      <c r="I105" s="7">
        <f ca="1">(TODAY()-Staff[[#This Row],[Date Joined]])/365</f>
        <v>2.8958904109589043</v>
      </c>
      <c r="J105">
        <f>_xlfn.XLOOKUP(Staff[[#This Row],[Rating]],Mapping!$B$2:$B$6,Mapping!$C$2:$C$6)</f>
        <v>3</v>
      </c>
    </row>
    <row r="106" spans="1:10" x14ac:dyDescent="0.25">
      <c r="A106" t="s">
        <v>97</v>
      </c>
      <c r="B106" t="s">
        <v>15</v>
      </c>
      <c r="C106">
        <v>37</v>
      </c>
      <c r="D106" t="s">
        <v>16</v>
      </c>
      <c r="E106" s="6">
        <v>44701</v>
      </c>
      <c r="F106" t="s">
        <v>12</v>
      </c>
      <c r="G106" s="21">
        <v>69070</v>
      </c>
      <c r="H106" t="s">
        <v>207</v>
      </c>
      <c r="I106" s="7">
        <f ca="1">(TODAY()-Staff[[#This Row],[Date Joined]])/365</f>
        <v>2.0246575342465754</v>
      </c>
      <c r="J106">
        <f>_xlfn.XLOOKUP(Staff[[#This Row],[Rating]],Mapping!$B$2:$B$6,Mapping!$C$2:$C$6)</f>
        <v>3</v>
      </c>
    </row>
    <row r="107" spans="1:10" x14ac:dyDescent="0.25">
      <c r="A107" t="s">
        <v>22</v>
      </c>
      <c r="B107" t="s">
        <v>15</v>
      </c>
      <c r="C107">
        <v>20</v>
      </c>
      <c r="D107" t="s">
        <v>16</v>
      </c>
      <c r="E107" s="6">
        <v>44459</v>
      </c>
      <c r="F107" t="s">
        <v>12</v>
      </c>
      <c r="G107" s="21">
        <v>107700</v>
      </c>
      <c r="H107" t="s">
        <v>207</v>
      </c>
      <c r="I107" s="7">
        <f ca="1">(TODAY()-Staff[[#This Row],[Date Joined]])/365</f>
        <v>2.6876712328767125</v>
      </c>
      <c r="J107">
        <f>_xlfn.XLOOKUP(Staff[[#This Row],[Rating]],Mapping!$B$2:$B$6,Mapping!$C$2:$C$6)</f>
        <v>3</v>
      </c>
    </row>
    <row r="108" spans="1:10" x14ac:dyDescent="0.25">
      <c r="A108" t="s">
        <v>84</v>
      </c>
      <c r="B108" t="s">
        <v>8</v>
      </c>
      <c r="C108">
        <v>32</v>
      </c>
      <c r="D108" t="s">
        <v>13</v>
      </c>
      <c r="E108" s="6">
        <v>44354</v>
      </c>
      <c r="F108" t="s">
        <v>12</v>
      </c>
      <c r="G108" s="21">
        <v>43840</v>
      </c>
      <c r="H108" t="s">
        <v>207</v>
      </c>
      <c r="I108" s="7">
        <f ca="1">(TODAY()-Staff[[#This Row],[Date Joined]])/365</f>
        <v>2.9753424657534246</v>
      </c>
      <c r="J108">
        <f>_xlfn.XLOOKUP(Staff[[#This Row],[Rating]],Mapping!$B$2:$B$6,Mapping!$C$2:$C$6)</f>
        <v>4</v>
      </c>
    </row>
    <row r="109" spans="1:10" x14ac:dyDescent="0.25">
      <c r="A109" t="s">
        <v>105</v>
      </c>
      <c r="B109" t="s">
        <v>15</v>
      </c>
      <c r="C109">
        <v>40</v>
      </c>
      <c r="D109" t="s">
        <v>16</v>
      </c>
      <c r="E109" s="6">
        <v>44263</v>
      </c>
      <c r="F109" t="s">
        <v>9</v>
      </c>
      <c r="G109" s="21">
        <v>99750</v>
      </c>
      <c r="H109" t="s">
        <v>207</v>
      </c>
      <c r="I109" s="7">
        <f ca="1">(TODAY()-Staff[[#This Row],[Date Joined]])/365</f>
        <v>3.2246575342465755</v>
      </c>
      <c r="J109">
        <f>_xlfn.XLOOKUP(Staff[[#This Row],[Rating]],Mapping!$B$2:$B$6,Mapping!$C$2:$C$6)</f>
        <v>3</v>
      </c>
    </row>
    <row r="110" spans="1:10" x14ac:dyDescent="0.25">
      <c r="A110" t="s">
        <v>47</v>
      </c>
      <c r="B110" t="s">
        <v>15</v>
      </c>
      <c r="C110">
        <v>21</v>
      </c>
      <c r="D110" t="s">
        <v>16</v>
      </c>
      <c r="E110" s="6">
        <v>44104</v>
      </c>
      <c r="F110" t="s">
        <v>9</v>
      </c>
      <c r="G110" s="21">
        <v>37920</v>
      </c>
      <c r="H110" t="s">
        <v>207</v>
      </c>
      <c r="I110" s="7">
        <f ca="1">(TODAY()-Staff[[#This Row],[Date Joined]])/365</f>
        <v>3.6602739726027398</v>
      </c>
      <c r="J110">
        <f>_xlfn.XLOOKUP(Staff[[#This Row],[Rating]],Mapping!$B$2:$B$6,Mapping!$C$2:$C$6)</f>
        <v>3</v>
      </c>
    </row>
    <row r="111" spans="1:10" x14ac:dyDescent="0.25">
      <c r="A111" t="s">
        <v>31</v>
      </c>
      <c r="B111" t="s">
        <v>15</v>
      </c>
      <c r="C111">
        <v>21</v>
      </c>
      <c r="D111" t="s">
        <v>16</v>
      </c>
      <c r="E111" s="6">
        <v>44762</v>
      </c>
      <c r="F111" t="s">
        <v>9</v>
      </c>
      <c r="G111" s="21">
        <v>57090</v>
      </c>
      <c r="H111" t="s">
        <v>207</v>
      </c>
      <c r="I111" s="7">
        <f ca="1">(TODAY()-Staff[[#This Row],[Date Joined]])/365</f>
        <v>1.8575342465753424</v>
      </c>
      <c r="J111">
        <f>_xlfn.XLOOKUP(Staff[[#This Row],[Rating]],Mapping!$B$2:$B$6,Mapping!$C$2:$C$6)</f>
        <v>3</v>
      </c>
    </row>
    <row r="112" spans="1:10" x14ac:dyDescent="0.25">
      <c r="A112" t="s">
        <v>30</v>
      </c>
      <c r="B112" t="s">
        <v>8</v>
      </c>
      <c r="C112">
        <v>31</v>
      </c>
      <c r="D112" t="s">
        <v>16</v>
      </c>
      <c r="E112" s="6">
        <v>44145</v>
      </c>
      <c r="F112" t="s">
        <v>12</v>
      </c>
      <c r="G112" s="21">
        <v>41980</v>
      </c>
      <c r="H112" t="s">
        <v>207</v>
      </c>
      <c r="I112" s="7">
        <f ca="1">(TODAY()-Staff[[#This Row],[Date Joined]])/365</f>
        <v>3.547945205479452</v>
      </c>
      <c r="J112">
        <f>_xlfn.XLOOKUP(Staff[[#This Row],[Rating]],Mapping!$B$2:$B$6,Mapping!$C$2:$C$6)</f>
        <v>3</v>
      </c>
    </row>
    <row r="113" spans="1:10" x14ac:dyDescent="0.25">
      <c r="A113" t="s">
        <v>78</v>
      </c>
      <c r="B113" t="s">
        <v>15</v>
      </c>
      <c r="C113">
        <v>21</v>
      </c>
      <c r="D113" t="s">
        <v>16</v>
      </c>
      <c r="E113" s="6">
        <v>44242</v>
      </c>
      <c r="F113" t="s">
        <v>56</v>
      </c>
      <c r="G113" s="21">
        <v>75880</v>
      </c>
      <c r="H113" t="s">
        <v>207</v>
      </c>
      <c r="I113" s="7">
        <f ca="1">(TODAY()-Staff[[#This Row],[Date Joined]])/365</f>
        <v>3.2821917808219179</v>
      </c>
      <c r="J113">
        <f>_xlfn.XLOOKUP(Staff[[#This Row],[Rating]],Mapping!$B$2:$B$6,Mapping!$C$2:$C$6)</f>
        <v>3</v>
      </c>
    </row>
    <row r="114" spans="1:10" x14ac:dyDescent="0.25">
      <c r="A114" t="s">
        <v>36</v>
      </c>
      <c r="B114" t="s">
        <v>8</v>
      </c>
      <c r="C114">
        <v>34</v>
      </c>
      <c r="D114" t="s">
        <v>16</v>
      </c>
      <c r="E114" s="6">
        <v>44653</v>
      </c>
      <c r="F114" t="s">
        <v>21</v>
      </c>
      <c r="G114" s="21">
        <v>58940</v>
      </c>
      <c r="H114" t="s">
        <v>207</v>
      </c>
      <c r="I114" s="7">
        <f ca="1">(TODAY()-Staff[[#This Row],[Date Joined]])/365</f>
        <v>2.1561643835616437</v>
      </c>
      <c r="J114">
        <f>_xlfn.XLOOKUP(Staff[[#This Row],[Rating]],Mapping!$B$2:$B$6,Mapping!$C$2:$C$6)</f>
        <v>3</v>
      </c>
    </row>
    <row r="115" spans="1:10" x14ac:dyDescent="0.25">
      <c r="A115" t="s">
        <v>27</v>
      </c>
      <c r="B115" t="s">
        <v>8</v>
      </c>
      <c r="C115">
        <v>30</v>
      </c>
      <c r="D115" t="s">
        <v>24</v>
      </c>
      <c r="E115" s="6">
        <v>44389</v>
      </c>
      <c r="F115" t="s">
        <v>21</v>
      </c>
      <c r="G115" s="21">
        <v>67910</v>
      </c>
      <c r="H115" t="s">
        <v>207</v>
      </c>
      <c r="I115" s="7">
        <f ca="1">(TODAY()-Staff[[#This Row],[Date Joined]])/365</f>
        <v>2.8794520547945206</v>
      </c>
      <c r="J115">
        <f>_xlfn.XLOOKUP(Staff[[#This Row],[Rating]],Mapping!$B$2:$B$6,Mapping!$C$2:$C$6)</f>
        <v>2</v>
      </c>
    </row>
    <row r="116" spans="1:10" x14ac:dyDescent="0.25">
      <c r="A116" t="s">
        <v>26</v>
      </c>
      <c r="B116" t="s">
        <v>8</v>
      </c>
      <c r="C116">
        <v>31</v>
      </c>
      <c r="D116" t="s">
        <v>16</v>
      </c>
      <c r="E116" s="6">
        <v>44663</v>
      </c>
      <c r="F116" t="s">
        <v>12</v>
      </c>
      <c r="G116" s="21">
        <v>58100</v>
      </c>
      <c r="H116" t="s">
        <v>207</v>
      </c>
      <c r="I116" s="7">
        <f ca="1">(TODAY()-Staff[[#This Row],[Date Joined]])/365</f>
        <v>2.128767123287671</v>
      </c>
      <c r="J116">
        <f>_xlfn.XLOOKUP(Staff[[#This Row],[Rating]],Mapping!$B$2:$B$6,Mapping!$C$2:$C$6)</f>
        <v>3</v>
      </c>
    </row>
    <row r="117" spans="1:10" x14ac:dyDescent="0.25">
      <c r="A117" t="s">
        <v>53</v>
      </c>
      <c r="B117" t="s">
        <v>15</v>
      </c>
      <c r="C117">
        <v>27</v>
      </c>
      <c r="D117" t="s">
        <v>16</v>
      </c>
      <c r="E117" s="6">
        <v>44567</v>
      </c>
      <c r="F117" t="s">
        <v>21</v>
      </c>
      <c r="G117" s="21">
        <v>48980</v>
      </c>
      <c r="H117" t="s">
        <v>207</v>
      </c>
      <c r="I117" s="7">
        <f ca="1">(TODAY()-Staff[[#This Row],[Date Joined]])/365</f>
        <v>2.3917808219178083</v>
      </c>
      <c r="J117">
        <f>_xlfn.XLOOKUP(Staff[[#This Row],[Rating]],Mapping!$B$2:$B$6,Mapping!$C$2:$C$6)</f>
        <v>3</v>
      </c>
    </row>
    <row r="118" spans="1:10" x14ac:dyDescent="0.25">
      <c r="A118" t="s">
        <v>20</v>
      </c>
      <c r="B118" t="s">
        <v>206</v>
      </c>
      <c r="C118">
        <v>30</v>
      </c>
      <c r="D118" t="s">
        <v>16</v>
      </c>
      <c r="E118" s="6">
        <v>44597</v>
      </c>
      <c r="F118" t="s">
        <v>21</v>
      </c>
      <c r="G118" s="21">
        <v>64000</v>
      </c>
      <c r="H118" t="s">
        <v>207</v>
      </c>
      <c r="I118" s="7">
        <f ca="1">(TODAY()-Staff[[#This Row],[Date Joined]])/365</f>
        <v>2.3095890410958906</v>
      </c>
      <c r="J118">
        <f>_xlfn.XLOOKUP(Staff[[#This Row],[Rating]],Mapping!$B$2:$B$6,Mapping!$C$2:$C$6)</f>
        <v>3</v>
      </c>
    </row>
    <row r="119" spans="1:10" x14ac:dyDescent="0.25">
      <c r="A119" t="s">
        <v>7</v>
      </c>
      <c r="B119" t="s">
        <v>8</v>
      </c>
      <c r="C119">
        <v>42</v>
      </c>
      <c r="D119" t="s">
        <v>10</v>
      </c>
      <c r="E119" s="6">
        <v>44779</v>
      </c>
      <c r="F119" t="s">
        <v>9</v>
      </c>
      <c r="G119" s="21">
        <v>75000</v>
      </c>
      <c r="H119" t="s">
        <v>207</v>
      </c>
      <c r="I119" s="7">
        <f ca="1">(TODAY()-Staff[[#This Row],[Date Joined]])/365</f>
        <v>1.810958904109589</v>
      </c>
      <c r="J119">
        <f>_xlfn.XLOOKUP(Staff[[#This Row],[Rating]],Mapping!$B$2:$B$6,Mapping!$C$2:$C$6)</f>
        <v>5</v>
      </c>
    </row>
    <row r="120" spans="1:10" x14ac:dyDescent="0.25">
      <c r="A120" t="s">
        <v>74</v>
      </c>
      <c r="B120" t="s">
        <v>8</v>
      </c>
      <c r="C120">
        <v>40</v>
      </c>
      <c r="D120" t="s">
        <v>16</v>
      </c>
      <c r="E120" s="6">
        <v>44337</v>
      </c>
      <c r="F120" t="s">
        <v>12</v>
      </c>
      <c r="G120" s="21">
        <v>87620</v>
      </c>
      <c r="H120" t="s">
        <v>207</v>
      </c>
      <c r="I120" s="7">
        <f ca="1">(TODAY()-Staff[[#This Row],[Date Joined]])/365</f>
        <v>3.021917808219178</v>
      </c>
      <c r="J120">
        <f>_xlfn.XLOOKUP(Staff[[#This Row],[Rating]],Mapping!$B$2:$B$6,Mapping!$C$2:$C$6)</f>
        <v>3</v>
      </c>
    </row>
    <row r="121" spans="1:10" x14ac:dyDescent="0.25">
      <c r="A121" t="s">
        <v>44</v>
      </c>
      <c r="B121" t="s">
        <v>8</v>
      </c>
      <c r="C121">
        <v>29</v>
      </c>
      <c r="D121" t="s">
        <v>16</v>
      </c>
      <c r="E121" s="6">
        <v>44023</v>
      </c>
      <c r="F121" t="s">
        <v>12</v>
      </c>
      <c r="G121" s="21">
        <v>34980</v>
      </c>
      <c r="H121" t="s">
        <v>207</v>
      </c>
      <c r="I121" s="7">
        <f ca="1">(TODAY()-Staff[[#This Row],[Date Joined]])/365</f>
        <v>3.882191780821918</v>
      </c>
      <c r="J121">
        <f>_xlfn.XLOOKUP(Staff[[#This Row],[Rating]],Mapping!$B$2:$B$6,Mapping!$C$2:$C$6)</f>
        <v>3</v>
      </c>
    </row>
    <row r="122" spans="1:10" x14ac:dyDescent="0.25">
      <c r="A122" t="s">
        <v>35</v>
      </c>
      <c r="B122" t="s">
        <v>8</v>
      </c>
      <c r="C122">
        <v>28</v>
      </c>
      <c r="D122" t="s">
        <v>16</v>
      </c>
      <c r="E122" s="6">
        <v>44185</v>
      </c>
      <c r="F122" t="s">
        <v>21</v>
      </c>
      <c r="G122" s="21">
        <v>75970</v>
      </c>
      <c r="H122" t="s">
        <v>207</v>
      </c>
      <c r="I122" s="7">
        <f ca="1">(TODAY()-Staff[[#This Row],[Date Joined]])/365</f>
        <v>3.4383561643835616</v>
      </c>
      <c r="J122">
        <f>_xlfn.XLOOKUP(Staff[[#This Row],[Rating]],Mapping!$B$2:$B$6,Mapping!$C$2:$C$6)</f>
        <v>3</v>
      </c>
    </row>
    <row r="123" spans="1:10" x14ac:dyDescent="0.25">
      <c r="A123" t="s">
        <v>38</v>
      </c>
      <c r="B123" t="s">
        <v>8</v>
      </c>
      <c r="C123">
        <v>34</v>
      </c>
      <c r="D123" t="s">
        <v>16</v>
      </c>
      <c r="E123" s="6">
        <v>44612</v>
      </c>
      <c r="F123" t="s">
        <v>21</v>
      </c>
      <c r="G123" s="21">
        <v>60130</v>
      </c>
      <c r="H123" t="s">
        <v>207</v>
      </c>
      <c r="I123" s="7">
        <f ca="1">(TODAY()-Staff[[#This Row],[Date Joined]])/365</f>
        <v>2.2684931506849315</v>
      </c>
      <c r="J123">
        <f>_xlfn.XLOOKUP(Staff[[#This Row],[Rating]],Mapping!$B$2:$B$6,Mapping!$C$2:$C$6)</f>
        <v>3</v>
      </c>
    </row>
    <row r="124" spans="1:10" x14ac:dyDescent="0.25">
      <c r="A124" t="s">
        <v>41</v>
      </c>
      <c r="B124" t="s">
        <v>8</v>
      </c>
      <c r="C124">
        <v>33</v>
      </c>
      <c r="D124" t="s">
        <v>42</v>
      </c>
      <c r="E124" s="6">
        <v>44374</v>
      </c>
      <c r="F124" t="s">
        <v>12</v>
      </c>
      <c r="G124" s="21">
        <v>75480</v>
      </c>
      <c r="H124" t="s">
        <v>207</v>
      </c>
      <c r="I124" s="7">
        <f ca="1">(TODAY()-Staff[[#This Row],[Date Joined]])/365</f>
        <v>2.9205479452054797</v>
      </c>
      <c r="J124">
        <f>_xlfn.XLOOKUP(Staff[[#This Row],[Rating]],Mapping!$B$2:$B$6,Mapping!$C$2:$C$6)</f>
        <v>1</v>
      </c>
    </row>
    <row r="125" spans="1:10" x14ac:dyDescent="0.25">
      <c r="A125" t="s">
        <v>40</v>
      </c>
      <c r="B125" t="s">
        <v>15</v>
      </c>
      <c r="C125">
        <v>33</v>
      </c>
      <c r="D125" t="s">
        <v>16</v>
      </c>
      <c r="E125" s="6">
        <v>44164</v>
      </c>
      <c r="F125" t="s">
        <v>9</v>
      </c>
      <c r="G125" s="21">
        <v>115920</v>
      </c>
      <c r="H125" t="s">
        <v>207</v>
      </c>
      <c r="I125" s="7">
        <f ca="1">(TODAY()-Staff[[#This Row],[Date Joined]])/365</f>
        <v>3.495890410958904</v>
      </c>
      <c r="J125">
        <f>_xlfn.XLOOKUP(Staff[[#This Row],[Rating]],Mapping!$B$2:$B$6,Mapping!$C$2:$C$6)</f>
        <v>3</v>
      </c>
    </row>
    <row r="126" spans="1:10" x14ac:dyDescent="0.25">
      <c r="A126" t="s">
        <v>48</v>
      </c>
      <c r="B126" t="s">
        <v>8</v>
      </c>
      <c r="C126">
        <v>36</v>
      </c>
      <c r="D126" t="s">
        <v>16</v>
      </c>
      <c r="E126" s="6">
        <v>44494</v>
      </c>
      <c r="F126" t="s">
        <v>19</v>
      </c>
      <c r="G126" s="21">
        <v>78540</v>
      </c>
      <c r="H126" t="s">
        <v>207</v>
      </c>
      <c r="I126" s="7">
        <f ca="1">(TODAY()-Staff[[#This Row],[Date Joined]])/365</f>
        <v>2.591780821917808</v>
      </c>
      <c r="J126">
        <f>_xlfn.XLOOKUP(Staff[[#This Row],[Rating]],Mapping!$B$2:$B$6,Mapping!$C$2:$C$6)</f>
        <v>3</v>
      </c>
    </row>
    <row r="127" spans="1:10" x14ac:dyDescent="0.25">
      <c r="A127" t="s">
        <v>34</v>
      </c>
      <c r="B127" t="s">
        <v>15</v>
      </c>
      <c r="C127">
        <v>25</v>
      </c>
      <c r="D127" t="s">
        <v>13</v>
      </c>
      <c r="E127" s="6">
        <v>44726</v>
      </c>
      <c r="F127" t="s">
        <v>9</v>
      </c>
      <c r="G127" s="21">
        <v>109190</v>
      </c>
      <c r="H127" t="s">
        <v>207</v>
      </c>
      <c r="I127" s="7">
        <f ca="1">(TODAY()-Staff[[#This Row],[Date Joined]])/365</f>
        <v>1.9561643835616438</v>
      </c>
      <c r="J127">
        <f>_xlfn.XLOOKUP(Staff[[#This Row],[Rating]],Mapping!$B$2:$B$6,Mapping!$C$2:$C$6)</f>
        <v>4</v>
      </c>
    </row>
    <row r="128" spans="1:10" x14ac:dyDescent="0.25">
      <c r="A128" t="s">
        <v>73</v>
      </c>
      <c r="B128" t="s">
        <v>8</v>
      </c>
      <c r="C128">
        <v>34</v>
      </c>
      <c r="D128" t="s">
        <v>24</v>
      </c>
      <c r="E128" s="6">
        <v>44721</v>
      </c>
      <c r="F128" t="s">
        <v>19</v>
      </c>
      <c r="G128" s="21">
        <v>49630</v>
      </c>
      <c r="H128" t="s">
        <v>207</v>
      </c>
      <c r="I128" s="7">
        <f ca="1">(TODAY()-Staff[[#This Row],[Date Joined]])/365</f>
        <v>1.9698630136986301</v>
      </c>
      <c r="J128">
        <f>_xlfn.XLOOKUP(Staff[[#This Row],[Rating]],Mapping!$B$2:$B$6,Mapping!$C$2:$C$6)</f>
        <v>2</v>
      </c>
    </row>
    <row r="129" spans="1:10" x14ac:dyDescent="0.25">
      <c r="A129" t="s">
        <v>107</v>
      </c>
      <c r="B129" t="s">
        <v>8</v>
      </c>
      <c r="C129">
        <v>28</v>
      </c>
      <c r="D129" t="s">
        <v>16</v>
      </c>
      <c r="E129" s="6">
        <v>44630</v>
      </c>
      <c r="F129" t="s">
        <v>9</v>
      </c>
      <c r="G129" s="21">
        <v>99970</v>
      </c>
      <c r="H129" t="s">
        <v>207</v>
      </c>
      <c r="I129" s="7">
        <f ca="1">(TODAY()-Staff[[#This Row],[Date Joined]])/365</f>
        <v>2.2191780821917808</v>
      </c>
      <c r="J129">
        <f>_xlfn.XLOOKUP(Staff[[#This Row],[Rating]],Mapping!$B$2:$B$6,Mapping!$C$2:$C$6)</f>
        <v>3</v>
      </c>
    </row>
    <row r="130" spans="1:10" x14ac:dyDescent="0.25">
      <c r="A130" t="s">
        <v>71</v>
      </c>
      <c r="B130" t="s">
        <v>8</v>
      </c>
      <c r="C130">
        <v>33</v>
      </c>
      <c r="D130" t="s">
        <v>16</v>
      </c>
      <c r="E130" s="6">
        <v>44190</v>
      </c>
      <c r="F130" t="s">
        <v>12</v>
      </c>
      <c r="G130" s="21">
        <v>96140</v>
      </c>
      <c r="H130" t="s">
        <v>207</v>
      </c>
      <c r="I130" s="7">
        <f ca="1">(TODAY()-Staff[[#This Row],[Date Joined]])/365</f>
        <v>3.4246575342465753</v>
      </c>
      <c r="J130">
        <f>_xlfn.XLOOKUP(Staff[[#This Row],[Rating]],Mapping!$B$2:$B$6,Mapping!$C$2:$C$6)</f>
        <v>3</v>
      </c>
    </row>
    <row r="131" spans="1:10" x14ac:dyDescent="0.25">
      <c r="A131" t="s">
        <v>50</v>
      </c>
      <c r="B131" t="s">
        <v>15</v>
      </c>
      <c r="C131">
        <v>31</v>
      </c>
      <c r="D131" t="s">
        <v>16</v>
      </c>
      <c r="E131" s="6">
        <v>44724</v>
      </c>
      <c r="F131" t="s">
        <v>9</v>
      </c>
      <c r="G131" s="21">
        <v>103550</v>
      </c>
      <c r="H131" t="s">
        <v>207</v>
      </c>
      <c r="I131" s="7">
        <f ca="1">(TODAY()-Staff[[#This Row],[Date Joined]])/365</f>
        <v>1.9616438356164383</v>
      </c>
      <c r="J131">
        <f>_xlfn.XLOOKUP(Staff[[#This Row],[Rating]],Mapping!$B$2:$B$6,Mapping!$C$2:$C$6)</f>
        <v>3</v>
      </c>
    </row>
    <row r="132" spans="1:10" x14ac:dyDescent="0.25">
      <c r="A132" t="s">
        <v>14</v>
      </c>
      <c r="B132" t="s">
        <v>15</v>
      </c>
      <c r="C132">
        <v>31</v>
      </c>
      <c r="D132" t="s">
        <v>16</v>
      </c>
      <c r="E132" s="6">
        <v>44511</v>
      </c>
      <c r="F132" t="s">
        <v>12</v>
      </c>
      <c r="G132" s="21">
        <v>48950</v>
      </c>
      <c r="H132" t="s">
        <v>207</v>
      </c>
      <c r="I132" s="7">
        <f ca="1">(TODAY()-Staff[[#This Row],[Date Joined]])/365</f>
        <v>2.5452054794520547</v>
      </c>
      <c r="J132">
        <f>_xlfn.XLOOKUP(Staff[[#This Row],[Rating]],Mapping!$B$2:$B$6,Mapping!$C$2:$C$6)</f>
        <v>3</v>
      </c>
    </row>
    <row r="133" spans="1:10" x14ac:dyDescent="0.25">
      <c r="A133" t="s">
        <v>63</v>
      </c>
      <c r="B133" t="s">
        <v>15</v>
      </c>
      <c r="C133">
        <v>24</v>
      </c>
      <c r="D133" t="s">
        <v>24</v>
      </c>
      <c r="E133" s="6">
        <v>44436</v>
      </c>
      <c r="F133" t="s">
        <v>21</v>
      </c>
      <c r="G133" s="21">
        <v>52610</v>
      </c>
      <c r="H133" t="s">
        <v>207</v>
      </c>
      <c r="I133" s="7">
        <f ca="1">(TODAY()-Staff[[#This Row],[Date Joined]])/365</f>
        <v>2.7506849315068491</v>
      </c>
      <c r="J133">
        <f>_xlfn.XLOOKUP(Staff[[#This Row],[Rating]],Mapping!$B$2:$B$6,Mapping!$C$2:$C$6)</f>
        <v>2</v>
      </c>
    </row>
    <row r="134" spans="1:10" x14ac:dyDescent="0.25">
      <c r="A134" t="s">
        <v>72</v>
      </c>
      <c r="B134" t="s">
        <v>8</v>
      </c>
      <c r="C134">
        <v>36</v>
      </c>
      <c r="D134" t="s">
        <v>16</v>
      </c>
      <c r="E134" s="6">
        <v>44529</v>
      </c>
      <c r="F134" t="s">
        <v>9</v>
      </c>
      <c r="G134" s="21">
        <v>78390</v>
      </c>
      <c r="H134" t="s">
        <v>207</v>
      </c>
      <c r="I134" s="7">
        <f ca="1">(TODAY()-Staff[[#This Row],[Date Joined]])/365</f>
        <v>2.495890410958904</v>
      </c>
      <c r="J134">
        <f>_xlfn.XLOOKUP(Staff[[#This Row],[Rating]],Mapping!$B$2:$B$6,Mapping!$C$2:$C$6)</f>
        <v>3</v>
      </c>
    </row>
    <row r="135" spans="1:10" x14ac:dyDescent="0.25">
      <c r="A135" t="s">
        <v>88</v>
      </c>
      <c r="B135" t="s">
        <v>8</v>
      </c>
      <c r="C135">
        <v>33</v>
      </c>
      <c r="D135" t="s">
        <v>16</v>
      </c>
      <c r="E135" s="6">
        <v>44809</v>
      </c>
      <c r="F135" t="s">
        <v>21</v>
      </c>
      <c r="G135" s="21">
        <v>86570</v>
      </c>
      <c r="H135" t="s">
        <v>207</v>
      </c>
      <c r="I135" s="7">
        <f ca="1">(TODAY()-Staff[[#This Row],[Date Joined]])/365</f>
        <v>1.7287671232876711</v>
      </c>
      <c r="J135">
        <f>_xlfn.XLOOKUP(Staff[[#This Row],[Rating]],Mapping!$B$2:$B$6,Mapping!$C$2:$C$6)</f>
        <v>3</v>
      </c>
    </row>
    <row r="136" spans="1:10" x14ac:dyDescent="0.25">
      <c r="A136" t="s">
        <v>92</v>
      </c>
      <c r="B136" t="s">
        <v>8</v>
      </c>
      <c r="C136">
        <v>27</v>
      </c>
      <c r="D136" t="s">
        <v>16</v>
      </c>
      <c r="E136" s="6">
        <v>44686</v>
      </c>
      <c r="F136" t="s">
        <v>12</v>
      </c>
      <c r="G136" s="21">
        <v>83750</v>
      </c>
      <c r="H136" t="s">
        <v>207</v>
      </c>
      <c r="I136" s="7">
        <f ca="1">(TODAY()-Staff[[#This Row],[Date Joined]])/365</f>
        <v>2.0657534246575344</v>
      </c>
      <c r="J136">
        <f>_xlfn.XLOOKUP(Staff[[#This Row],[Rating]],Mapping!$B$2:$B$6,Mapping!$C$2:$C$6)</f>
        <v>3</v>
      </c>
    </row>
    <row r="137" spans="1:10" x14ac:dyDescent="0.25">
      <c r="A137" t="s">
        <v>102</v>
      </c>
      <c r="B137" t="s">
        <v>8</v>
      </c>
      <c r="C137">
        <v>34</v>
      </c>
      <c r="D137" t="s">
        <v>16</v>
      </c>
      <c r="E137" s="6">
        <v>44445</v>
      </c>
      <c r="F137" t="s">
        <v>21</v>
      </c>
      <c r="G137" s="21">
        <v>92450</v>
      </c>
      <c r="H137" t="s">
        <v>207</v>
      </c>
      <c r="I137" s="7">
        <f ca="1">(TODAY()-Staff[[#This Row],[Date Joined]])/365</f>
        <v>2.7260273972602738</v>
      </c>
      <c r="J137">
        <f>_xlfn.XLOOKUP(Staff[[#This Row],[Rating]],Mapping!$B$2:$B$6,Mapping!$C$2:$C$6)</f>
        <v>3</v>
      </c>
    </row>
    <row r="138" spans="1:10" x14ac:dyDescent="0.25">
      <c r="A138" t="s">
        <v>64</v>
      </c>
      <c r="B138" t="s">
        <v>15</v>
      </c>
      <c r="C138">
        <v>20</v>
      </c>
      <c r="D138" t="s">
        <v>16</v>
      </c>
      <c r="E138" s="6">
        <v>44183</v>
      </c>
      <c r="F138" t="s">
        <v>12</v>
      </c>
      <c r="G138" s="21">
        <v>112650</v>
      </c>
      <c r="H138" t="s">
        <v>207</v>
      </c>
      <c r="I138" s="7">
        <f ca="1">(TODAY()-Staff[[#This Row],[Date Joined]])/365</f>
        <v>3.4438356164383563</v>
      </c>
      <c r="J138">
        <f>_xlfn.XLOOKUP(Staff[[#This Row],[Rating]],Mapping!$B$2:$B$6,Mapping!$C$2:$C$6)</f>
        <v>3</v>
      </c>
    </row>
    <row r="139" spans="1:10" x14ac:dyDescent="0.25">
      <c r="A139" t="s">
        <v>104</v>
      </c>
      <c r="B139" t="s">
        <v>15</v>
      </c>
      <c r="C139">
        <v>20</v>
      </c>
      <c r="D139" t="s">
        <v>16</v>
      </c>
      <c r="E139" s="6">
        <v>44744</v>
      </c>
      <c r="F139" t="s">
        <v>9</v>
      </c>
      <c r="G139" s="21">
        <v>79570</v>
      </c>
      <c r="H139" t="s">
        <v>207</v>
      </c>
      <c r="I139" s="7">
        <f ca="1">(TODAY()-Staff[[#This Row],[Date Joined]])/365</f>
        <v>1.9068493150684931</v>
      </c>
      <c r="J139">
        <f>_xlfn.XLOOKUP(Staff[[#This Row],[Rating]],Mapping!$B$2:$B$6,Mapping!$C$2:$C$6)</f>
        <v>3</v>
      </c>
    </row>
    <row r="140" spans="1:10" x14ac:dyDescent="0.25">
      <c r="A140" t="s">
        <v>91</v>
      </c>
      <c r="B140" t="s">
        <v>8</v>
      </c>
      <c r="C140">
        <v>20</v>
      </c>
      <c r="D140" t="s">
        <v>24</v>
      </c>
      <c r="E140" s="6">
        <v>44537</v>
      </c>
      <c r="F140" t="s">
        <v>19</v>
      </c>
      <c r="G140" s="21">
        <v>68900</v>
      </c>
      <c r="H140" t="s">
        <v>207</v>
      </c>
      <c r="I140" s="7">
        <f ca="1">(TODAY()-Staff[[#This Row],[Date Joined]])/365</f>
        <v>2.473972602739726</v>
      </c>
      <c r="J140">
        <f>_xlfn.XLOOKUP(Staff[[#This Row],[Rating]],Mapping!$B$2:$B$6,Mapping!$C$2:$C$6)</f>
        <v>2</v>
      </c>
    </row>
    <row r="141" spans="1:10" x14ac:dyDescent="0.25">
      <c r="A141" t="s">
        <v>39</v>
      </c>
      <c r="B141" t="s">
        <v>8</v>
      </c>
      <c r="C141">
        <v>25</v>
      </c>
      <c r="D141" t="s">
        <v>13</v>
      </c>
      <c r="E141" s="6">
        <v>44694</v>
      </c>
      <c r="F141" t="s">
        <v>12</v>
      </c>
      <c r="G141" s="21">
        <v>80700</v>
      </c>
      <c r="H141" t="s">
        <v>207</v>
      </c>
      <c r="I141" s="7">
        <f ca="1">(TODAY()-Staff[[#This Row],[Date Joined]])/365</f>
        <v>2.043835616438356</v>
      </c>
      <c r="J141">
        <f>_xlfn.XLOOKUP(Staff[[#This Row],[Rating]],Mapping!$B$2:$B$6,Mapping!$C$2:$C$6)</f>
        <v>4</v>
      </c>
    </row>
    <row r="142" spans="1:10" x14ac:dyDescent="0.25">
      <c r="A142" t="s">
        <v>100</v>
      </c>
      <c r="B142" t="s">
        <v>15</v>
      </c>
      <c r="C142">
        <v>19</v>
      </c>
      <c r="D142" t="s">
        <v>16</v>
      </c>
      <c r="E142" s="6">
        <v>44277</v>
      </c>
      <c r="F142" t="s">
        <v>9</v>
      </c>
      <c r="G142" s="21">
        <v>58960</v>
      </c>
      <c r="H142" t="s">
        <v>207</v>
      </c>
      <c r="I142" s="7">
        <f ca="1">(TODAY()-Staff[[#This Row],[Date Joined]])/365</f>
        <v>3.1863013698630138</v>
      </c>
      <c r="J142">
        <f>_xlfn.XLOOKUP(Staff[[#This Row],[Rating]],Mapping!$B$2:$B$6,Mapping!$C$2:$C$6)</f>
        <v>3</v>
      </c>
    </row>
    <row r="143" spans="1:10" x14ac:dyDescent="0.25">
      <c r="A143" t="s">
        <v>106</v>
      </c>
      <c r="B143" t="s">
        <v>15</v>
      </c>
      <c r="C143">
        <v>36</v>
      </c>
      <c r="D143" t="s">
        <v>16</v>
      </c>
      <c r="E143" s="6">
        <v>44019</v>
      </c>
      <c r="F143" t="s">
        <v>12</v>
      </c>
      <c r="G143" s="21">
        <v>118840</v>
      </c>
      <c r="H143" t="s">
        <v>207</v>
      </c>
      <c r="I143" s="7">
        <f ca="1">(TODAY()-Staff[[#This Row],[Date Joined]])/365</f>
        <v>3.893150684931507</v>
      </c>
      <c r="J143">
        <f>_xlfn.XLOOKUP(Staff[[#This Row],[Rating]],Mapping!$B$2:$B$6,Mapping!$C$2:$C$6)</f>
        <v>3</v>
      </c>
    </row>
    <row r="144" spans="1:10" x14ac:dyDescent="0.25">
      <c r="A144" t="s">
        <v>29</v>
      </c>
      <c r="B144" t="s">
        <v>15</v>
      </c>
      <c r="C144">
        <v>28</v>
      </c>
      <c r="D144" t="s">
        <v>13</v>
      </c>
      <c r="E144" s="6">
        <v>44041</v>
      </c>
      <c r="F144" t="s">
        <v>21</v>
      </c>
      <c r="G144" s="21">
        <v>48170</v>
      </c>
      <c r="H144" t="s">
        <v>207</v>
      </c>
      <c r="I144" s="7">
        <f ca="1">(TODAY()-Staff[[#This Row],[Date Joined]])/365</f>
        <v>3.8328767123287673</v>
      </c>
      <c r="J144">
        <f>_xlfn.XLOOKUP(Staff[[#This Row],[Rating]],Mapping!$B$2:$B$6,Mapping!$C$2:$C$6)</f>
        <v>4</v>
      </c>
    </row>
    <row r="145" spans="1:10" x14ac:dyDescent="0.25">
      <c r="A145" t="s">
        <v>108</v>
      </c>
      <c r="B145" t="s">
        <v>8</v>
      </c>
      <c r="C145">
        <v>32</v>
      </c>
      <c r="D145" t="s">
        <v>16</v>
      </c>
      <c r="E145" s="6">
        <v>44400</v>
      </c>
      <c r="F145" t="s">
        <v>56</v>
      </c>
      <c r="G145" s="21">
        <v>45510</v>
      </c>
      <c r="H145" t="s">
        <v>207</v>
      </c>
      <c r="I145" s="7">
        <f ca="1">(TODAY()-Staff[[#This Row],[Date Joined]])/365</f>
        <v>2.8493150684931505</v>
      </c>
      <c r="J145">
        <f>_xlfn.XLOOKUP(Staff[[#This Row],[Rating]],Mapping!$B$2:$B$6,Mapping!$C$2:$C$6)</f>
        <v>3</v>
      </c>
    </row>
    <row r="146" spans="1:10" x14ac:dyDescent="0.25">
      <c r="A146" t="s">
        <v>83</v>
      </c>
      <c r="B146" t="s">
        <v>8</v>
      </c>
      <c r="C146">
        <v>36</v>
      </c>
      <c r="D146" t="s">
        <v>16</v>
      </c>
      <c r="E146" s="6">
        <v>44085</v>
      </c>
      <c r="F146" t="s">
        <v>9</v>
      </c>
      <c r="G146" s="21">
        <v>114890</v>
      </c>
      <c r="H146" t="s">
        <v>207</v>
      </c>
      <c r="I146" s="7">
        <f ca="1">(TODAY()-Staff[[#This Row],[Date Joined]])/365</f>
        <v>3.7123287671232879</v>
      </c>
      <c r="J146">
        <f>_xlfn.XLOOKUP(Staff[[#This Row],[Rating]],Mapping!$B$2:$B$6,Mapping!$C$2:$C$6)</f>
        <v>3</v>
      </c>
    </row>
    <row r="147" spans="1:10" x14ac:dyDescent="0.25">
      <c r="A147" t="s">
        <v>67</v>
      </c>
      <c r="B147" t="s">
        <v>15</v>
      </c>
      <c r="C147">
        <v>30</v>
      </c>
      <c r="D147" t="s">
        <v>16</v>
      </c>
      <c r="E147" s="6">
        <v>44850</v>
      </c>
      <c r="F147" t="s">
        <v>12</v>
      </c>
      <c r="G147" s="21">
        <v>69710</v>
      </c>
      <c r="H147" t="s">
        <v>207</v>
      </c>
      <c r="I147" s="7">
        <f ca="1">(TODAY()-Staff[[#This Row],[Date Joined]])/365</f>
        <v>1.6164383561643836</v>
      </c>
      <c r="J147">
        <f>_xlfn.XLOOKUP(Staff[[#This Row],[Rating]],Mapping!$B$2:$B$6,Mapping!$C$2:$C$6)</f>
        <v>3</v>
      </c>
    </row>
    <row r="148" spans="1:10" x14ac:dyDescent="0.25">
      <c r="A148" t="s">
        <v>94</v>
      </c>
      <c r="B148" t="s">
        <v>15</v>
      </c>
      <c r="C148">
        <v>36</v>
      </c>
      <c r="D148" t="s">
        <v>16</v>
      </c>
      <c r="E148" s="6">
        <v>44333</v>
      </c>
      <c r="F148" t="s">
        <v>21</v>
      </c>
      <c r="G148" s="21">
        <v>71380</v>
      </c>
      <c r="H148" t="s">
        <v>207</v>
      </c>
      <c r="I148" s="7">
        <f ca="1">(TODAY()-Staff[[#This Row],[Date Joined]])/365</f>
        <v>3.032876712328767</v>
      </c>
      <c r="J148">
        <f>_xlfn.XLOOKUP(Staff[[#This Row],[Rating]],Mapping!$B$2:$B$6,Mapping!$C$2:$C$6)</f>
        <v>3</v>
      </c>
    </row>
    <row r="149" spans="1:10" x14ac:dyDescent="0.25">
      <c r="A149" t="s">
        <v>33</v>
      </c>
      <c r="B149" t="s">
        <v>8</v>
      </c>
      <c r="C149">
        <v>38</v>
      </c>
      <c r="D149" t="s">
        <v>10</v>
      </c>
      <c r="E149" s="6">
        <v>44377</v>
      </c>
      <c r="F149" t="s">
        <v>19</v>
      </c>
      <c r="G149" s="21">
        <v>109160</v>
      </c>
      <c r="H149" t="s">
        <v>207</v>
      </c>
      <c r="I149" s="7">
        <f ca="1">(TODAY()-Staff[[#This Row],[Date Joined]])/365</f>
        <v>2.9123287671232876</v>
      </c>
      <c r="J149">
        <f>_xlfn.XLOOKUP(Staff[[#This Row],[Rating]],Mapping!$B$2:$B$6,Mapping!$C$2:$C$6)</f>
        <v>5</v>
      </c>
    </row>
    <row r="150" spans="1:10" x14ac:dyDescent="0.25">
      <c r="A150" t="s">
        <v>98</v>
      </c>
      <c r="B150" t="s">
        <v>15</v>
      </c>
      <c r="C150">
        <v>27</v>
      </c>
      <c r="D150" t="s">
        <v>42</v>
      </c>
      <c r="E150" s="6">
        <v>44609</v>
      </c>
      <c r="F150" t="s">
        <v>9</v>
      </c>
      <c r="G150" s="21">
        <v>113280</v>
      </c>
      <c r="H150" t="s">
        <v>207</v>
      </c>
      <c r="I150" s="7">
        <f ca="1">(TODAY()-Staff[[#This Row],[Date Joined]])/365</f>
        <v>2.2767123287671232</v>
      </c>
      <c r="J150">
        <f>_xlfn.XLOOKUP(Staff[[#This Row],[Rating]],Mapping!$B$2:$B$6,Mapping!$C$2:$C$6)</f>
        <v>1</v>
      </c>
    </row>
    <row r="151" spans="1:10" x14ac:dyDescent="0.25">
      <c r="A151" t="s">
        <v>25</v>
      </c>
      <c r="B151" t="s">
        <v>15</v>
      </c>
      <c r="C151">
        <v>30</v>
      </c>
      <c r="D151" t="s">
        <v>16</v>
      </c>
      <c r="E151" s="6">
        <v>44273</v>
      </c>
      <c r="F151" t="s">
        <v>12</v>
      </c>
      <c r="G151" s="21">
        <v>69120</v>
      </c>
      <c r="H151" t="s">
        <v>207</v>
      </c>
      <c r="I151" s="7">
        <f ca="1">(TODAY()-Staff[[#This Row],[Date Joined]])/365</f>
        <v>3.1972602739726028</v>
      </c>
      <c r="J151">
        <f>_xlfn.XLOOKUP(Staff[[#This Row],[Rating]],Mapping!$B$2:$B$6,Mapping!$C$2:$C$6)</f>
        <v>3</v>
      </c>
    </row>
    <row r="152" spans="1:10" x14ac:dyDescent="0.25">
      <c r="A152" t="s">
        <v>55</v>
      </c>
      <c r="B152" t="s">
        <v>8</v>
      </c>
      <c r="C152">
        <v>37</v>
      </c>
      <c r="D152" t="s">
        <v>16</v>
      </c>
      <c r="E152" s="6">
        <v>44451</v>
      </c>
      <c r="F152" t="s">
        <v>56</v>
      </c>
      <c r="G152" s="21">
        <v>118100</v>
      </c>
      <c r="H152" t="s">
        <v>207</v>
      </c>
      <c r="I152" s="7">
        <f ca="1">(TODAY()-Staff[[#This Row],[Date Joined]])/365</f>
        <v>2.7095890410958905</v>
      </c>
      <c r="J152">
        <f>_xlfn.XLOOKUP(Staff[[#This Row],[Rating]],Mapping!$B$2:$B$6,Mapping!$C$2:$C$6)</f>
        <v>3</v>
      </c>
    </row>
    <row r="153" spans="1:10" x14ac:dyDescent="0.25">
      <c r="A153" t="s">
        <v>62</v>
      </c>
      <c r="B153" t="s">
        <v>8</v>
      </c>
      <c r="C153">
        <v>22</v>
      </c>
      <c r="D153" t="s">
        <v>13</v>
      </c>
      <c r="E153" s="6">
        <v>44450</v>
      </c>
      <c r="F153" t="s">
        <v>9</v>
      </c>
      <c r="G153" s="21">
        <v>76900</v>
      </c>
      <c r="H153" t="s">
        <v>207</v>
      </c>
      <c r="I153" s="7">
        <f ca="1">(TODAY()-Staff[[#This Row],[Date Joined]])/365</f>
        <v>2.7123287671232879</v>
      </c>
      <c r="J153">
        <f>_xlfn.XLOOKUP(Staff[[#This Row],[Rating]],Mapping!$B$2:$B$6,Mapping!$C$2:$C$6)</f>
        <v>4</v>
      </c>
    </row>
    <row r="154" spans="1:10" x14ac:dyDescent="0.25">
      <c r="A154" t="s">
        <v>17</v>
      </c>
      <c r="B154" t="s">
        <v>8</v>
      </c>
      <c r="C154">
        <v>43</v>
      </c>
      <c r="D154" t="s">
        <v>16</v>
      </c>
      <c r="E154" s="6">
        <v>45045</v>
      </c>
      <c r="F154" t="s">
        <v>12</v>
      </c>
      <c r="G154" s="21">
        <v>114870</v>
      </c>
      <c r="H154" t="s">
        <v>207</v>
      </c>
      <c r="I154" s="7">
        <f ca="1">(TODAY()-Staff[[#This Row],[Date Joined]])/365</f>
        <v>1.0821917808219179</v>
      </c>
      <c r="J154">
        <f>_xlfn.XLOOKUP(Staff[[#This Row],[Rating]],Mapping!$B$2:$B$6,Mapping!$C$2:$C$6)</f>
        <v>3</v>
      </c>
    </row>
    <row r="155" spans="1:10" x14ac:dyDescent="0.25">
      <c r="A155" t="s">
        <v>52</v>
      </c>
      <c r="B155" t="s">
        <v>206</v>
      </c>
      <c r="C155">
        <v>32</v>
      </c>
      <c r="D155" t="s">
        <v>16</v>
      </c>
      <c r="E155" s="6">
        <v>44774</v>
      </c>
      <c r="F155" t="s">
        <v>12</v>
      </c>
      <c r="G155" s="21">
        <v>91310</v>
      </c>
      <c r="H155" t="s">
        <v>207</v>
      </c>
      <c r="I155" s="7">
        <f ca="1">(TODAY()-Staff[[#This Row],[Date Joined]])/365</f>
        <v>1.8246575342465754</v>
      </c>
      <c r="J155">
        <f>_xlfn.XLOOKUP(Staff[[#This Row],[Rating]],Mapping!$B$2:$B$6,Mapping!$C$2:$C$6)</f>
        <v>3</v>
      </c>
    </row>
    <row r="156" spans="1:10" x14ac:dyDescent="0.25">
      <c r="A156" t="s">
        <v>43</v>
      </c>
      <c r="B156" t="s">
        <v>8</v>
      </c>
      <c r="C156">
        <v>28</v>
      </c>
      <c r="D156" t="s">
        <v>16</v>
      </c>
      <c r="E156" s="6">
        <v>44486</v>
      </c>
      <c r="F156" t="s">
        <v>9</v>
      </c>
      <c r="G156" s="21">
        <v>104770</v>
      </c>
      <c r="H156" t="s">
        <v>207</v>
      </c>
      <c r="I156" s="7">
        <f ca="1">(TODAY()-Staff[[#This Row],[Date Joined]])/365</f>
        <v>2.6136986301369864</v>
      </c>
      <c r="J156">
        <f>_xlfn.XLOOKUP(Staff[[#This Row],[Rating]],Mapping!$B$2:$B$6,Mapping!$C$2:$C$6)</f>
        <v>3</v>
      </c>
    </row>
    <row r="157" spans="1:10" x14ac:dyDescent="0.25">
      <c r="A157" t="s">
        <v>89</v>
      </c>
      <c r="B157" t="s">
        <v>15</v>
      </c>
      <c r="C157">
        <v>27</v>
      </c>
      <c r="D157" t="s">
        <v>16</v>
      </c>
      <c r="E157" s="6">
        <v>44134</v>
      </c>
      <c r="F157" t="s">
        <v>19</v>
      </c>
      <c r="G157" s="21">
        <v>54970</v>
      </c>
      <c r="H157" t="s">
        <v>207</v>
      </c>
      <c r="I157" s="7">
        <f ca="1">(TODAY()-Staff[[#This Row],[Date Joined]])/365</f>
        <v>3.5780821917808221</v>
      </c>
      <c r="J157">
        <f>_xlfn.XLOOKUP(Staff[[#This Row],[Rating]],Mapping!$B$2:$B$6,Mapping!$C$2:$C$6)</f>
        <v>3</v>
      </c>
    </row>
    <row r="158" spans="1:10" x14ac:dyDescent="0.25">
      <c r="A158" t="s">
        <v>11</v>
      </c>
      <c r="B158" t="s">
        <v>206</v>
      </c>
      <c r="C158">
        <v>26</v>
      </c>
      <c r="D158" t="s">
        <v>13</v>
      </c>
      <c r="E158" s="6">
        <v>44271</v>
      </c>
      <c r="F158" t="s">
        <v>12</v>
      </c>
      <c r="G158" s="21">
        <v>90700</v>
      </c>
      <c r="H158" t="s">
        <v>207</v>
      </c>
      <c r="I158" s="7">
        <f ca="1">(TODAY()-Staff[[#This Row],[Date Joined]])/365</f>
        <v>3.2027397260273971</v>
      </c>
      <c r="J158">
        <f>_xlfn.XLOOKUP(Staff[[#This Row],[Rating]],Mapping!$B$2:$B$6,Mapping!$C$2:$C$6)</f>
        <v>4</v>
      </c>
    </row>
    <row r="159" spans="1:10" x14ac:dyDescent="0.25">
      <c r="A159" t="s">
        <v>109</v>
      </c>
      <c r="B159" t="s">
        <v>8</v>
      </c>
      <c r="C159">
        <v>38</v>
      </c>
      <c r="D159" t="s">
        <v>13</v>
      </c>
      <c r="E159" s="6">
        <v>44329</v>
      </c>
      <c r="F159" t="s">
        <v>19</v>
      </c>
      <c r="G159" s="21">
        <v>56870</v>
      </c>
      <c r="H159" t="s">
        <v>207</v>
      </c>
      <c r="I159" s="7">
        <f ca="1">(TODAY()-Staff[[#This Row],[Date Joined]])/365</f>
        <v>3.043835616438356</v>
      </c>
      <c r="J159">
        <f>_xlfn.XLOOKUP(Staff[[#This Row],[Rating]],Mapping!$B$2:$B$6,Mapping!$C$2:$C$6)</f>
        <v>4</v>
      </c>
    </row>
    <row r="160" spans="1:10" x14ac:dyDescent="0.25">
      <c r="A160" t="s">
        <v>77</v>
      </c>
      <c r="B160" t="s">
        <v>8</v>
      </c>
      <c r="C160">
        <v>25</v>
      </c>
      <c r="D160" t="s">
        <v>16</v>
      </c>
      <c r="E160" s="6">
        <v>44205</v>
      </c>
      <c r="F160" t="s">
        <v>19</v>
      </c>
      <c r="G160" s="21">
        <v>92700</v>
      </c>
      <c r="H160" t="s">
        <v>207</v>
      </c>
      <c r="I160" s="7">
        <f ca="1">(TODAY()-Staff[[#This Row],[Date Joined]])/365</f>
        <v>3.3835616438356166</v>
      </c>
      <c r="J160">
        <f>_xlfn.XLOOKUP(Staff[[#This Row],[Rating]],Mapping!$B$2:$B$6,Mapping!$C$2:$C$6)</f>
        <v>3</v>
      </c>
    </row>
    <row r="161" spans="1:10" x14ac:dyDescent="0.25">
      <c r="A161" t="s">
        <v>32</v>
      </c>
      <c r="B161" t="s">
        <v>8</v>
      </c>
      <c r="C161">
        <v>21</v>
      </c>
      <c r="D161" t="s">
        <v>16</v>
      </c>
      <c r="E161" s="6">
        <v>44317</v>
      </c>
      <c r="F161" t="s">
        <v>21</v>
      </c>
      <c r="G161" s="21">
        <v>65920</v>
      </c>
      <c r="H161" t="s">
        <v>207</v>
      </c>
      <c r="I161" s="7">
        <f ca="1">(TODAY()-Staff[[#This Row],[Date Joined]])/365</f>
        <v>3.0767123287671234</v>
      </c>
      <c r="J161">
        <f>_xlfn.XLOOKUP(Staff[[#This Row],[Rating]],Mapping!$B$2:$B$6,Mapping!$C$2:$C$6)</f>
        <v>3</v>
      </c>
    </row>
    <row r="162" spans="1:10" x14ac:dyDescent="0.25">
      <c r="A162" t="s">
        <v>59</v>
      </c>
      <c r="B162" t="s">
        <v>15</v>
      </c>
      <c r="C162">
        <v>26</v>
      </c>
      <c r="D162" t="s">
        <v>16</v>
      </c>
      <c r="E162" s="6">
        <v>44225</v>
      </c>
      <c r="F162" t="s">
        <v>9</v>
      </c>
      <c r="G162" s="21">
        <v>47360</v>
      </c>
      <c r="H162" t="s">
        <v>207</v>
      </c>
      <c r="I162" s="7">
        <f ca="1">(TODAY()-Staff[[#This Row],[Date Joined]])/365</f>
        <v>3.3287671232876712</v>
      </c>
      <c r="J162">
        <f>_xlfn.XLOOKUP(Staff[[#This Row],[Rating]],Mapping!$B$2:$B$6,Mapping!$C$2:$C$6)</f>
        <v>3</v>
      </c>
    </row>
    <row r="163" spans="1:10" x14ac:dyDescent="0.25">
      <c r="A163" t="s">
        <v>37</v>
      </c>
      <c r="B163" t="s">
        <v>15</v>
      </c>
      <c r="C163">
        <v>30</v>
      </c>
      <c r="D163" t="s">
        <v>16</v>
      </c>
      <c r="E163" s="6">
        <v>44666</v>
      </c>
      <c r="F163" t="s">
        <v>9</v>
      </c>
      <c r="G163" s="21">
        <v>60570</v>
      </c>
      <c r="H163" t="s">
        <v>207</v>
      </c>
      <c r="I163" s="7">
        <f ca="1">(TODAY()-Staff[[#This Row],[Date Joined]])/365</f>
        <v>2.1205479452054794</v>
      </c>
      <c r="J163">
        <f>_xlfn.XLOOKUP(Staff[[#This Row],[Rating]],Mapping!$B$2:$B$6,Mapping!$C$2:$C$6)</f>
        <v>3</v>
      </c>
    </row>
    <row r="164" spans="1:10" x14ac:dyDescent="0.25">
      <c r="A164" t="s">
        <v>96</v>
      </c>
      <c r="B164" t="s">
        <v>8</v>
      </c>
      <c r="C164">
        <v>28</v>
      </c>
      <c r="D164" t="s">
        <v>16</v>
      </c>
      <c r="E164" s="6">
        <v>44649</v>
      </c>
      <c r="F164" t="s">
        <v>9</v>
      </c>
      <c r="G164" s="21">
        <v>104120</v>
      </c>
      <c r="H164" t="s">
        <v>207</v>
      </c>
      <c r="I164" s="7">
        <f ca="1">(TODAY()-Staff[[#This Row],[Date Joined]])/365</f>
        <v>2.1671232876712327</v>
      </c>
      <c r="J164">
        <f>_xlfn.XLOOKUP(Staff[[#This Row],[Rating]],Mapping!$B$2:$B$6,Mapping!$C$2:$C$6)</f>
        <v>3</v>
      </c>
    </row>
    <row r="165" spans="1:10" x14ac:dyDescent="0.25">
      <c r="A165" t="s">
        <v>23</v>
      </c>
      <c r="B165" t="s">
        <v>15</v>
      </c>
      <c r="C165">
        <v>37</v>
      </c>
      <c r="D165" t="s">
        <v>24</v>
      </c>
      <c r="E165" s="6">
        <v>44338</v>
      </c>
      <c r="F165" t="s">
        <v>12</v>
      </c>
      <c r="G165" s="21">
        <v>88050</v>
      </c>
      <c r="H165" t="s">
        <v>207</v>
      </c>
      <c r="I165" s="7">
        <f ca="1">(TODAY()-Staff[[#This Row],[Date Joined]])/365</f>
        <v>3.0191780821917806</v>
      </c>
      <c r="J165">
        <f>_xlfn.XLOOKUP(Staff[[#This Row],[Rating]],Mapping!$B$2:$B$6,Mapping!$C$2:$C$6)</f>
        <v>2</v>
      </c>
    </row>
    <row r="166" spans="1:10" x14ac:dyDescent="0.25">
      <c r="A166" t="s">
        <v>103</v>
      </c>
      <c r="B166" t="s">
        <v>15</v>
      </c>
      <c r="C166">
        <v>24</v>
      </c>
      <c r="D166" t="s">
        <v>16</v>
      </c>
      <c r="E166" s="6">
        <v>44686</v>
      </c>
      <c r="F166" t="s">
        <v>12</v>
      </c>
      <c r="G166" s="21">
        <v>100420</v>
      </c>
      <c r="H166" t="s">
        <v>207</v>
      </c>
      <c r="I166" s="7">
        <f ca="1">(TODAY()-Staff[[#This Row],[Date Joined]])/365</f>
        <v>2.0657534246575344</v>
      </c>
      <c r="J166">
        <f>_xlfn.XLOOKUP(Staff[[#This Row],[Rating]],Mapping!$B$2:$B$6,Mapping!$C$2:$C$6)</f>
        <v>3</v>
      </c>
    </row>
    <row r="167" spans="1:10" x14ac:dyDescent="0.25">
      <c r="A167" t="s">
        <v>54</v>
      </c>
      <c r="B167" t="s">
        <v>8</v>
      </c>
      <c r="C167">
        <v>30</v>
      </c>
      <c r="D167" t="s">
        <v>16</v>
      </c>
      <c r="E167" s="6">
        <v>44850</v>
      </c>
      <c r="F167" t="s">
        <v>9</v>
      </c>
      <c r="G167" s="21">
        <v>114180</v>
      </c>
      <c r="H167" t="s">
        <v>207</v>
      </c>
      <c r="I167" s="7">
        <f ca="1">(TODAY()-Staff[[#This Row],[Date Joined]])/365</f>
        <v>1.6164383561643836</v>
      </c>
      <c r="J167">
        <f>_xlfn.XLOOKUP(Staff[[#This Row],[Rating]],Mapping!$B$2:$B$6,Mapping!$C$2:$C$6)</f>
        <v>3</v>
      </c>
    </row>
    <row r="168" spans="1:10" x14ac:dyDescent="0.25">
      <c r="A168" t="s">
        <v>86</v>
      </c>
      <c r="B168" t="s">
        <v>8</v>
      </c>
      <c r="C168">
        <v>21</v>
      </c>
      <c r="D168" t="s">
        <v>16</v>
      </c>
      <c r="E168" s="6">
        <v>44678</v>
      </c>
      <c r="F168" t="s">
        <v>12</v>
      </c>
      <c r="G168" s="21">
        <v>33920</v>
      </c>
      <c r="H168" t="s">
        <v>207</v>
      </c>
      <c r="I168" s="7">
        <f ca="1">(TODAY()-Staff[[#This Row],[Date Joined]])/365</f>
        <v>2.0876712328767124</v>
      </c>
      <c r="J168">
        <f>_xlfn.XLOOKUP(Staff[[#This Row],[Rating]],Mapping!$B$2:$B$6,Mapping!$C$2:$C$6)</f>
        <v>3</v>
      </c>
    </row>
    <row r="169" spans="1:10" x14ac:dyDescent="0.25">
      <c r="A169" t="s">
        <v>69</v>
      </c>
      <c r="B169" t="s">
        <v>15</v>
      </c>
      <c r="C169">
        <v>23</v>
      </c>
      <c r="D169" t="s">
        <v>16</v>
      </c>
      <c r="E169" s="6">
        <v>44440</v>
      </c>
      <c r="F169" t="s">
        <v>9</v>
      </c>
      <c r="G169" s="21">
        <v>106460</v>
      </c>
      <c r="H169" t="s">
        <v>207</v>
      </c>
      <c r="I169" s="7">
        <f ca="1">(TODAY()-Staff[[#This Row],[Date Joined]])/365</f>
        <v>2.7397260273972601</v>
      </c>
      <c r="J169">
        <f>_xlfn.XLOOKUP(Staff[[#This Row],[Rating]],Mapping!$B$2:$B$6,Mapping!$C$2:$C$6)</f>
        <v>3</v>
      </c>
    </row>
    <row r="170" spans="1:10" x14ac:dyDescent="0.25">
      <c r="A170" t="s">
        <v>57</v>
      </c>
      <c r="B170" t="s">
        <v>15</v>
      </c>
      <c r="C170">
        <v>35</v>
      </c>
      <c r="D170" t="s">
        <v>16</v>
      </c>
      <c r="E170" s="6">
        <v>44727</v>
      </c>
      <c r="F170" t="s">
        <v>9</v>
      </c>
      <c r="G170" s="21">
        <v>40400</v>
      </c>
      <c r="H170" t="s">
        <v>207</v>
      </c>
      <c r="I170" s="7">
        <f ca="1">(TODAY()-Staff[[#This Row],[Date Joined]])/365</f>
        <v>1.9534246575342467</v>
      </c>
      <c r="J170">
        <f>_xlfn.XLOOKUP(Staff[[#This Row],[Rating]],Mapping!$B$2:$B$6,Mapping!$C$2:$C$6)</f>
        <v>3</v>
      </c>
    </row>
    <row r="171" spans="1:10" x14ac:dyDescent="0.25">
      <c r="A171" t="s">
        <v>68</v>
      </c>
      <c r="B171" t="s">
        <v>15</v>
      </c>
      <c r="C171">
        <v>27</v>
      </c>
      <c r="D171" t="s">
        <v>13</v>
      </c>
      <c r="E171" s="6">
        <v>44236</v>
      </c>
      <c r="F171" t="s">
        <v>21</v>
      </c>
      <c r="G171" s="21">
        <v>91650</v>
      </c>
      <c r="H171" t="s">
        <v>207</v>
      </c>
      <c r="I171" s="7">
        <f ca="1">(TODAY()-Staff[[#This Row],[Date Joined]])/365</f>
        <v>3.2986301369863016</v>
      </c>
      <c r="J171">
        <f>_xlfn.XLOOKUP(Staff[[#This Row],[Rating]],Mapping!$B$2:$B$6,Mapping!$C$2:$C$6)</f>
        <v>4</v>
      </c>
    </row>
    <row r="172" spans="1:10" x14ac:dyDescent="0.25">
      <c r="A172" t="s">
        <v>99</v>
      </c>
      <c r="B172" t="s">
        <v>15</v>
      </c>
      <c r="C172">
        <v>43</v>
      </c>
      <c r="D172" t="s">
        <v>16</v>
      </c>
      <c r="E172" s="6">
        <v>44620</v>
      </c>
      <c r="F172" t="s">
        <v>19</v>
      </c>
      <c r="G172" s="21">
        <v>36040</v>
      </c>
      <c r="H172" t="s">
        <v>207</v>
      </c>
      <c r="I172" s="7">
        <f ca="1">(TODAY()-Staff[[#This Row],[Date Joined]])/365</f>
        <v>2.2465753424657535</v>
      </c>
      <c r="J172">
        <f>_xlfn.XLOOKUP(Staff[[#This Row],[Rating]],Mapping!$B$2:$B$6,Mapping!$C$2:$C$6)</f>
        <v>3</v>
      </c>
    </row>
    <row r="173" spans="1:10" x14ac:dyDescent="0.25">
      <c r="A173" t="s">
        <v>101</v>
      </c>
      <c r="B173" t="s">
        <v>8</v>
      </c>
      <c r="C173">
        <v>40</v>
      </c>
      <c r="D173" t="s">
        <v>16</v>
      </c>
      <c r="E173" s="6">
        <v>44381</v>
      </c>
      <c r="F173" t="s">
        <v>12</v>
      </c>
      <c r="G173" s="21">
        <v>104410</v>
      </c>
      <c r="H173" t="s">
        <v>207</v>
      </c>
      <c r="I173" s="7">
        <f ca="1">(TODAY()-Staff[[#This Row],[Date Joined]])/365</f>
        <v>2.9013698630136986</v>
      </c>
      <c r="J173">
        <f>_xlfn.XLOOKUP(Staff[[#This Row],[Rating]],Mapping!$B$2:$B$6,Mapping!$C$2:$C$6)</f>
        <v>3</v>
      </c>
    </row>
    <row r="174" spans="1:10" x14ac:dyDescent="0.25">
      <c r="A174" t="s">
        <v>85</v>
      </c>
      <c r="B174" t="s">
        <v>15</v>
      </c>
      <c r="C174">
        <v>30</v>
      </c>
      <c r="D174" t="s">
        <v>16</v>
      </c>
      <c r="E174" s="6">
        <v>44606</v>
      </c>
      <c r="F174" t="s">
        <v>21</v>
      </c>
      <c r="G174" s="21">
        <v>96800</v>
      </c>
      <c r="H174" t="s">
        <v>207</v>
      </c>
      <c r="I174" s="7">
        <f ca="1">(TODAY()-Staff[[#This Row],[Date Joined]])/365</f>
        <v>2.2849315068493152</v>
      </c>
      <c r="J174">
        <f>_xlfn.XLOOKUP(Staff[[#This Row],[Rating]],Mapping!$B$2:$B$6,Mapping!$C$2:$C$6)</f>
        <v>3</v>
      </c>
    </row>
    <row r="175" spans="1:10" x14ac:dyDescent="0.25">
      <c r="A175" t="s">
        <v>28</v>
      </c>
      <c r="B175" t="s">
        <v>8</v>
      </c>
      <c r="C175">
        <v>34</v>
      </c>
      <c r="D175" t="s">
        <v>16</v>
      </c>
      <c r="E175" s="6">
        <v>44459</v>
      </c>
      <c r="F175" t="s">
        <v>21</v>
      </c>
      <c r="G175" s="21">
        <v>85000</v>
      </c>
      <c r="H175" t="s">
        <v>207</v>
      </c>
      <c r="I175" s="7">
        <f ca="1">(TODAY()-Staff[[#This Row],[Date Joined]])/365</f>
        <v>2.6876712328767125</v>
      </c>
      <c r="J175">
        <f>_xlfn.XLOOKUP(Staff[[#This Row],[Rating]],Mapping!$B$2:$B$6,Mapping!$C$2:$C$6)</f>
        <v>3</v>
      </c>
    </row>
    <row r="176" spans="1:10" x14ac:dyDescent="0.25">
      <c r="A176" t="s">
        <v>80</v>
      </c>
      <c r="B176" t="s">
        <v>15</v>
      </c>
      <c r="C176">
        <v>28</v>
      </c>
      <c r="D176" t="s">
        <v>42</v>
      </c>
      <c r="E176" s="6">
        <v>44820</v>
      </c>
      <c r="F176" t="s">
        <v>19</v>
      </c>
      <c r="G176" s="21">
        <v>43510</v>
      </c>
      <c r="H176" t="s">
        <v>207</v>
      </c>
      <c r="I176" s="7">
        <f ca="1">(TODAY()-Staff[[#This Row],[Date Joined]])/365</f>
        <v>1.6986301369863013</v>
      </c>
      <c r="J176">
        <f>_xlfn.XLOOKUP(Staff[[#This Row],[Rating]],Mapping!$B$2:$B$6,Mapping!$C$2:$C$6)</f>
        <v>1</v>
      </c>
    </row>
    <row r="177" spans="1:10" x14ac:dyDescent="0.25">
      <c r="A177" t="s">
        <v>79</v>
      </c>
      <c r="B177" t="s">
        <v>15</v>
      </c>
      <c r="C177">
        <v>33</v>
      </c>
      <c r="D177" t="s">
        <v>16</v>
      </c>
      <c r="E177" s="6">
        <v>44243</v>
      </c>
      <c r="F177" t="s">
        <v>21</v>
      </c>
      <c r="G177" s="21">
        <v>59430</v>
      </c>
      <c r="H177" t="s">
        <v>207</v>
      </c>
      <c r="I177" s="7">
        <f ca="1">(TODAY()-Staff[[#This Row],[Date Joined]])/365</f>
        <v>3.2794520547945205</v>
      </c>
      <c r="J177">
        <f>_xlfn.XLOOKUP(Staff[[#This Row],[Rating]],Mapping!$B$2:$B$6,Mapping!$C$2:$C$6)</f>
        <v>3</v>
      </c>
    </row>
    <row r="178" spans="1:10" x14ac:dyDescent="0.25">
      <c r="A178" t="s">
        <v>93</v>
      </c>
      <c r="B178" t="s">
        <v>8</v>
      </c>
      <c r="C178">
        <v>33</v>
      </c>
      <c r="D178" t="s">
        <v>16</v>
      </c>
      <c r="E178" s="6">
        <v>44067</v>
      </c>
      <c r="F178" t="s">
        <v>21</v>
      </c>
      <c r="G178" s="21">
        <v>65360</v>
      </c>
      <c r="H178" t="s">
        <v>207</v>
      </c>
      <c r="I178" s="7">
        <f ca="1">(TODAY()-Staff[[#This Row],[Date Joined]])/365</f>
        <v>3.7616438356164386</v>
      </c>
      <c r="J178">
        <f>_xlfn.XLOOKUP(Staff[[#This Row],[Rating]],Mapping!$B$2:$B$6,Mapping!$C$2:$C$6)</f>
        <v>3</v>
      </c>
    </row>
    <row r="179" spans="1:10" x14ac:dyDescent="0.25">
      <c r="A179" t="s">
        <v>66</v>
      </c>
      <c r="B179" t="s">
        <v>8</v>
      </c>
      <c r="C179">
        <v>32</v>
      </c>
      <c r="D179" t="s">
        <v>16</v>
      </c>
      <c r="E179" s="6">
        <v>44611</v>
      </c>
      <c r="F179" t="s">
        <v>9</v>
      </c>
      <c r="G179" s="21">
        <v>41570</v>
      </c>
      <c r="H179" t="s">
        <v>207</v>
      </c>
      <c r="I179" s="7">
        <f ca="1">(TODAY()-Staff[[#This Row],[Date Joined]])/365</f>
        <v>2.2712328767123289</v>
      </c>
      <c r="J179">
        <f>_xlfn.XLOOKUP(Staff[[#This Row],[Rating]],Mapping!$B$2:$B$6,Mapping!$C$2:$C$6)</f>
        <v>3</v>
      </c>
    </row>
    <row r="180" spans="1:10" x14ac:dyDescent="0.25">
      <c r="A180" t="s">
        <v>95</v>
      </c>
      <c r="B180" t="s">
        <v>8</v>
      </c>
      <c r="C180">
        <v>33</v>
      </c>
      <c r="D180" t="s">
        <v>16</v>
      </c>
      <c r="E180" s="6">
        <v>44312</v>
      </c>
      <c r="F180" t="s">
        <v>12</v>
      </c>
      <c r="G180" s="21">
        <v>75280</v>
      </c>
      <c r="H180" t="s">
        <v>207</v>
      </c>
      <c r="I180" s="7">
        <f ca="1">(TODAY()-Staff[[#This Row],[Date Joined]])/365</f>
        <v>3.0904109589041098</v>
      </c>
      <c r="J180">
        <f>_xlfn.XLOOKUP(Staff[[#This Row],[Rating]],Mapping!$B$2:$B$6,Mapping!$C$2:$C$6)</f>
        <v>3</v>
      </c>
    </row>
    <row r="181" spans="1:10" x14ac:dyDescent="0.25">
      <c r="A181" t="s">
        <v>18</v>
      </c>
      <c r="B181" t="s">
        <v>15</v>
      </c>
      <c r="C181">
        <v>33</v>
      </c>
      <c r="D181" t="s">
        <v>16</v>
      </c>
      <c r="E181" s="6">
        <v>44385</v>
      </c>
      <c r="F181" t="s">
        <v>19</v>
      </c>
      <c r="G181" s="21">
        <v>74550</v>
      </c>
      <c r="H181" t="s">
        <v>207</v>
      </c>
      <c r="I181" s="7">
        <f ca="1">(TODAY()-Staff[[#This Row],[Date Joined]])/365</f>
        <v>2.8904109589041096</v>
      </c>
      <c r="J181">
        <f>_xlfn.XLOOKUP(Staff[[#This Row],[Rating]],Mapping!$B$2:$B$6,Mapping!$C$2:$C$6)</f>
        <v>3</v>
      </c>
    </row>
    <row r="182" spans="1:10" x14ac:dyDescent="0.25">
      <c r="A182" t="s">
        <v>45</v>
      </c>
      <c r="B182" t="s">
        <v>15</v>
      </c>
      <c r="C182">
        <v>30</v>
      </c>
      <c r="D182" t="s">
        <v>16</v>
      </c>
      <c r="E182" s="6">
        <v>44701</v>
      </c>
      <c r="F182" t="s">
        <v>9</v>
      </c>
      <c r="G182" s="21">
        <v>67950</v>
      </c>
      <c r="H182" t="s">
        <v>207</v>
      </c>
      <c r="I182" s="7">
        <f ca="1">(TODAY()-Staff[[#This Row],[Date Joined]])/365</f>
        <v>2.0246575342465754</v>
      </c>
      <c r="J182">
        <f>_xlfn.XLOOKUP(Staff[[#This Row],[Rating]],Mapping!$B$2:$B$6,Mapping!$C$2:$C$6)</f>
        <v>3</v>
      </c>
    </row>
    <row r="183" spans="1:10" x14ac:dyDescent="0.25">
      <c r="A183" t="s">
        <v>90</v>
      </c>
      <c r="B183" t="s">
        <v>15</v>
      </c>
      <c r="C183">
        <v>42</v>
      </c>
      <c r="D183" t="s">
        <v>24</v>
      </c>
      <c r="E183" s="6">
        <v>44731</v>
      </c>
      <c r="F183" t="s">
        <v>21</v>
      </c>
      <c r="G183" s="21">
        <v>70270</v>
      </c>
      <c r="H183" t="s">
        <v>207</v>
      </c>
      <c r="I183" s="7">
        <f ca="1">(TODAY()-Staff[[#This Row],[Date Joined]])/365</f>
        <v>1.9424657534246574</v>
      </c>
      <c r="J183">
        <f>_xlfn.XLOOKUP(Staff[[#This Row],[Rating]],Mapping!$B$2:$B$6,Mapping!$C$2:$C$6)</f>
        <v>2</v>
      </c>
    </row>
    <row r="184" spans="1:10" x14ac:dyDescent="0.25">
      <c r="A184" t="s">
        <v>46</v>
      </c>
      <c r="B184" t="s">
        <v>15</v>
      </c>
      <c r="C184">
        <v>26</v>
      </c>
      <c r="D184" t="s">
        <v>16</v>
      </c>
      <c r="E184" s="6">
        <v>44411</v>
      </c>
      <c r="F184" t="s">
        <v>9</v>
      </c>
      <c r="G184" s="21">
        <v>53540</v>
      </c>
      <c r="H184" t="s">
        <v>207</v>
      </c>
      <c r="I184" s="7">
        <f ca="1">(TODAY()-Staff[[#This Row],[Date Joined]])/365</f>
        <v>2.8191780821917809</v>
      </c>
      <c r="J184">
        <f>_xlfn.XLOOKUP(Staff[[#This Row],[Rating]],Mapping!$B$2:$B$6,Mapping!$C$2:$C$6)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590A-7F8B-4026-B65D-32EF4235239F}">
  <sheetPr>
    <tabColor theme="1" tint="4.9989318521683403E-2"/>
  </sheetPr>
  <dimension ref="A1:C11"/>
  <sheetViews>
    <sheetView workbookViewId="0">
      <selection activeCell="A8" sqref="A8"/>
    </sheetView>
  </sheetViews>
  <sheetFormatPr defaultRowHeight="15" x14ac:dyDescent="0.25"/>
  <cols>
    <col min="1" max="1" width="27.42578125" customWidth="1"/>
    <col min="2" max="3" width="11.140625" bestFit="1" customWidth="1"/>
  </cols>
  <sheetData>
    <row r="1" spans="1:3" x14ac:dyDescent="0.25">
      <c r="A1" s="9" t="s">
        <v>208</v>
      </c>
      <c r="B1">
        <f>COUNTA(Staff[Name])</f>
        <v>183</v>
      </c>
    </row>
    <row r="2" spans="1:3" x14ac:dyDescent="0.25">
      <c r="A2" s="9" t="s">
        <v>209</v>
      </c>
      <c r="B2" s="5">
        <f>AVERAGE(Staff[Salary])</f>
        <v>77173.715846994543</v>
      </c>
      <c r="C2" s="5"/>
    </row>
    <row r="3" spans="1:3" x14ac:dyDescent="0.25">
      <c r="A3" s="9" t="s">
        <v>210</v>
      </c>
      <c r="B3" s="10">
        <f>AVERAGE(Staff[Age])</f>
        <v>30.42622950819672</v>
      </c>
    </row>
    <row r="4" spans="1:3" x14ac:dyDescent="0.25">
      <c r="A4" s="9" t="s">
        <v>211</v>
      </c>
      <c r="B4" s="10">
        <f ca="1">AVERAGE(Staff[tenure])</f>
        <v>2.7588142825061754</v>
      </c>
    </row>
    <row r="5" spans="1:3" x14ac:dyDescent="0.25">
      <c r="A5" s="9" t="s">
        <v>212</v>
      </c>
    </row>
    <row r="6" spans="1:3" x14ac:dyDescent="0.25">
      <c r="A6" s="9" t="s">
        <v>214</v>
      </c>
      <c r="B6">
        <f>COUNTIFS(Staff[Gender],"female")</f>
        <v>86</v>
      </c>
    </row>
    <row r="7" spans="1:3" x14ac:dyDescent="0.25">
      <c r="A7" s="9" t="s">
        <v>215</v>
      </c>
      <c r="B7" s="8">
        <f>B6/B1</f>
        <v>0.46994535519125685</v>
      </c>
    </row>
    <row r="8" spans="1:3" x14ac:dyDescent="0.25">
      <c r="A8" s="9"/>
    </row>
    <row r="10" spans="1:3" x14ac:dyDescent="0.25">
      <c r="A10" s="9"/>
    </row>
    <row r="11" spans="1:3" x14ac:dyDescent="0.25">
      <c r="A11" s="9"/>
      <c r="B11"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CEB5-535C-4081-8336-2092E4FBF8E8}">
  <sheetPr>
    <tabColor theme="7"/>
  </sheetPr>
  <dimension ref="A1:J184"/>
  <sheetViews>
    <sheetView zoomScale="90" zoomScaleNormal="90" workbookViewId="0">
      <selection activeCell="N22" sqref="N22"/>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3.140625" style="21" bestFit="1" customWidth="1"/>
    <col min="8" max="8" width="10.28515625" bestFit="1" customWidth="1"/>
    <col min="9" max="9" width="11.5703125" style="7" bestFit="1" customWidth="1"/>
    <col min="10" max="10" width="10.28515625" style="22" bestFit="1" customWidth="1"/>
  </cols>
  <sheetData>
    <row r="1" spans="1:10" x14ac:dyDescent="0.25">
      <c r="A1" t="s">
        <v>0</v>
      </c>
      <c r="B1" t="s">
        <v>1</v>
      </c>
      <c r="C1" t="s">
        <v>3</v>
      </c>
      <c r="D1" t="s">
        <v>6</v>
      </c>
      <c r="E1" t="s">
        <v>4</v>
      </c>
      <c r="F1" t="s">
        <v>2</v>
      </c>
      <c r="G1" s="21" t="s">
        <v>5</v>
      </c>
      <c r="H1" t="s">
        <v>204</v>
      </c>
      <c r="I1" s="7" t="s">
        <v>213</v>
      </c>
      <c r="J1" s="22" t="s">
        <v>232</v>
      </c>
    </row>
    <row r="2" spans="1:10" x14ac:dyDescent="0.25">
      <c r="A2" t="s">
        <v>156</v>
      </c>
      <c r="B2" t="s">
        <v>15</v>
      </c>
      <c r="C2">
        <v>20</v>
      </c>
      <c r="D2" t="s">
        <v>16</v>
      </c>
      <c r="E2" s="6">
        <v>44122</v>
      </c>
      <c r="F2" t="s">
        <v>12</v>
      </c>
      <c r="G2" s="21">
        <v>112650</v>
      </c>
      <c r="H2" t="s">
        <v>205</v>
      </c>
      <c r="I2" s="7">
        <f ca="1">(TODAY()-Staff6[[#This Row],[Date Joined]])/365</f>
        <v>3.6109589041095891</v>
      </c>
      <c r="J2" s="22">
        <f ca="1">ROUNDUP(IF(Staff6[[#This Row],[tenure]]&gt;2,3%,2% )*Staff6[[#This Row],[Salary]],0)</f>
        <v>3380</v>
      </c>
    </row>
    <row r="3" spans="1:10" x14ac:dyDescent="0.25">
      <c r="A3" t="s">
        <v>176</v>
      </c>
      <c r="B3" t="s">
        <v>8</v>
      </c>
      <c r="C3">
        <v>32</v>
      </c>
      <c r="D3" t="s">
        <v>13</v>
      </c>
      <c r="E3" s="6">
        <v>44293</v>
      </c>
      <c r="F3" t="s">
        <v>12</v>
      </c>
      <c r="G3" s="21">
        <v>43840</v>
      </c>
      <c r="H3" t="s">
        <v>205</v>
      </c>
      <c r="I3" s="7">
        <f ca="1">(TODAY()-Staff6[[#This Row],[Date Joined]])/365</f>
        <v>3.1424657534246574</v>
      </c>
      <c r="J3" s="22">
        <f ca="1">ROUNDUP(IF(Staff6[[#This Row],[tenure]]&gt;2,3%,2% )*Staff6[[#This Row],[Salary]],0)</f>
        <v>1316</v>
      </c>
    </row>
    <row r="4" spans="1:10" x14ac:dyDescent="0.25">
      <c r="A4" t="s">
        <v>143</v>
      </c>
      <c r="B4" t="s">
        <v>15</v>
      </c>
      <c r="C4">
        <v>31</v>
      </c>
      <c r="D4" t="s">
        <v>16</v>
      </c>
      <c r="E4" s="6">
        <v>44663</v>
      </c>
      <c r="F4" t="s">
        <v>9</v>
      </c>
      <c r="G4" s="21">
        <v>103550</v>
      </c>
      <c r="H4" t="s">
        <v>205</v>
      </c>
      <c r="I4" s="7">
        <f ca="1">(TODAY()-Staff6[[#This Row],[Date Joined]])/365</f>
        <v>2.128767123287671</v>
      </c>
      <c r="J4" s="22">
        <f ca="1">ROUNDUP(IF(Staff6[[#This Row],[tenure]]&gt;2,3%,2% )*Staff6[[#This Row],[Salary]],0)</f>
        <v>3107</v>
      </c>
    </row>
    <row r="5" spans="1:10" x14ac:dyDescent="0.25">
      <c r="A5" t="s">
        <v>201</v>
      </c>
      <c r="B5" t="s">
        <v>8</v>
      </c>
      <c r="C5">
        <v>32</v>
      </c>
      <c r="D5" t="s">
        <v>16</v>
      </c>
      <c r="E5" s="6">
        <v>44339</v>
      </c>
      <c r="F5" t="s">
        <v>56</v>
      </c>
      <c r="G5" s="21">
        <v>45510</v>
      </c>
      <c r="H5" t="s">
        <v>205</v>
      </c>
      <c r="I5" s="7">
        <f ca="1">(TODAY()-Staff6[[#This Row],[Date Joined]])/365</f>
        <v>3.0164383561643837</v>
      </c>
      <c r="J5" s="22">
        <f ca="1">ROUNDUP(IF(Staff6[[#This Row],[tenure]]&gt;2,3%,2% )*Staff6[[#This Row],[Salary]],0)</f>
        <v>1366</v>
      </c>
    </row>
    <row r="6" spans="1:10" x14ac:dyDescent="0.25">
      <c r="A6" t="s">
        <v>142</v>
      </c>
      <c r="B6" t="s">
        <v>206</v>
      </c>
      <c r="C6">
        <v>37</v>
      </c>
      <c r="D6" t="s">
        <v>24</v>
      </c>
      <c r="E6" s="6">
        <v>44085</v>
      </c>
      <c r="F6" t="s">
        <v>21</v>
      </c>
      <c r="G6" s="21">
        <v>115440</v>
      </c>
      <c r="H6" t="s">
        <v>205</v>
      </c>
      <c r="I6" s="7">
        <f ca="1">(TODAY()-Staff6[[#This Row],[Date Joined]])/365</f>
        <v>3.7123287671232879</v>
      </c>
      <c r="J6" s="22">
        <f ca="1">ROUNDUP(IF(Staff6[[#This Row],[tenure]]&gt;2,3%,2% )*Staff6[[#This Row],[Salary]],0)</f>
        <v>3464</v>
      </c>
    </row>
    <row r="7" spans="1:10" x14ac:dyDescent="0.25">
      <c r="A7" t="s">
        <v>202</v>
      </c>
      <c r="B7" t="s">
        <v>8</v>
      </c>
      <c r="C7">
        <v>38</v>
      </c>
      <c r="D7" t="s">
        <v>13</v>
      </c>
      <c r="E7" s="6">
        <v>44268</v>
      </c>
      <c r="F7" t="s">
        <v>19</v>
      </c>
      <c r="G7" s="21">
        <v>56870</v>
      </c>
      <c r="H7" t="s">
        <v>205</v>
      </c>
      <c r="I7" s="7">
        <f ca="1">(TODAY()-Staff6[[#This Row],[Date Joined]])/365</f>
        <v>3.2109589041095892</v>
      </c>
      <c r="J7" s="22">
        <f ca="1">ROUNDUP(IF(Staff6[[#This Row],[tenure]]&gt;2,3%,2% )*Staff6[[#This Row],[Salary]],0)</f>
        <v>1707</v>
      </c>
    </row>
    <row r="8" spans="1:10" x14ac:dyDescent="0.25">
      <c r="A8" t="s">
        <v>169</v>
      </c>
      <c r="B8" t="s">
        <v>8</v>
      </c>
      <c r="C8">
        <v>25</v>
      </c>
      <c r="D8" t="s">
        <v>16</v>
      </c>
      <c r="E8" s="6">
        <v>44144</v>
      </c>
      <c r="F8" t="s">
        <v>19</v>
      </c>
      <c r="G8" s="21">
        <v>92700</v>
      </c>
      <c r="H8" t="s">
        <v>205</v>
      </c>
      <c r="I8" s="7">
        <f ca="1">(TODAY()-Staff6[[#This Row],[Date Joined]])/365</f>
        <v>3.5506849315068494</v>
      </c>
      <c r="J8" s="22">
        <f ca="1">ROUNDUP(IF(Staff6[[#This Row],[tenure]]&gt;2,3%,2% )*Staff6[[#This Row],[Salary]],0)</f>
        <v>2781</v>
      </c>
    </row>
    <row r="9" spans="1:10" x14ac:dyDescent="0.25">
      <c r="A9" t="s">
        <v>145</v>
      </c>
      <c r="B9" t="s">
        <v>206</v>
      </c>
      <c r="C9">
        <v>32</v>
      </c>
      <c r="D9" t="s">
        <v>16</v>
      </c>
      <c r="E9" s="6">
        <v>44713</v>
      </c>
      <c r="F9" t="s">
        <v>12</v>
      </c>
      <c r="G9" s="21">
        <v>91310</v>
      </c>
      <c r="H9" t="s">
        <v>205</v>
      </c>
      <c r="I9" s="7">
        <f ca="1">(TODAY()-Staff6[[#This Row],[Date Joined]])/365</f>
        <v>1.9917808219178081</v>
      </c>
      <c r="J9" s="22">
        <f ca="1">ROUNDUP(IF(Staff6[[#This Row],[tenure]]&gt;2,3%,2% )*Staff6[[#This Row],[Salary]],0)</f>
        <v>1827</v>
      </c>
    </row>
    <row r="10" spans="1:10" x14ac:dyDescent="0.25">
      <c r="A10" t="s">
        <v>115</v>
      </c>
      <c r="B10" t="s">
        <v>15</v>
      </c>
      <c r="C10">
        <v>33</v>
      </c>
      <c r="D10" t="s">
        <v>16</v>
      </c>
      <c r="E10" s="6">
        <v>44324</v>
      </c>
      <c r="F10" t="s">
        <v>19</v>
      </c>
      <c r="G10" s="21">
        <v>74550</v>
      </c>
      <c r="H10" t="s">
        <v>205</v>
      </c>
      <c r="I10" s="7">
        <f ca="1">(TODAY()-Staff6[[#This Row],[Date Joined]])/365</f>
        <v>3.0575342465753423</v>
      </c>
      <c r="J10" s="22">
        <f ca="1">ROUNDUP(IF(Staff6[[#This Row],[tenure]]&gt;2,3%,2% )*Staff6[[#This Row],[Salary]],0)</f>
        <v>2237</v>
      </c>
    </row>
    <row r="11" spans="1:10" x14ac:dyDescent="0.25">
      <c r="A11" t="s">
        <v>128</v>
      </c>
      <c r="B11" t="s">
        <v>15</v>
      </c>
      <c r="C11">
        <v>25</v>
      </c>
      <c r="D11" t="s">
        <v>13</v>
      </c>
      <c r="E11" s="6">
        <v>44665</v>
      </c>
      <c r="F11" t="s">
        <v>9</v>
      </c>
      <c r="G11" s="21">
        <v>109190</v>
      </c>
      <c r="H11" t="s">
        <v>205</v>
      </c>
      <c r="I11" s="7">
        <f ca="1">(TODAY()-Staff6[[#This Row],[Date Joined]])/365</f>
        <v>2.1232876712328768</v>
      </c>
      <c r="J11" s="22">
        <f ca="1">ROUNDUP(IF(Staff6[[#This Row],[tenure]]&gt;2,3%,2% )*Staff6[[#This Row],[Salary]],0)</f>
        <v>3276</v>
      </c>
    </row>
    <row r="12" spans="1:10" x14ac:dyDescent="0.25">
      <c r="A12" t="s">
        <v>194</v>
      </c>
      <c r="B12" t="s">
        <v>8</v>
      </c>
      <c r="C12">
        <v>40</v>
      </c>
      <c r="D12" t="s">
        <v>16</v>
      </c>
      <c r="E12" s="6">
        <v>44320</v>
      </c>
      <c r="F12" t="s">
        <v>12</v>
      </c>
      <c r="G12" s="21">
        <v>104410</v>
      </c>
      <c r="H12" t="s">
        <v>205</v>
      </c>
      <c r="I12" s="7">
        <f ca="1">(TODAY()-Staff6[[#This Row],[Date Joined]])/365</f>
        <v>3.0684931506849313</v>
      </c>
      <c r="J12" s="22">
        <f ca="1">ROUNDUP(IF(Staff6[[#This Row],[tenure]]&gt;2,3%,2% )*Staff6[[#This Row],[Salary]],0)</f>
        <v>3133</v>
      </c>
    </row>
    <row r="13" spans="1:10" x14ac:dyDescent="0.25">
      <c r="A13" t="s">
        <v>177</v>
      </c>
      <c r="B13" t="s">
        <v>15</v>
      </c>
      <c r="C13">
        <v>30</v>
      </c>
      <c r="D13" t="s">
        <v>16</v>
      </c>
      <c r="E13" s="6">
        <v>44544</v>
      </c>
      <c r="F13" t="s">
        <v>21</v>
      </c>
      <c r="G13" s="21">
        <v>96800</v>
      </c>
      <c r="H13" t="s">
        <v>205</v>
      </c>
      <c r="I13" s="7">
        <f ca="1">(TODAY()-Staff6[[#This Row],[Date Joined]])/365</f>
        <v>2.4547945205479453</v>
      </c>
      <c r="J13" s="22">
        <f ca="1">ROUNDUP(IF(Staff6[[#This Row],[tenure]]&gt;2,3%,2% )*Staff6[[#This Row],[Salary]],0)</f>
        <v>2904</v>
      </c>
    </row>
    <row r="14" spans="1:10" x14ac:dyDescent="0.25">
      <c r="A14" t="s">
        <v>123</v>
      </c>
      <c r="B14" t="s">
        <v>15</v>
      </c>
      <c r="C14">
        <v>28</v>
      </c>
      <c r="D14" t="s">
        <v>13</v>
      </c>
      <c r="E14" s="6">
        <v>43980</v>
      </c>
      <c r="F14" t="s">
        <v>21</v>
      </c>
      <c r="G14" s="21">
        <v>48170</v>
      </c>
      <c r="H14" t="s">
        <v>205</v>
      </c>
      <c r="I14" s="7">
        <f ca="1">(TODAY()-Staff6[[#This Row],[Date Joined]])/365</f>
        <v>4</v>
      </c>
      <c r="J14" s="22">
        <f ca="1">ROUNDUP(IF(Staff6[[#This Row],[tenure]]&gt;2,3%,2% )*Staff6[[#This Row],[Salary]],0)</f>
        <v>1446</v>
      </c>
    </row>
    <row r="15" spans="1:10" x14ac:dyDescent="0.25">
      <c r="A15" t="s">
        <v>140</v>
      </c>
      <c r="B15" t="s">
        <v>15</v>
      </c>
      <c r="C15">
        <v>21</v>
      </c>
      <c r="D15" t="s">
        <v>16</v>
      </c>
      <c r="E15" s="6">
        <v>44042</v>
      </c>
      <c r="F15" t="s">
        <v>9</v>
      </c>
      <c r="G15" s="21">
        <v>37920</v>
      </c>
      <c r="H15" t="s">
        <v>205</v>
      </c>
      <c r="I15" s="7">
        <f ca="1">(TODAY()-Staff6[[#This Row],[Date Joined]])/365</f>
        <v>3.8301369863013699</v>
      </c>
      <c r="J15" s="22">
        <f ca="1">ROUNDUP(IF(Staff6[[#This Row],[tenure]]&gt;2,3%,2% )*Staff6[[#This Row],[Salary]],0)</f>
        <v>1138</v>
      </c>
    </row>
    <row r="16" spans="1:10" x14ac:dyDescent="0.25">
      <c r="A16" t="s">
        <v>178</v>
      </c>
      <c r="B16" t="s">
        <v>15</v>
      </c>
      <c r="C16">
        <v>34</v>
      </c>
      <c r="D16" t="s">
        <v>16</v>
      </c>
      <c r="E16" s="6">
        <v>44642</v>
      </c>
      <c r="F16" t="s">
        <v>9</v>
      </c>
      <c r="G16" s="21">
        <v>112650</v>
      </c>
      <c r="H16" t="s">
        <v>205</v>
      </c>
      <c r="I16" s="7">
        <f ca="1">(TODAY()-Staff6[[#This Row],[Date Joined]])/365</f>
        <v>2.1863013698630138</v>
      </c>
      <c r="J16" s="22">
        <f ca="1">ROUNDUP(IF(Staff6[[#This Row],[tenure]]&gt;2,3%,2% )*Staff6[[#This Row],[Salary]],0)</f>
        <v>3380</v>
      </c>
    </row>
    <row r="17" spans="1:10" x14ac:dyDescent="0.25">
      <c r="A17" t="s">
        <v>165</v>
      </c>
      <c r="B17" t="s">
        <v>8</v>
      </c>
      <c r="C17">
        <v>34</v>
      </c>
      <c r="D17" t="s">
        <v>24</v>
      </c>
      <c r="E17" s="6">
        <v>44660</v>
      </c>
      <c r="F17" t="s">
        <v>19</v>
      </c>
      <c r="G17" s="21">
        <v>49630</v>
      </c>
      <c r="H17" t="s">
        <v>205</v>
      </c>
      <c r="I17" s="7">
        <f ca="1">(TODAY()-Staff6[[#This Row],[Date Joined]])/365</f>
        <v>2.1369863013698631</v>
      </c>
      <c r="J17" s="22">
        <f ca="1">ROUNDUP(IF(Staff6[[#This Row],[tenure]]&gt;2,3%,2% )*Staff6[[#This Row],[Salary]],0)</f>
        <v>1489</v>
      </c>
    </row>
    <row r="18" spans="1:10" x14ac:dyDescent="0.25">
      <c r="A18" t="s">
        <v>199</v>
      </c>
      <c r="B18" t="s">
        <v>15</v>
      </c>
      <c r="C18">
        <v>36</v>
      </c>
      <c r="D18" t="s">
        <v>16</v>
      </c>
      <c r="E18" s="6">
        <v>43958</v>
      </c>
      <c r="F18" t="s">
        <v>12</v>
      </c>
      <c r="G18" s="21">
        <v>118840</v>
      </c>
      <c r="H18" t="s">
        <v>205</v>
      </c>
      <c r="I18" s="7">
        <f ca="1">(TODAY()-Staff6[[#This Row],[Date Joined]])/365</f>
        <v>4.0602739726027401</v>
      </c>
      <c r="J18" s="22">
        <f ca="1">ROUNDUP(IF(Staff6[[#This Row],[tenure]]&gt;2,3%,2% )*Staff6[[#This Row],[Salary]],0)</f>
        <v>3566</v>
      </c>
    </row>
    <row r="19" spans="1:10" x14ac:dyDescent="0.25">
      <c r="A19" t="s">
        <v>159</v>
      </c>
      <c r="B19" t="s">
        <v>15</v>
      </c>
      <c r="C19">
        <v>30</v>
      </c>
      <c r="D19" t="s">
        <v>16</v>
      </c>
      <c r="E19" s="6">
        <v>44789</v>
      </c>
      <c r="F19" t="s">
        <v>12</v>
      </c>
      <c r="G19" s="21">
        <v>69710</v>
      </c>
      <c r="H19" t="s">
        <v>205</v>
      </c>
      <c r="I19" s="7">
        <f ca="1">(TODAY()-Staff6[[#This Row],[Date Joined]])/365</f>
        <v>1.7835616438356163</v>
      </c>
      <c r="J19" s="22">
        <f ca="1">ROUNDUP(IF(Staff6[[#This Row],[tenure]]&gt;2,3%,2% )*Staff6[[#This Row],[Salary]],0)</f>
        <v>1395</v>
      </c>
    </row>
    <row r="20" spans="1:10" x14ac:dyDescent="0.25">
      <c r="A20" t="s">
        <v>197</v>
      </c>
      <c r="B20" t="s">
        <v>15</v>
      </c>
      <c r="C20">
        <v>20</v>
      </c>
      <c r="D20" t="s">
        <v>16</v>
      </c>
      <c r="E20" s="6">
        <v>44683</v>
      </c>
      <c r="F20" t="s">
        <v>9</v>
      </c>
      <c r="G20" s="21">
        <v>79570</v>
      </c>
      <c r="H20" t="s">
        <v>205</v>
      </c>
      <c r="I20" s="7">
        <f ca="1">(TODAY()-Staff6[[#This Row],[Date Joined]])/365</f>
        <v>2.0739726027397261</v>
      </c>
      <c r="J20" s="22">
        <f ca="1">ROUNDUP(IF(Staff6[[#This Row],[tenure]]&gt;2,3%,2% )*Staff6[[#This Row],[Salary]],0)</f>
        <v>2388</v>
      </c>
    </row>
    <row r="21" spans="1:10" x14ac:dyDescent="0.25">
      <c r="A21" t="s">
        <v>154</v>
      </c>
      <c r="B21" t="s">
        <v>8</v>
      </c>
      <c r="C21">
        <v>22</v>
      </c>
      <c r="D21" t="s">
        <v>13</v>
      </c>
      <c r="E21" s="6">
        <v>44388</v>
      </c>
      <c r="F21" t="s">
        <v>9</v>
      </c>
      <c r="G21" s="21">
        <v>76900</v>
      </c>
      <c r="H21" t="s">
        <v>205</v>
      </c>
      <c r="I21" s="7">
        <f ca="1">(TODAY()-Staff6[[#This Row],[Date Joined]])/365</f>
        <v>2.882191780821918</v>
      </c>
      <c r="J21" s="22">
        <f ca="1">ROUNDUP(IF(Staff6[[#This Row],[tenure]]&gt;2,3%,2% )*Staff6[[#This Row],[Salary]],0)</f>
        <v>2307</v>
      </c>
    </row>
    <row r="22" spans="1:10" x14ac:dyDescent="0.25">
      <c r="A22" t="s">
        <v>182</v>
      </c>
      <c r="B22" t="s">
        <v>15</v>
      </c>
      <c r="C22">
        <v>27</v>
      </c>
      <c r="D22" t="s">
        <v>16</v>
      </c>
      <c r="E22" s="6">
        <v>44073</v>
      </c>
      <c r="F22" t="s">
        <v>19</v>
      </c>
      <c r="G22" s="21">
        <v>54970</v>
      </c>
      <c r="H22" t="s">
        <v>205</v>
      </c>
      <c r="I22" s="7">
        <f ca="1">(TODAY()-Staff6[[#This Row],[Date Joined]])/365</f>
        <v>3.7452054794520548</v>
      </c>
      <c r="J22" s="22">
        <f ca="1">ROUNDUP(IF(Staff6[[#This Row],[tenure]]&gt;2,3%,2% )*Staff6[[#This Row],[Salary]],0)</f>
        <v>1650</v>
      </c>
    </row>
    <row r="23" spans="1:10" x14ac:dyDescent="0.25">
      <c r="A23" t="s">
        <v>118</v>
      </c>
      <c r="B23" t="s">
        <v>15</v>
      </c>
      <c r="C23">
        <v>37</v>
      </c>
      <c r="D23" t="s">
        <v>24</v>
      </c>
      <c r="E23" s="6">
        <v>44277</v>
      </c>
      <c r="F23" t="s">
        <v>12</v>
      </c>
      <c r="G23" s="21">
        <v>88050</v>
      </c>
      <c r="H23" t="s">
        <v>205</v>
      </c>
      <c r="I23" s="7">
        <f ca="1">(TODAY()-Staff6[[#This Row],[Date Joined]])/365</f>
        <v>3.1863013698630138</v>
      </c>
      <c r="J23" s="22">
        <f ca="1">ROUNDUP(IF(Staff6[[#This Row],[tenure]]&gt;2,3%,2% )*Staff6[[#This Row],[Salary]],0)</f>
        <v>2642</v>
      </c>
    </row>
    <row r="24" spans="1:10" x14ac:dyDescent="0.25">
      <c r="A24" t="s">
        <v>192</v>
      </c>
      <c r="B24" t="s">
        <v>15</v>
      </c>
      <c r="C24">
        <v>43</v>
      </c>
      <c r="D24" t="s">
        <v>16</v>
      </c>
      <c r="E24" s="6">
        <v>44558</v>
      </c>
      <c r="F24" t="s">
        <v>19</v>
      </c>
      <c r="G24" s="21">
        <v>36040</v>
      </c>
      <c r="H24" t="s">
        <v>205</v>
      </c>
      <c r="I24" s="7">
        <f ca="1">(TODAY()-Staff6[[#This Row],[Date Joined]])/365</f>
        <v>2.4164383561643836</v>
      </c>
      <c r="J24" s="22">
        <f ca="1">ROUNDUP(IF(Staff6[[#This Row],[tenure]]&gt;2,3%,2% )*Staff6[[#This Row],[Salary]],0)</f>
        <v>1082</v>
      </c>
    </row>
    <row r="25" spans="1:10" x14ac:dyDescent="0.25">
      <c r="A25" t="s">
        <v>111</v>
      </c>
      <c r="B25" t="s">
        <v>8</v>
      </c>
      <c r="C25">
        <v>42</v>
      </c>
      <c r="D25" t="s">
        <v>10</v>
      </c>
      <c r="E25" s="6">
        <v>44718</v>
      </c>
      <c r="F25" t="s">
        <v>9</v>
      </c>
      <c r="G25" s="21">
        <v>75000</v>
      </c>
      <c r="H25" t="s">
        <v>205</v>
      </c>
      <c r="I25" s="7">
        <f ca="1">(TODAY()-Staff6[[#This Row],[Date Joined]])/365</f>
        <v>1.978082191780822</v>
      </c>
      <c r="J25" s="22">
        <f ca="1">ROUNDUP(IF(Staff6[[#This Row],[tenure]]&gt;2,3%,2% )*Staff6[[#This Row],[Salary]],0)</f>
        <v>1500</v>
      </c>
    </row>
    <row r="26" spans="1:10" x14ac:dyDescent="0.25">
      <c r="A26" t="s">
        <v>149</v>
      </c>
      <c r="B26" t="s">
        <v>15</v>
      </c>
      <c r="C26">
        <v>35</v>
      </c>
      <c r="D26" t="s">
        <v>16</v>
      </c>
      <c r="E26" s="6">
        <v>44666</v>
      </c>
      <c r="F26" t="s">
        <v>9</v>
      </c>
      <c r="G26" s="21">
        <v>40400</v>
      </c>
      <c r="H26" t="s">
        <v>205</v>
      </c>
      <c r="I26" s="7">
        <f ca="1">(TODAY()-Staff6[[#This Row],[Date Joined]])/365</f>
        <v>2.1205479452054794</v>
      </c>
      <c r="J26" s="22">
        <f ca="1">ROUNDUP(IF(Staff6[[#This Row],[tenure]]&gt;2,3%,2% )*Staff6[[#This Row],[Salary]],0)</f>
        <v>1212</v>
      </c>
    </row>
    <row r="27" spans="1:10" x14ac:dyDescent="0.25">
      <c r="A27" t="s">
        <v>196</v>
      </c>
      <c r="B27" t="s">
        <v>15</v>
      </c>
      <c r="C27">
        <v>24</v>
      </c>
      <c r="D27" t="s">
        <v>16</v>
      </c>
      <c r="E27" s="6">
        <v>44625</v>
      </c>
      <c r="F27" t="s">
        <v>12</v>
      </c>
      <c r="G27" s="21">
        <v>100420</v>
      </c>
      <c r="H27" t="s">
        <v>205</v>
      </c>
      <c r="I27" s="7">
        <f ca="1">(TODAY()-Staff6[[#This Row],[Date Joined]])/365</f>
        <v>2.2328767123287672</v>
      </c>
      <c r="J27" s="22">
        <f ca="1">ROUNDUP(IF(Staff6[[#This Row],[tenure]]&gt;2,3%,2% )*Staff6[[#This Row],[Salary]],0)</f>
        <v>3013</v>
      </c>
    </row>
    <row r="28" spans="1:10" x14ac:dyDescent="0.25">
      <c r="A28" t="s">
        <v>120</v>
      </c>
      <c r="B28" t="s">
        <v>8</v>
      </c>
      <c r="C28">
        <v>31</v>
      </c>
      <c r="D28" t="s">
        <v>16</v>
      </c>
      <c r="E28" s="6">
        <v>44604</v>
      </c>
      <c r="F28" t="s">
        <v>12</v>
      </c>
      <c r="G28" s="21">
        <v>58100</v>
      </c>
      <c r="H28" t="s">
        <v>205</v>
      </c>
      <c r="I28" s="7">
        <f ca="1">(TODAY()-Staff6[[#This Row],[Date Joined]])/365</f>
        <v>2.2904109589041095</v>
      </c>
      <c r="J28" s="22">
        <f ca="1">ROUNDUP(IF(Staff6[[#This Row],[tenure]]&gt;2,3%,2% )*Staff6[[#This Row],[Salary]],0)</f>
        <v>1743</v>
      </c>
    </row>
    <row r="29" spans="1:10" x14ac:dyDescent="0.25">
      <c r="A29" t="s">
        <v>114</v>
      </c>
      <c r="B29" t="s">
        <v>8</v>
      </c>
      <c r="C29">
        <v>44</v>
      </c>
      <c r="D29" t="s">
        <v>16</v>
      </c>
      <c r="E29" s="6">
        <v>44985</v>
      </c>
      <c r="F29" t="s">
        <v>12</v>
      </c>
      <c r="G29" s="21">
        <v>114870</v>
      </c>
      <c r="H29" t="s">
        <v>205</v>
      </c>
      <c r="I29" s="7">
        <f ca="1">(TODAY()-Staff6[[#This Row],[Date Joined]])/365</f>
        <v>1.2465753424657535</v>
      </c>
      <c r="J29" s="22">
        <f ca="1">ROUNDUP(IF(Staff6[[#This Row],[tenure]]&gt;2,3%,2% )*Staff6[[#This Row],[Salary]],0)</f>
        <v>2298</v>
      </c>
    </row>
    <row r="30" spans="1:10" x14ac:dyDescent="0.25">
      <c r="A30" t="s">
        <v>158</v>
      </c>
      <c r="B30" t="s">
        <v>8</v>
      </c>
      <c r="C30">
        <v>32</v>
      </c>
      <c r="D30" t="s">
        <v>16</v>
      </c>
      <c r="E30" s="6">
        <v>44549</v>
      </c>
      <c r="F30" t="s">
        <v>9</v>
      </c>
      <c r="G30" s="21">
        <v>41570</v>
      </c>
      <c r="H30" t="s">
        <v>205</v>
      </c>
      <c r="I30" s="7">
        <f ca="1">(TODAY()-Staff6[[#This Row],[Date Joined]])/365</f>
        <v>2.441095890410959</v>
      </c>
      <c r="J30" s="22">
        <f ca="1">ROUNDUP(IF(Staff6[[#This Row],[tenure]]&gt;2,3%,2% )*Staff6[[#This Row],[Salary]],0)</f>
        <v>1248</v>
      </c>
    </row>
    <row r="31" spans="1:10" x14ac:dyDescent="0.25">
      <c r="A31" t="s">
        <v>173</v>
      </c>
      <c r="B31" t="s">
        <v>8</v>
      </c>
      <c r="C31">
        <v>30</v>
      </c>
      <c r="D31" t="s">
        <v>16</v>
      </c>
      <c r="E31" s="6">
        <v>44800</v>
      </c>
      <c r="F31" t="s">
        <v>9</v>
      </c>
      <c r="G31" s="21">
        <v>112570</v>
      </c>
      <c r="H31" t="s">
        <v>205</v>
      </c>
      <c r="I31" s="7">
        <f ca="1">(TODAY()-Staff6[[#This Row],[Date Joined]])/365</f>
        <v>1.7534246575342465</v>
      </c>
      <c r="J31" s="22">
        <f ca="1">ROUNDUP(IF(Staff6[[#This Row],[tenure]]&gt;2,3%,2% )*Staff6[[#This Row],[Salary]],0)</f>
        <v>2252</v>
      </c>
    </row>
    <row r="32" spans="1:10" x14ac:dyDescent="0.25">
      <c r="A32" t="s">
        <v>151</v>
      </c>
      <c r="B32" t="s">
        <v>15</v>
      </c>
      <c r="C32">
        <v>26</v>
      </c>
      <c r="D32" t="s">
        <v>16</v>
      </c>
      <c r="E32" s="6">
        <v>44164</v>
      </c>
      <c r="F32" t="s">
        <v>9</v>
      </c>
      <c r="G32" s="21">
        <v>47360</v>
      </c>
      <c r="H32" t="s">
        <v>205</v>
      </c>
      <c r="I32" s="7">
        <f ca="1">(TODAY()-Staff6[[#This Row],[Date Joined]])/365</f>
        <v>3.495890410958904</v>
      </c>
      <c r="J32" s="22">
        <f ca="1">ROUNDUP(IF(Staff6[[#This Row],[tenure]]&gt;2,3%,2% )*Staff6[[#This Row],[Salary]],0)</f>
        <v>1421</v>
      </c>
    </row>
    <row r="33" spans="1:10" x14ac:dyDescent="0.25">
      <c r="A33" t="s">
        <v>126</v>
      </c>
      <c r="B33" t="s">
        <v>8</v>
      </c>
      <c r="C33">
        <v>21</v>
      </c>
      <c r="D33" t="s">
        <v>16</v>
      </c>
      <c r="E33" s="6">
        <v>44256</v>
      </c>
      <c r="F33" t="s">
        <v>21</v>
      </c>
      <c r="G33" s="21">
        <v>65920</v>
      </c>
      <c r="H33" t="s">
        <v>205</v>
      </c>
      <c r="I33" s="7">
        <f ca="1">(TODAY()-Staff6[[#This Row],[Date Joined]])/365</f>
        <v>3.2438356164383562</v>
      </c>
      <c r="J33" s="22">
        <f ca="1">ROUNDUP(IF(Staff6[[#This Row],[tenure]]&gt;2,3%,2% )*Staff6[[#This Row],[Salary]],0)</f>
        <v>1978</v>
      </c>
    </row>
    <row r="34" spans="1:10" x14ac:dyDescent="0.25">
      <c r="A34" t="s">
        <v>200</v>
      </c>
      <c r="B34" t="s">
        <v>8</v>
      </c>
      <c r="C34">
        <v>28</v>
      </c>
      <c r="D34" t="s">
        <v>16</v>
      </c>
      <c r="E34" s="6">
        <v>44571</v>
      </c>
      <c r="F34" t="s">
        <v>9</v>
      </c>
      <c r="G34" s="21">
        <v>99970</v>
      </c>
      <c r="H34" t="s">
        <v>205</v>
      </c>
      <c r="I34" s="7">
        <f ca="1">(TODAY()-Staff6[[#This Row],[Date Joined]])/365</f>
        <v>2.3808219178082193</v>
      </c>
      <c r="J34" s="22">
        <f ca="1">ROUNDUP(IF(Staff6[[#This Row],[tenure]]&gt;2,3%,2% )*Staff6[[#This Row],[Salary]],0)</f>
        <v>3000</v>
      </c>
    </row>
    <row r="35" spans="1:10" x14ac:dyDescent="0.25">
      <c r="A35" t="s">
        <v>133</v>
      </c>
      <c r="B35" t="s">
        <v>8</v>
      </c>
      <c r="C35">
        <v>25</v>
      </c>
      <c r="D35" t="s">
        <v>13</v>
      </c>
      <c r="E35" s="6">
        <v>44633</v>
      </c>
      <c r="F35" t="s">
        <v>12</v>
      </c>
      <c r="G35" s="21">
        <v>80700</v>
      </c>
      <c r="H35" t="s">
        <v>205</v>
      </c>
      <c r="I35" s="7">
        <f ca="1">(TODAY()-Staff6[[#This Row],[Date Joined]])/365</f>
        <v>2.2109589041095892</v>
      </c>
      <c r="J35" s="22">
        <f ca="1">ROUNDUP(IF(Staff6[[#This Row],[tenure]]&gt;2,3%,2% )*Staff6[[#This Row],[Salary]],0)</f>
        <v>2421</v>
      </c>
    </row>
    <row r="36" spans="1:10" x14ac:dyDescent="0.25">
      <c r="A36" t="s">
        <v>155</v>
      </c>
      <c r="B36" t="s">
        <v>15</v>
      </c>
      <c r="C36">
        <v>24</v>
      </c>
      <c r="D36" t="s">
        <v>24</v>
      </c>
      <c r="E36" s="6">
        <v>44375</v>
      </c>
      <c r="F36" t="s">
        <v>21</v>
      </c>
      <c r="G36" s="21">
        <v>52610</v>
      </c>
      <c r="H36" t="s">
        <v>205</v>
      </c>
      <c r="I36" s="7">
        <f ca="1">(TODAY()-Staff6[[#This Row],[Date Joined]])/365</f>
        <v>2.9178082191780823</v>
      </c>
      <c r="J36" s="22">
        <f ca="1">ROUNDUP(IF(Staff6[[#This Row],[tenure]]&gt;2,3%,2% )*Staff6[[#This Row],[Salary]],0)</f>
        <v>1579</v>
      </c>
    </row>
    <row r="37" spans="1:10" x14ac:dyDescent="0.25">
      <c r="A37" t="s">
        <v>180</v>
      </c>
      <c r="B37" t="s">
        <v>15</v>
      </c>
      <c r="C37">
        <v>29</v>
      </c>
      <c r="D37" t="s">
        <v>24</v>
      </c>
      <c r="E37" s="6">
        <v>44119</v>
      </c>
      <c r="F37" t="s">
        <v>12</v>
      </c>
      <c r="G37" s="21">
        <v>112110</v>
      </c>
      <c r="H37" t="s">
        <v>205</v>
      </c>
      <c r="I37" s="7">
        <f ca="1">(TODAY()-Staff6[[#This Row],[Date Joined]])/365</f>
        <v>3.6191780821917807</v>
      </c>
      <c r="J37" s="22">
        <f ca="1">ROUNDUP(IF(Staff6[[#This Row],[tenure]]&gt;2,3%,2% )*Staff6[[#This Row],[Salary]],0)</f>
        <v>3364</v>
      </c>
    </row>
    <row r="38" spans="1:10" x14ac:dyDescent="0.25">
      <c r="A38" t="s">
        <v>152</v>
      </c>
      <c r="B38" t="s">
        <v>8</v>
      </c>
      <c r="C38">
        <v>27</v>
      </c>
      <c r="D38" t="s">
        <v>16</v>
      </c>
      <c r="E38" s="6">
        <v>44061</v>
      </c>
      <c r="F38" t="s">
        <v>56</v>
      </c>
      <c r="G38" s="21">
        <v>119110</v>
      </c>
      <c r="H38" t="s">
        <v>205</v>
      </c>
      <c r="I38" s="7">
        <f ca="1">(TODAY()-Staff6[[#This Row],[Date Joined]])/365</f>
        <v>3.7780821917808218</v>
      </c>
      <c r="J38" s="22">
        <f ca="1">ROUNDUP(IF(Staff6[[#This Row],[tenure]]&gt;2,3%,2% )*Staff6[[#This Row],[Salary]],0)</f>
        <v>3574</v>
      </c>
    </row>
    <row r="39" spans="1:10" x14ac:dyDescent="0.25">
      <c r="A39" t="s">
        <v>150</v>
      </c>
      <c r="B39" t="s">
        <v>15</v>
      </c>
      <c r="C39">
        <v>22</v>
      </c>
      <c r="D39" t="s">
        <v>13</v>
      </c>
      <c r="E39" s="6">
        <v>44384</v>
      </c>
      <c r="F39" t="s">
        <v>19</v>
      </c>
      <c r="G39" s="21">
        <v>112780</v>
      </c>
      <c r="H39" t="s">
        <v>205</v>
      </c>
      <c r="I39" s="7">
        <f ca="1">(TODAY()-Staff6[[#This Row],[Date Joined]])/365</f>
        <v>2.893150684931507</v>
      </c>
      <c r="J39" s="22">
        <f ca="1">ROUNDUP(IF(Staff6[[#This Row],[tenure]]&gt;2,3%,2% )*Staff6[[#This Row],[Salary]],0)</f>
        <v>3384</v>
      </c>
    </row>
    <row r="40" spans="1:10" x14ac:dyDescent="0.25">
      <c r="A40" t="s">
        <v>175</v>
      </c>
      <c r="B40" t="s">
        <v>8</v>
      </c>
      <c r="C40">
        <v>36</v>
      </c>
      <c r="D40" t="s">
        <v>16</v>
      </c>
      <c r="E40" s="6">
        <v>44023</v>
      </c>
      <c r="F40" t="s">
        <v>9</v>
      </c>
      <c r="G40" s="21">
        <v>114890</v>
      </c>
      <c r="H40" t="s">
        <v>205</v>
      </c>
      <c r="I40" s="7">
        <f ca="1">(TODAY()-Staff6[[#This Row],[Date Joined]])/365</f>
        <v>3.882191780821918</v>
      </c>
      <c r="J40" s="22">
        <f ca="1">ROUNDUP(IF(Staff6[[#This Row],[tenure]]&gt;2,3%,2% )*Staff6[[#This Row],[Salary]],0)</f>
        <v>3447</v>
      </c>
    </row>
    <row r="41" spans="1:10" x14ac:dyDescent="0.25">
      <c r="A41" t="s">
        <v>146</v>
      </c>
      <c r="B41" t="s">
        <v>15</v>
      </c>
      <c r="C41">
        <v>27</v>
      </c>
      <c r="D41" t="s">
        <v>16</v>
      </c>
      <c r="E41" s="6">
        <v>44506</v>
      </c>
      <c r="F41" t="s">
        <v>21</v>
      </c>
      <c r="G41" s="21">
        <v>48980</v>
      </c>
      <c r="H41" t="s">
        <v>205</v>
      </c>
      <c r="I41" s="7">
        <f ca="1">(TODAY()-Staff6[[#This Row],[Date Joined]])/365</f>
        <v>2.558904109589041</v>
      </c>
      <c r="J41" s="22">
        <f ca="1">ROUNDUP(IF(Staff6[[#This Row],[tenure]]&gt;2,3%,2% )*Staff6[[#This Row],[Salary]],0)</f>
        <v>1470</v>
      </c>
    </row>
    <row r="42" spans="1:10" x14ac:dyDescent="0.25">
      <c r="A42" t="s">
        <v>170</v>
      </c>
      <c r="B42" t="s">
        <v>15</v>
      </c>
      <c r="C42">
        <v>21</v>
      </c>
      <c r="D42" t="s">
        <v>16</v>
      </c>
      <c r="E42" s="6">
        <v>44180</v>
      </c>
      <c r="F42" t="s">
        <v>56</v>
      </c>
      <c r="G42" s="21">
        <v>75880</v>
      </c>
      <c r="H42" t="s">
        <v>205</v>
      </c>
      <c r="I42" s="7">
        <f ca="1">(TODAY()-Staff6[[#This Row],[Date Joined]])/365</f>
        <v>3.452054794520548</v>
      </c>
      <c r="J42" s="22">
        <f ca="1">ROUNDUP(IF(Staff6[[#This Row],[tenure]]&gt;2,3%,2% )*Staff6[[#This Row],[Salary]],0)</f>
        <v>2277</v>
      </c>
    </row>
    <row r="43" spans="1:10" x14ac:dyDescent="0.25">
      <c r="A43" t="s">
        <v>167</v>
      </c>
      <c r="B43" t="s">
        <v>8</v>
      </c>
      <c r="C43">
        <v>28</v>
      </c>
      <c r="D43" t="s">
        <v>16</v>
      </c>
      <c r="E43" s="6">
        <v>44296</v>
      </c>
      <c r="F43" t="s">
        <v>19</v>
      </c>
      <c r="G43" s="21">
        <v>53240</v>
      </c>
      <c r="H43" t="s">
        <v>205</v>
      </c>
      <c r="I43" s="7">
        <f ca="1">(TODAY()-Staff6[[#This Row],[Date Joined]])/365</f>
        <v>3.1342465753424658</v>
      </c>
      <c r="J43" s="22">
        <f ca="1">ROUNDUP(IF(Staff6[[#This Row],[tenure]]&gt;2,3%,2% )*Staff6[[#This Row],[Salary]],0)</f>
        <v>1598</v>
      </c>
    </row>
    <row r="44" spans="1:10" x14ac:dyDescent="0.25">
      <c r="A44" t="s">
        <v>122</v>
      </c>
      <c r="B44" t="s">
        <v>8</v>
      </c>
      <c r="C44">
        <v>34</v>
      </c>
      <c r="D44" t="s">
        <v>16</v>
      </c>
      <c r="E44" s="6">
        <v>44397</v>
      </c>
      <c r="F44" t="s">
        <v>21</v>
      </c>
      <c r="G44" s="21">
        <v>85000</v>
      </c>
      <c r="H44" t="s">
        <v>205</v>
      </c>
      <c r="I44" s="7">
        <f ca="1">(TODAY()-Staff6[[#This Row],[Date Joined]])/365</f>
        <v>2.8575342465753426</v>
      </c>
      <c r="J44" s="22">
        <f ca="1">ROUNDUP(IF(Staff6[[#This Row],[tenure]]&gt;2,3%,2% )*Staff6[[#This Row],[Salary]],0)</f>
        <v>2550</v>
      </c>
    </row>
    <row r="45" spans="1:10" x14ac:dyDescent="0.25">
      <c r="A45" t="s">
        <v>179</v>
      </c>
      <c r="B45" t="s">
        <v>8</v>
      </c>
      <c r="C45">
        <v>21</v>
      </c>
      <c r="D45" t="s">
        <v>16</v>
      </c>
      <c r="E45" s="6">
        <v>44619</v>
      </c>
      <c r="F45" t="s">
        <v>12</v>
      </c>
      <c r="G45" s="21">
        <v>33920</v>
      </c>
      <c r="H45" t="s">
        <v>205</v>
      </c>
      <c r="I45" s="7">
        <f ca="1">(TODAY()-Staff6[[#This Row],[Date Joined]])/365</f>
        <v>2.2493150684931509</v>
      </c>
      <c r="J45" s="22">
        <f ca="1">ROUNDUP(IF(Staff6[[#This Row],[tenure]]&gt;2,3%,2% )*Staff6[[#This Row],[Salary]],0)</f>
        <v>1018</v>
      </c>
    </row>
    <row r="46" spans="1:10" x14ac:dyDescent="0.25">
      <c r="A46" t="s">
        <v>188</v>
      </c>
      <c r="B46" t="s">
        <v>8</v>
      </c>
      <c r="C46">
        <v>33</v>
      </c>
      <c r="D46" t="s">
        <v>16</v>
      </c>
      <c r="E46" s="6">
        <v>44253</v>
      </c>
      <c r="F46" t="s">
        <v>12</v>
      </c>
      <c r="G46" s="21">
        <v>75280</v>
      </c>
      <c r="H46" t="s">
        <v>205</v>
      </c>
      <c r="I46" s="7">
        <f ca="1">(TODAY()-Staff6[[#This Row],[Date Joined]])/365</f>
        <v>3.2520547945205478</v>
      </c>
      <c r="J46" s="22">
        <f ca="1">ROUNDUP(IF(Staff6[[#This Row],[tenure]]&gt;2,3%,2% )*Staff6[[#This Row],[Salary]],0)</f>
        <v>2259</v>
      </c>
    </row>
    <row r="47" spans="1:10" x14ac:dyDescent="0.25">
      <c r="A47" t="s">
        <v>130</v>
      </c>
      <c r="B47" t="s">
        <v>8</v>
      </c>
      <c r="C47">
        <v>34</v>
      </c>
      <c r="D47" t="s">
        <v>16</v>
      </c>
      <c r="E47" s="6">
        <v>44594</v>
      </c>
      <c r="F47" t="s">
        <v>21</v>
      </c>
      <c r="G47" s="21">
        <v>58940</v>
      </c>
      <c r="H47" t="s">
        <v>205</v>
      </c>
      <c r="I47" s="7">
        <f ca="1">(TODAY()-Staff6[[#This Row],[Date Joined]])/365</f>
        <v>2.3178082191780822</v>
      </c>
      <c r="J47" s="22">
        <f ca="1">ROUNDUP(IF(Staff6[[#This Row],[tenure]]&gt;2,3%,2% )*Staff6[[#This Row],[Salary]],0)</f>
        <v>1769</v>
      </c>
    </row>
    <row r="48" spans="1:10" x14ac:dyDescent="0.25">
      <c r="A48" t="s">
        <v>136</v>
      </c>
      <c r="B48" t="s">
        <v>8</v>
      </c>
      <c r="C48">
        <v>28</v>
      </c>
      <c r="D48" t="s">
        <v>16</v>
      </c>
      <c r="E48" s="6">
        <v>44425</v>
      </c>
      <c r="F48" t="s">
        <v>9</v>
      </c>
      <c r="G48" s="21">
        <v>104770</v>
      </c>
      <c r="H48" t="s">
        <v>205</v>
      </c>
      <c r="I48" s="7">
        <f ca="1">(TODAY()-Staff6[[#This Row],[Date Joined]])/365</f>
        <v>2.7808219178082192</v>
      </c>
      <c r="J48" s="22">
        <f ca="1">ROUNDUP(IF(Staff6[[#This Row],[tenure]]&gt;2,3%,2% )*Staff6[[#This Row],[Salary]],0)</f>
        <v>3144</v>
      </c>
    </row>
    <row r="49" spans="1:10" x14ac:dyDescent="0.25">
      <c r="A49" t="s">
        <v>125</v>
      </c>
      <c r="B49" t="s">
        <v>15</v>
      </c>
      <c r="C49">
        <v>21</v>
      </c>
      <c r="D49" t="s">
        <v>16</v>
      </c>
      <c r="E49" s="6">
        <v>44701</v>
      </c>
      <c r="F49" t="s">
        <v>9</v>
      </c>
      <c r="G49" s="21">
        <v>57090</v>
      </c>
      <c r="H49" t="s">
        <v>205</v>
      </c>
      <c r="I49" s="7">
        <f ca="1">(TODAY()-Staff6[[#This Row],[Date Joined]])/365</f>
        <v>2.0246575342465754</v>
      </c>
      <c r="J49" s="22">
        <f ca="1">ROUNDUP(IF(Staff6[[#This Row],[tenure]]&gt;2,3%,2% )*Staff6[[#This Row],[Salary]],0)</f>
        <v>1713</v>
      </c>
    </row>
    <row r="50" spans="1:10" x14ac:dyDescent="0.25">
      <c r="A50" t="s">
        <v>160</v>
      </c>
      <c r="B50" t="s">
        <v>15</v>
      </c>
      <c r="C50">
        <v>27</v>
      </c>
      <c r="D50" t="s">
        <v>13</v>
      </c>
      <c r="E50" s="6">
        <v>44174</v>
      </c>
      <c r="F50" t="s">
        <v>21</v>
      </c>
      <c r="G50" s="21">
        <v>91650</v>
      </c>
      <c r="H50" t="s">
        <v>205</v>
      </c>
      <c r="I50" s="7">
        <f ca="1">(TODAY()-Staff6[[#This Row],[Date Joined]])/365</f>
        <v>3.4684931506849317</v>
      </c>
      <c r="J50" s="22">
        <f ca="1">ROUNDUP(IF(Staff6[[#This Row],[tenure]]&gt;2,3%,2% )*Staff6[[#This Row],[Salary]],0)</f>
        <v>2750</v>
      </c>
    </row>
    <row r="51" spans="1:10" x14ac:dyDescent="0.25">
      <c r="A51" t="s">
        <v>183</v>
      </c>
      <c r="B51" t="s">
        <v>15</v>
      </c>
      <c r="C51">
        <v>42</v>
      </c>
      <c r="D51" t="s">
        <v>24</v>
      </c>
      <c r="E51" s="6">
        <v>44670</v>
      </c>
      <c r="F51" t="s">
        <v>21</v>
      </c>
      <c r="G51" s="21">
        <v>70270</v>
      </c>
      <c r="H51" t="s">
        <v>205</v>
      </c>
      <c r="I51" s="7">
        <f ca="1">(TODAY()-Staff6[[#This Row],[Date Joined]])/365</f>
        <v>2.1095890410958904</v>
      </c>
      <c r="J51" s="22">
        <f ca="1">ROUNDUP(IF(Staff6[[#This Row],[tenure]]&gt;2,3%,2% )*Staff6[[#This Row],[Salary]],0)</f>
        <v>2109</v>
      </c>
    </row>
    <row r="52" spans="1:10" x14ac:dyDescent="0.25">
      <c r="A52" t="s">
        <v>129</v>
      </c>
      <c r="B52" t="s">
        <v>8</v>
      </c>
      <c r="C52">
        <v>28</v>
      </c>
      <c r="D52" t="s">
        <v>16</v>
      </c>
      <c r="E52" s="6">
        <v>44124</v>
      </c>
      <c r="F52" t="s">
        <v>21</v>
      </c>
      <c r="G52" s="21">
        <v>75970</v>
      </c>
      <c r="H52" t="s">
        <v>205</v>
      </c>
      <c r="I52" s="7">
        <f ca="1">(TODAY()-Staff6[[#This Row],[Date Joined]])/365</f>
        <v>3.6054794520547944</v>
      </c>
      <c r="J52" s="22">
        <f ca="1">ROUNDUP(IF(Staff6[[#This Row],[tenure]]&gt;2,3%,2% )*Staff6[[#This Row],[Salary]],0)</f>
        <v>2280</v>
      </c>
    </row>
    <row r="53" spans="1:10" x14ac:dyDescent="0.25">
      <c r="A53" t="s">
        <v>112</v>
      </c>
      <c r="B53" t="s">
        <v>206</v>
      </c>
      <c r="C53">
        <v>27</v>
      </c>
      <c r="D53" t="s">
        <v>13</v>
      </c>
      <c r="E53" s="6">
        <v>44212</v>
      </c>
      <c r="F53" t="s">
        <v>12</v>
      </c>
      <c r="G53" s="21">
        <v>90700</v>
      </c>
      <c r="H53" t="s">
        <v>205</v>
      </c>
      <c r="I53" s="7">
        <f ca="1">(TODAY()-Staff6[[#This Row],[Date Joined]])/365</f>
        <v>3.3643835616438356</v>
      </c>
      <c r="J53" s="22">
        <f ca="1">ROUNDUP(IF(Staff6[[#This Row],[tenure]]&gt;2,3%,2% )*Staff6[[#This Row],[Salary]],0)</f>
        <v>2721</v>
      </c>
    </row>
    <row r="54" spans="1:10" x14ac:dyDescent="0.25">
      <c r="A54" t="s">
        <v>131</v>
      </c>
      <c r="B54" t="s">
        <v>15</v>
      </c>
      <c r="C54">
        <v>30</v>
      </c>
      <c r="D54" t="s">
        <v>16</v>
      </c>
      <c r="E54" s="6">
        <v>44607</v>
      </c>
      <c r="F54" t="s">
        <v>9</v>
      </c>
      <c r="G54" s="21">
        <v>60570</v>
      </c>
      <c r="H54" t="s">
        <v>205</v>
      </c>
      <c r="I54" s="7">
        <f ca="1">(TODAY()-Staff6[[#This Row],[Date Joined]])/365</f>
        <v>2.2821917808219179</v>
      </c>
      <c r="J54" s="22">
        <f ca="1">ROUNDUP(IF(Staff6[[#This Row],[tenure]]&gt;2,3%,2% )*Staff6[[#This Row],[Salary]],0)</f>
        <v>1818</v>
      </c>
    </row>
    <row r="55" spans="1:10" x14ac:dyDescent="0.25">
      <c r="A55" t="s">
        <v>134</v>
      </c>
      <c r="B55" t="s">
        <v>15</v>
      </c>
      <c r="C55">
        <v>33</v>
      </c>
      <c r="D55" t="s">
        <v>16</v>
      </c>
      <c r="E55" s="6">
        <v>44103</v>
      </c>
      <c r="F55" t="s">
        <v>9</v>
      </c>
      <c r="G55" s="21">
        <v>115920</v>
      </c>
      <c r="H55" t="s">
        <v>205</v>
      </c>
      <c r="I55" s="7">
        <f ca="1">(TODAY()-Staff6[[#This Row],[Date Joined]])/365</f>
        <v>3.6630136986301371</v>
      </c>
      <c r="J55" s="22">
        <f ca="1">ROUNDUP(IF(Staff6[[#This Row],[tenure]]&gt;2,3%,2% )*Staff6[[#This Row],[Salary]],0)</f>
        <v>3478</v>
      </c>
    </row>
    <row r="56" spans="1:10" x14ac:dyDescent="0.25">
      <c r="A56" t="s">
        <v>186</v>
      </c>
      <c r="B56" t="s">
        <v>8</v>
      </c>
      <c r="C56">
        <v>33</v>
      </c>
      <c r="D56" t="s">
        <v>16</v>
      </c>
      <c r="E56" s="6">
        <v>44006</v>
      </c>
      <c r="F56" t="s">
        <v>21</v>
      </c>
      <c r="G56" s="21">
        <v>65360</v>
      </c>
      <c r="H56" t="s">
        <v>205</v>
      </c>
      <c r="I56" s="7">
        <f ca="1">(TODAY()-Staff6[[#This Row],[Date Joined]])/365</f>
        <v>3.9287671232876713</v>
      </c>
      <c r="J56" s="22">
        <f ca="1">ROUNDUP(IF(Staff6[[#This Row],[tenure]]&gt;2,3%,2% )*Staff6[[#This Row],[Salary]],0)</f>
        <v>1961</v>
      </c>
    </row>
    <row r="57" spans="1:10" x14ac:dyDescent="0.25">
      <c r="A57" t="s">
        <v>116</v>
      </c>
      <c r="B57" t="s">
        <v>206</v>
      </c>
      <c r="C57">
        <v>30</v>
      </c>
      <c r="D57" t="s">
        <v>16</v>
      </c>
      <c r="E57" s="6">
        <v>44535</v>
      </c>
      <c r="F57" t="s">
        <v>21</v>
      </c>
      <c r="G57" s="21">
        <v>64000</v>
      </c>
      <c r="H57" t="s">
        <v>205</v>
      </c>
      <c r="I57" s="7">
        <f ca="1">(TODAY()-Staff6[[#This Row],[Date Joined]])/365</f>
        <v>2.4794520547945207</v>
      </c>
      <c r="J57" s="22">
        <f ca="1">ROUNDUP(IF(Staff6[[#This Row],[tenure]]&gt;2,3%,2% )*Staff6[[#This Row],[Salary]],0)</f>
        <v>1920</v>
      </c>
    </row>
    <row r="58" spans="1:10" x14ac:dyDescent="0.25">
      <c r="A58" t="s">
        <v>195</v>
      </c>
      <c r="B58" t="s">
        <v>8</v>
      </c>
      <c r="C58">
        <v>34</v>
      </c>
      <c r="D58" t="s">
        <v>16</v>
      </c>
      <c r="E58" s="6">
        <v>44383</v>
      </c>
      <c r="F58" t="s">
        <v>21</v>
      </c>
      <c r="G58" s="21">
        <v>92450</v>
      </c>
      <c r="H58" t="s">
        <v>205</v>
      </c>
      <c r="I58" s="7">
        <f ca="1">(TODAY()-Staff6[[#This Row],[Date Joined]])/365</f>
        <v>2.8958904109589043</v>
      </c>
      <c r="J58" s="22">
        <f ca="1">ROUNDUP(IF(Staff6[[#This Row],[tenure]]&gt;2,3%,2% )*Staff6[[#This Row],[Salary]],0)</f>
        <v>2774</v>
      </c>
    </row>
    <row r="59" spans="1:10" x14ac:dyDescent="0.25">
      <c r="A59" t="s">
        <v>113</v>
      </c>
      <c r="B59" t="s">
        <v>15</v>
      </c>
      <c r="C59">
        <v>31</v>
      </c>
      <c r="D59" t="s">
        <v>16</v>
      </c>
      <c r="E59" s="6">
        <v>44450</v>
      </c>
      <c r="F59" t="s">
        <v>12</v>
      </c>
      <c r="G59" s="21">
        <v>48950</v>
      </c>
      <c r="H59" t="s">
        <v>205</v>
      </c>
      <c r="I59" s="7">
        <f ca="1">(TODAY()-Staff6[[#This Row],[Date Joined]])/365</f>
        <v>2.7123287671232879</v>
      </c>
      <c r="J59" s="22">
        <f ca="1">ROUNDUP(IF(Staff6[[#This Row],[tenure]]&gt;2,3%,2% )*Staff6[[#This Row],[Salary]],0)</f>
        <v>1469</v>
      </c>
    </row>
    <row r="60" spans="1:10" x14ac:dyDescent="0.25">
      <c r="A60" t="s">
        <v>185</v>
      </c>
      <c r="B60" t="s">
        <v>8</v>
      </c>
      <c r="C60">
        <v>27</v>
      </c>
      <c r="D60" t="s">
        <v>16</v>
      </c>
      <c r="E60" s="6">
        <v>44625</v>
      </c>
      <c r="F60" t="s">
        <v>12</v>
      </c>
      <c r="G60" s="21">
        <v>83750</v>
      </c>
      <c r="H60" t="s">
        <v>205</v>
      </c>
      <c r="I60" s="7">
        <f ca="1">(TODAY()-Staff6[[#This Row],[Date Joined]])/365</f>
        <v>2.2328767123287672</v>
      </c>
      <c r="J60" s="22">
        <f ca="1">ROUNDUP(IF(Staff6[[#This Row],[tenure]]&gt;2,3%,2% )*Staff6[[#This Row],[Salary]],0)</f>
        <v>2513</v>
      </c>
    </row>
    <row r="61" spans="1:10" x14ac:dyDescent="0.25">
      <c r="A61" t="s">
        <v>166</v>
      </c>
      <c r="B61" t="s">
        <v>8</v>
      </c>
      <c r="C61">
        <v>40</v>
      </c>
      <c r="D61" t="s">
        <v>16</v>
      </c>
      <c r="E61" s="6">
        <v>44276</v>
      </c>
      <c r="F61" t="s">
        <v>12</v>
      </c>
      <c r="G61" s="21">
        <v>87620</v>
      </c>
      <c r="H61" t="s">
        <v>205</v>
      </c>
      <c r="I61" s="7">
        <f ca="1">(TODAY()-Staff6[[#This Row],[Date Joined]])/365</f>
        <v>3.1890410958904107</v>
      </c>
      <c r="J61" s="22">
        <f ca="1">ROUNDUP(IF(Staff6[[#This Row],[tenure]]&gt;2,3%,2% )*Staff6[[#This Row],[Salary]],0)</f>
        <v>2629</v>
      </c>
    </row>
    <row r="62" spans="1:10" x14ac:dyDescent="0.25">
      <c r="A62" t="s">
        <v>184</v>
      </c>
      <c r="B62" t="s">
        <v>8</v>
      </c>
      <c r="C62">
        <v>20</v>
      </c>
      <c r="D62" t="s">
        <v>24</v>
      </c>
      <c r="E62" s="6">
        <v>44476</v>
      </c>
      <c r="F62" t="s">
        <v>19</v>
      </c>
      <c r="G62" s="21">
        <v>68900</v>
      </c>
      <c r="H62" t="s">
        <v>205</v>
      </c>
      <c r="I62" s="7">
        <f ca="1">(TODAY()-Staff6[[#This Row],[Date Joined]])/365</f>
        <v>2.6410958904109587</v>
      </c>
      <c r="J62" s="22">
        <f ca="1">ROUNDUP(IF(Staff6[[#This Row],[tenure]]&gt;2,3%,2% )*Staff6[[#This Row],[Salary]],0)</f>
        <v>2067</v>
      </c>
    </row>
    <row r="63" spans="1:10" x14ac:dyDescent="0.25">
      <c r="A63" t="s">
        <v>157</v>
      </c>
      <c r="B63" t="s">
        <v>15</v>
      </c>
      <c r="C63">
        <v>32</v>
      </c>
      <c r="D63" t="s">
        <v>16</v>
      </c>
      <c r="E63" s="6">
        <v>44403</v>
      </c>
      <c r="F63" t="s">
        <v>19</v>
      </c>
      <c r="G63" s="21">
        <v>53540</v>
      </c>
      <c r="H63" t="s">
        <v>205</v>
      </c>
      <c r="I63" s="7">
        <f ca="1">(TODAY()-Staff6[[#This Row],[Date Joined]])/365</f>
        <v>2.8410958904109589</v>
      </c>
      <c r="J63" s="22">
        <f ca="1">ROUNDUP(IF(Staff6[[#This Row],[tenure]]&gt;2,3%,2% )*Staff6[[#This Row],[Salary]],0)</f>
        <v>1607</v>
      </c>
    </row>
    <row r="64" spans="1:10" x14ac:dyDescent="0.25">
      <c r="A64" t="s">
        <v>172</v>
      </c>
      <c r="B64" t="s">
        <v>15</v>
      </c>
      <c r="C64">
        <v>28</v>
      </c>
      <c r="D64" t="s">
        <v>42</v>
      </c>
      <c r="E64" s="6">
        <v>44758</v>
      </c>
      <c r="F64" t="s">
        <v>19</v>
      </c>
      <c r="G64" s="21">
        <v>43510</v>
      </c>
      <c r="H64" t="s">
        <v>205</v>
      </c>
      <c r="I64" s="7">
        <f ca="1">(TODAY()-Staff6[[#This Row],[Date Joined]])/365</f>
        <v>1.8684931506849316</v>
      </c>
      <c r="J64" s="22">
        <f ca="1">ROUNDUP(IF(Staff6[[#This Row],[tenure]]&gt;2,3%,2% )*Staff6[[#This Row],[Salary]],0)</f>
        <v>871</v>
      </c>
    </row>
    <row r="65" spans="1:10" x14ac:dyDescent="0.25">
      <c r="A65" t="s">
        <v>127</v>
      </c>
      <c r="B65" t="s">
        <v>8</v>
      </c>
      <c r="C65">
        <v>38</v>
      </c>
      <c r="D65" t="s">
        <v>10</v>
      </c>
      <c r="E65" s="6">
        <v>44316</v>
      </c>
      <c r="F65" t="s">
        <v>19</v>
      </c>
      <c r="G65" s="21">
        <v>109160</v>
      </c>
      <c r="H65" t="s">
        <v>205</v>
      </c>
      <c r="I65" s="7">
        <f ca="1">(TODAY()-Staff6[[#This Row],[Date Joined]])/365</f>
        <v>3.0794520547945203</v>
      </c>
      <c r="J65" s="22">
        <f ca="1">ROUNDUP(IF(Staff6[[#This Row],[tenure]]&gt;2,3%,2% )*Staff6[[#This Row],[Salary]],0)</f>
        <v>3275</v>
      </c>
    </row>
    <row r="66" spans="1:10" x14ac:dyDescent="0.25">
      <c r="A66" t="s">
        <v>198</v>
      </c>
      <c r="B66" t="s">
        <v>15</v>
      </c>
      <c r="C66">
        <v>40</v>
      </c>
      <c r="D66" t="s">
        <v>16</v>
      </c>
      <c r="E66" s="6">
        <v>44204</v>
      </c>
      <c r="F66" t="s">
        <v>9</v>
      </c>
      <c r="G66" s="21">
        <v>99750</v>
      </c>
      <c r="H66" t="s">
        <v>205</v>
      </c>
      <c r="I66" s="7">
        <f ca="1">(TODAY()-Staff6[[#This Row],[Date Joined]])/365</f>
        <v>3.3863013698630136</v>
      </c>
      <c r="J66" s="22">
        <f ca="1">ROUNDUP(IF(Staff6[[#This Row],[tenure]]&gt;2,3%,2% )*Staff6[[#This Row],[Salary]],0)</f>
        <v>2993</v>
      </c>
    </row>
    <row r="67" spans="1:10" x14ac:dyDescent="0.25">
      <c r="A67" t="s">
        <v>124</v>
      </c>
      <c r="B67" t="s">
        <v>8</v>
      </c>
      <c r="C67">
        <v>31</v>
      </c>
      <c r="D67" t="s">
        <v>16</v>
      </c>
      <c r="E67" s="6">
        <v>44084</v>
      </c>
      <c r="F67" t="s">
        <v>12</v>
      </c>
      <c r="G67" s="21">
        <v>41980</v>
      </c>
      <c r="H67" t="s">
        <v>205</v>
      </c>
      <c r="I67" s="7">
        <f ca="1">(TODAY()-Staff6[[#This Row],[Date Joined]])/365</f>
        <v>3.7150684931506848</v>
      </c>
      <c r="J67" s="22">
        <f ca="1">ROUNDUP(IF(Staff6[[#This Row],[tenure]]&gt;2,3%,2% )*Staff6[[#This Row],[Salary]],0)</f>
        <v>1260</v>
      </c>
    </row>
    <row r="68" spans="1:10" x14ac:dyDescent="0.25">
      <c r="A68" t="s">
        <v>187</v>
      </c>
      <c r="B68" t="s">
        <v>15</v>
      </c>
      <c r="C68">
        <v>36</v>
      </c>
      <c r="D68" t="s">
        <v>16</v>
      </c>
      <c r="E68" s="6">
        <v>44272</v>
      </c>
      <c r="F68" t="s">
        <v>21</v>
      </c>
      <c r="G68" s="21">
        <v>71380</v>
      </c>
      <c r="H68" t="s">
        <v>205</v>
      </c>
      <c r="I68" s="7">
        <f ca="1">(TODAY()-Staff6[[#This Row],[Date Joined]])/365</f>
        <v>3.2</v>
      </c>
      <c r="J68" s="22">
        <f ca="1">ROUNDUP(IF(Staff6[[#This Row],[tenure]]&gt;2,3%,2% )*Staff6[[#This Row],[Salary]],0)</f>
        <v>2142</v>
      </c>
    </row>
    <row r="69" spans="1:10" x14ac:dyDescent="0.25">
      <c r="A69" t="s">
        <v>191</v>
      </c>
      <c r="B69" t="s">
        <v>15</v>
      </c>
      <c r="C69">
        <v>27</v>
      </c>
      <c r="D69" t="s">
        <v>42</v>
      </c>
      <c r="E69" s="6">
        <v>44547</v>
      </c>
      <c r="F69" t="s">
        <v>9</v>
      </c>
      <c r="G69" s="21">
        <v>113280</v>
      </c>
      <c r="H69" t="s">
        <v>205</v>
      </c>
      <c r="I69" s="7">
        <f ca="1">(TODAY()-Staff6[[#This Row],[Date Joined]])/365</f>
        <v>2.4465753424657533</v>
      </c>
      <c r="J69" s="22">
        <f ca="1">ROUNDUP(IF(Staff6[[#This Row],[tenure]]&gt;2,3%,2% )*Staff6[[#This Row],[Salary]],0)</f>
        <v>3399</v>
      </c>
    </row>
    <row r="70" spans="1:10" x14ac:dyDescent="0.25">
      <c r="A70" t="s">
        <v>181</v>
      </c>
      <c r="B70" t="s">
        <v>8</v>
      </c>
      <c r="C70">
        <v>33</v>
      </c>
      <c r="D70" t="s">
        <v>16</v>
      </c>
      <c r="E70" s="6">
        <v>44747</v>
      </c>
      <c r="F70" t="s">
        <v>21</v>
      </c>
      <c r="G70" s="21">
        <v>86570</v>
      </c>
      <c r="H70" t="s">
        <v>205</v>
      </c>
      <c r="I70" s="7">
        <f ca="1">(TODAY()-Staff6[[#This Row],[Date Joined]])/365</f>
        <v>1.8986301369863015</v>
      </c>
      <c r="J70" s="22">
        <f ca="1">ROUNDUP(IF(Staff6[[#This Row],[tenure]]&gt;2,3%,2% )*Staff6[[#This Row],[Salary]],0)</f>
        <v>1732</v>
      </c>
    </row>
    <row r="71" spans="1:10" x14ac:dyDescent="0.25">
      <c r="A71" t="s">
        <v>139</v>
      </c>
      <c r="B71" t="s">
        <v>15</v>
      </c>
      <c r="C71">
        <v>26</v>
      </c>
      <c r="D71" t="s">
        <v>16</v>
      </c>
      <c r="E71" s="6">
        <v>44350</v>
      </c>
      <c r="F71" t="s">
        <v>9</v>
      </c>
      <c r="G71" s="21">
        <v>53540</v>
      </c>
      <c r="H71" t="s">
        <v>205</v>
      </c>
      <c r="I71" s="7">
        <f ca="1">(TODAY()-Staff6[[#This Row],[Date Joined]])/365</f>
        <v>2.9863013698630136</v>
      </c>
      <c r="J71" s="22">
        <f ca="1">ROUNDUP(IF(Staff6[[#This Row],[tenure]]&gt;2,3%,2% )*Staff6[[#This Row],[Salary]],0)</f>
        <v>1607</v>
      </c>
    </row>
    <row r="72" spans="1:10" x14ac:dyDescent="0.25">
      <c r="A72" t="s">
        <v>190</v>
      </c>
      <c r="B72" t="s">
        <v>15</v>
      </c>
      <c r="C72">
        <v>37</v>
      </c>
      <c r="D72" t="s">
        <v>16</v>
      </c>
      <c r="E72" s="6">
        <v>44640</v>
      </c>
      <c r="F72" t="s">
        <v>12</v>
      </c>
      <c r="G72" s="21">
        <v>69070</v>
      </c>
      <c r="H72" t="s">
        <v>205</v>
      </c>
      <c r="I72" s="7">
        <f ca="1">(TODAY()-Staff6[[#This Row],[Date Joined]])/365</f>
        <v>2.1917808219178081</v>
      </c>
      <c r="J72" s="22">
        <f ca="1">ROUNDUP(IF(Staff6[[#This Row],[tenure]]&gt;2,3%,2% )*Staff6[[#This Row],[Salary]],0)</f>
        <v>2073</v>
      </c>
    </row>
    <row r="73" spans="1:10" x14ac:dyDescent="0.25">
      <c r="A73" t="s">
        <v>121</v>
      </c>
      <c r="B73" t="s">
        <v>8</v>
      </c>
      <c r="C73">
        <v>30</v>
      </c>
      <c r="D73" t="s">
        <v>24</v>
      </c>
      <c r="E73" s="6">
        <v>44328</v>
      </c>
      <c r="F73" t="s">
        <v>21</v>
      </c>
      <c r="G73" s="21">
        <v>67910</v>
      </c>
      <c r="H73" t="s">
        <v>205</v>
      </c>
      <c r="I73" s="7">
        <f ca="1">(TODAY()-Staff6[[#This Row],[Date Joined]])/365</f>
        <v>3.0465753424657533</v>
      </c>
      <c r="J73" s="22">
        <f ca="1">ROUNDUP(IF(Staff6[[#This Row],[tenure]]&gt;2,3%,2% )*Staff6[[#This Row],[Salary]],0)</f>
        <v>2038</v>
      </c>
    </row>
    <row r="74" spans="1:10" x14ac:dyDescent="0.25">
      <c r="A74" t="s">
        <v>119</v>
      </c>
      <c r="B74" t="s">
        <v>15</v>
      </c>
      <c r="C74">
        <v>30</v>
      </c>
      <c r="D74" t="s">
        <v>16</v>
      </c>
      <c r="E74" s="6">
        <v>44214</v>
      </c>
      <c r="F74" t="s">
        <v>12</v>
      </c>
      <c r="G74" s="21">
        <v>69120</v>
      </c>
      <c r="H74" t="s">
        <v>205</v>
      </c>
      <c r="I74" s="7">
        <f ca="1">(TODAY()-Staff6[[#This Row],[Date Joined]])/365</f>
        <v>3.3589041095890413</v>
      </c>
      <c r="J74" s="22">
        <f ca="1">ROUNDUP(IF(Staff6[[#This Row],[tenure]]&gt;2,3%,2% )*Staff6[[#This Row],[Salary]],0)</f>
        <v>2074</v>
      </c>
    </row>
    <row r="75" spans="1:10" x14ac:dyDescent="0.25">
      <c r="A75" t="s">
        <v>132</v>
      </c>
      <c r="B75" t="s">
        <v>8</v>
      </c>
      <c r="C75">
        <v>34</v>
      </c>
      <c r="D75" t="s">
        <v>16</v>
      </c>
      <c r="E75" s="6">
        <v>44550</v>
      </c>
      <c r="F75" t="s">
        <v>21</v>
      </c>
      <c r="G75" s="21">
        <v>60130</v>
      </c>
      <c r="H75" t="s">
        <v>205</v>
      </c>
      <c r="I75" s="7">
        <f ca="1">(TODAY()-Staff6[[#This Row],[Date Joined]])/365</f>
        <v>2.4383561643835616</v>
      </c>
      <c r="J75" s="22">
        <f ca="1">ROUNDUP(IF(Staff6[[#This Row],[tenure]]&gt;2,3%,2% )*Staff6[[#This Row],[Salary]],0)</f>
        <v>1804</v>
      </c>
    </row>
    <row r="76" spans="1:10" x14ac:dyDescent="0.25">
      <c r="A76" t="s">
        <v>161</v>
      </c>
      <c r="B76" t="s">
        <v>15</v>
      </c>
      <c r="C76">
        <v>23</v>
      </c>
      <c r="D76" t="s">
        <v>16</v>
      </c>
      <c r="E76" s="6">
        <v>44378</v>
      </c>
      <c r="F76" t="s">
        <v>9</v>
      </c>
      <c r="G76" s="21">
        <v>106460</v>
      </c>
      <c r="H76" t="s">
        <v>205</v>
      </c>
      <c r="I76" s="7">
        <f ca="1">(TODAY()-Staff6[[#This Row],[Date Joined]])/365</f>
        <v>2.9095890410958902</v>
      </c>
      <c r="J76" s="22">
        <f ca="1">ROUNDUP(IF(Staff6[[#This Row],[tenure]]&gt;2,3%,2% )*Staff6[[#This Row],[Salary]],0)</f>
        <v>3194</v>
      </c>
    </row>
    <row r="77" spans="1:10" x14ac:dyDescent="0.25">
      <c r="A77" t="s">
        <v>148</v>
      </c>
      <c r="B77" t="s">
        <v>8</v>
      </c>
      <c r="C77">
        <v>37</v>
      </c>
      <c r="D77" t="s">
        <v>16</v>
      </c>
      <c r="E77" s="6">
        <v>44389</v>
      </c>
      <c r="F77" t="s">
        <v>56</v>
      </c>
      <c r="G77" s="21">
        <v>118100</v>
      </c>
      <c r="H77" t="s">
        <v>205</v>
      </c>
      <c r="I77" s="7">
        <f ca="1">(TODAY()-Staff6[[#This Row],[Date Joined]])/365</f>
        <v>2.8794520547945206</v>
      </c>
      <c r="J77" s="22">
        <f ca="1">ROUNDUP(IF(Staff6[[#This Row],[tenure]]&gt;2,3%,2% )*Staff6[[#This Row],[Salary]],0)</f>
        <v>3543</v>
      </c>
    </row>
    <row r="78" spans="1:10" x14ac:dyDescent="0.25">
      <c r="A78" t="s">
        <v>164</v>
      </c>
      <c r="B78" t="s">
        <v>8</v>
      </c>
      <c r="C78">
        <v>36</v>
      </c>
      <c r="D78" t="s">
        <v>16</v>
      </c>
      <c r="E78" s="6">
        <v>44468</v>
      </c>
      <c r="F78" t="s">
        <v>9</v>
      </c>
      <c r="G78" s="21">
        <v>78390</v>
      </c>
      <c r="H78" t="s">
        <v>205</v>
      </c>
      <c r="I78" s="7">
        <f ca="1">(TODAY()-Staff6[[#This Row],[Date Joined]])/365</f>
        <v>2.6630136986301371</v>
      </c>
      <c r="J78" s="22">
        <f ca="1">ROUNDUP(IF(Staff6[[#This Row],[tenure]]&gt;2,3%,2% )*Staff6[[#This Row],[Salary]],0)</f>
        <v>2352</v>
      </c>
    </row>
    <row r="79" spans="1:10" x14ac:dyDescent="0.25">
      <c r="A79" t="s">
        <v>147</v>
      </c>
      <c r="B79" t="s">
        <v>8</v>
      </c>
      <c r="C79">
        <v>30</v>
      </c>
      <c r="D79" t="s">
        <v>16</v>
      </c>
      <c r="E79" s="6">
        <v>44789</v>
      </c>
      <c r="F79" t="s">
        <v>9</v>
      </c>
      <c r="G79" s="21">
        <v>114180</v>
      </c>
      <c r="H79" t="s">
        <v>205</v>
      </c>
      <c r="I79" s="7">
        <f ca="1">(TODAY()-Staff6[[#This Row],[Date Joined]])/365</f>
        <v>1.7835616438356163</v>
      </c>
      <c r="J79" s="22">
        <f ca="1">ROUNDUP(IF(Staff6[[#This Row],[tenure]]&gt;2,3%,2% )*Staff6[[#This Row],[Salary]],0)</f>
        <v>2284</v>
      </c>
    </row>
    <row r="80" spans="1:10" x14ac:dyDescent="0.25">
      <c r="A80" t="s">
        <v>189</v>
      </c>
      <c r="B80" t="s">
        <v>8</v>
      </c>
      <c r="C80">
        <v>28</v>
      </c>
      <c r="D80" t="s">
        <v>16</v>
      </c>
      <c r="E80" s="6">
        <v>44590</v>
      </c>
      <c r="F80" t="s">
        <v>9</v>
      </c>
      <c r="G80" s="21">
        <v>104120</v>
      </c>
      <c r="H80" t="s">
        <v>205</v>
      </c>
      <c r="I80" s="7">
        <f ca="1">(TODAY()-Staff6[[#This Row],[Date Joined]])/365</f>
        <v>2.3287671232876712</v>
      </c>
      <c r="J80" s="22">
        <f ca="1">ROUNDUP(IF(Staff6[[#This Row],[tenure]]&gt;2,3%,2% )*Staff6[[#This Row],[Salary]],0)</f>
        <v>3124</v>
      </c>
    </row>
    <row r="81" spans="1:10" x14ac:dyDescent="0.25">
      <c r="A81" t="s">
        <v>138</v>
      </c>
      <c r="B81" t="s">
        <v>15</v>
      </c>
      <c r="C81">
        <v>30</v>
      </c>
      <c r="D81" t="s">
        <v>16</v>
      </c>
      <c r="E81" s="6">
        <v>44640</v>
      </c>
      <c r="F81" t="s">
        <v>9</v>
      </c>
      <c r="G81" s="21">
        <v>67950</v>
      </c>
      <c r="H81" t="s">
        <v>205</v>
      </c>
      <c r="I81" s="7">
        <f ca="1">(TODAY()-Staff6[[#This Row],[Date Joined]])/365</f>
        <v>2.1917808219178081</v>
      </c>
      <c r="J81" s="22">
        <f ca="1">ROUNDUP(IF(Staff6[[#This Row],[tenure]]&gt;2,3%,2% )*Staff6[[#This Row],[Salary]],0)</f>
        <v>2039</v>
      </c>
    </row>
    <row r="82" spans="1:10" x14ac:dyDescent="0.25">
      <c r="A82" t="s">
        <v>137</v>
      </c>
      <c r="B82" t="s">
        <v>8</v>
      </c>
      <c r="C82">
        <v>29</v>
      </c>
      <c r="D82" t="s">
        <v>16</v>
      </c>
      <c r="E82" s="6">
        <v>43962</v>
      </c>
      <c r="F82" t="s">
        <v>12</v>
      </c>
      <c r="G82" s="21">
        <v>34980</v>
      </c>
      <c r="H82" t="s">
        <v>205</v>
      </c>
      <c r="I82" s="7">
        <f ca="1">(TODAY()-Staff6[[#This Row],[Date Joined]])/365</f>
        <v>4.0493150684931507</v>
      </c>
      <c r="J82" s="22">
        <f ca="1">ROUNDUP(IF(Staff6[[#This Row],[tenure]]&gt;2,3%,2% )*Staff6[[#This Row],[Salary]],0)</f>
        <v>1050</v>
      </c>
    </row>
    <row r="83" spans="1:10" x14ac:dyDescent="0.25">
      <c r="A83" t="s">
        <v>153</v>
      </c>
      <c r="B83" t="s">
        <v>8</v>
      </c>
      <c r="C83">
        <v>24</v>
      </c>
      <c r="D83" t="s">
        <v>16</v>
      </c>
      <c r="E83" s="6">
        <v>44087</v>
      </c>
      <c r="F83" t="s">
        <v>12</v>
      </c>
      <c r="G83" s="21">
        <v>62780</v>
      </c>
      <c r="H83" t="s">
        <v>205</v>
      </c>
      <c r="I83" s="7">
        <f ca="1">(TODAY()-Staff6[[#This Row],[Date Joined]])/365</f>
        <v>3.7068493150684931</v>
      </c>
      <c r="J83" s="22">
        <f ca="1">ROUNDUP(IF(Staff6[[#This Row],[tenure]]&gt;2,3%,2% )*Staff6[[#This Row],[Salary]],0)</f>
        <v>1884</v>
      </c>
    </row>
    <row r="84" spans="1:10" x14ac:dyDescent="0.25">
      <c r="A84" t="s">
        <v>117</v>
      </c>
      <c r="B84" t="s">
        <v>15</v>
      </c>
      <c r="C84">
        <v>20</v>
      </c>
      <c r="D84" t="s">
        <v>16</v>
      </c>
      <c r="E84" s="6">
        <v>44397</v>
      </c>
      <c r="F84" t="s">
        <v>12</v>
      </c>
      <c r="G84" s="21">
        <v>107700</v>
      </c>
      <c r="H84" t="s">
        <v>205</v>
      </c>
      <c r="I84" s="7">
        <f ca="1">(TODAY()-Staff6[[#This Row],[Date Joined]])/365</f>
        <v>2.8575342465753426</v>
      </c>
      <c r="J84" s="22">
        <f ca="1">ROUNDUP(IF(Staff6[[#This Row],[tenure]]&gt;2,3%,2% )*Staff6[[#This Row],[Salary]],0)</f>
        <v>3231</v>
      </c>
    </row>
    <row r="85" spans="1:10" x14ac:dyDescent="0.25">
      <c r="A85" t="s">
        <v>168</v>
      </c>
      <c r="B85" t="s">
        <v>15</v>
      </c>
      <c r="C85">
        <v>25</v>
      </c>
      <c r="D85" t="s">
        <v>16</v>
      </c>
      <c r="E85" s="6">
        <v>44322</v>
      </c>
      <c r="F85" t="s">
        <v>19</v>
      </c>
      <c r="G85" s="21">
        <v>65700</v>
      </c>
      <c r="H85" t="s">
        <v>205</v>
      </c>
      <c r="I85" s="7">
        <f ca="1">(TODAY()-Staff6[[#This Row],[Date Joined]])/365</f>
        <v>3.0630136986301371</v>
      </c>
      <c r="J85" s="22">
        <f ca="1">ROUNDUP(IF(Staff6[[#This Row],[tenure]]&gt;2,3%,2% )*Staff6[[#This Row],[Salary]],0)</f>
        <v>1971</v>
      </c>
    </row>
    <row r="86" spans="1:10" x14ac:dyDescent="0.25">
      <c r="A86" t="s">
        <v>135</v>
      </c>
      <c r="B86" t="s">
        <v>8</v>
      </c>
      <c r="C86">
        <v>33</v>
      </c>
      <c r="D86" t="s">
        <v>42</v>
      </c>
      <c r="E86" s="6">
        <v>44313</v>
      </c>
      <c r="F86" t="s">
        <v>12</v>
      </c>
      <c r="G86" s="21">
        <v>75480</v>
      </c>
      <c r="H86" t="s">
        <v>205</v>
      </c>
      <c r="I86" s="7">
        <f ca="1">(TODAY()-Staff6[[#This Row],[Date Joined]])/365</f>
        <v>3.0876712328767124</v>
      </c>
      <c r="J86" s="22">
        <f ca="1">ROUNDUP(IF(Staff6[[#This Row],[tenure]]&gt;2,3%,2% )*Staff6[[#This Row],[Salary]],0)</f>
        <v>2265</v>
      </c>
    </row>
    <row r="87" spans="1:10" x14ac:dyDescent="0.25">
      <c r="A87" t="s">
        <v>174</v>
      </c>
      <c r="B87" t="s">
        <v>15</v>
      </c>
      <c r="C87">
        <v>33</v>
      </c>
      <c r="D87" t="s">
        <v>16</v>
      </c>
      <c r="E87" s="6">
        <v>44448</v>
      </c>
      <c r="F87" t="s">
        <v>12</v>
      </c>
      <c r="G87" s="21">
        <v>53870</v>
      </c>
      <c r="H87" t="s">
        <v>205</v>
      </c>
      <c r="I87" s="7">
        <f ca="1">(TODAY()-Staff6[[#This Row],[Date Joined]])/365</f>
        <v>2.7178082191780821</v>
      </c>
      <c r="J87" s="22">
        <f ca="1">ROUNDUP(IF(Staff6[[#This Row],[tenure]]&gt;2,3%,2% )*Staff6[[#This Row],[Salary]],0)</f>
        <v>1617</v>
      </c>
    </row>
    <row r="88" spans="1:10" x14ac:dyDescent="0.25">
      <c r="A88" t="s">
        <v>141</v>
      </c>
      <c r="B88" t="s">
        <v>8</v>
      </c>
      <c r="C88">
        <v>36</v>
      </c>
      <c r="D88" t="s">
        <v>16</v>
      </c>
      <c r="E88" s="6">
        <v>44433</v>
      </c>
      <c r="F88" t="s">
        <v>19</v>
      </c>
      <c r="G88" s="21">
        <v>78540</v>
      </c>
      <c r="H88" t="s">
        <v>205</v>
      </c>
      <c r="I88" s="7">
        <f ca="1">(TODAY()-Staff6[[#This Row],[Date Joined]])/365</f>
        <v>2.7589041095890412</v>
      </c>
      <c r="J88" s="22">
        <f ca="1">ROUNDUP(IF(Staff6[[#This Row],[tenure]]&gt;2,3%,2% )*Staff6[[#This Row],[Salary]],0)</f>
        <v>2357</v>
      </c>
    </row>
    <row r="89" spans="1:10" x14ac:dyDescent="0.25">
      <c r="A89" t="s">
        <v>193</v>
      </c>
      <c r="B89" t="s">
        <v>15</v>
      </c>
      <c r="C89">
        <v>19</v>
      </c>
      <c r="D89" t="s">
        <v>16</v>
      </c>
      <c r="E89" s="6">
        <v>44218</v>
      </c>
      <c r="F89" t="s">
        <v>9</v>
      </c>
      <c r="G89" s="21">
        <v>58960</v>
      </c>
      <c r="H89" t="s">
        <v>205</v>
      </c>
      <c r="I89" s="7">
        <f ca="1">(TODAY()-Staff6[[#This Row],[Date Joined]])/365</f>
        <v>3.3479452054794518</v>
      </c>
      <c r="J89" s="22">
        <f ca="1">ROUNDUP(IF(Staff6[[#This Row],[tenure]]&gt;2,3%,2% )*Staff6[[#This Row],[Salary]],0)</f>
        <v>1769</v>
      </c>
    </row>
    <row r="90" spans="1:10" x14ac:dyDescent="0.25">
      <c r="A90" t="s">
        <v>162</v>
      </c>
      <c r="B90" t="s">
        <v>15</v>
      </c>
      <c r="C90">
        <v>46</v>
      </c>
      <c r="D90" t="s">
        <v>16</v>
      </c>
      <c r="E90" s="6">
        <v>44697</v>
      </c>
      <c r="F90" t="s">
        <v>9</v>
      </c>
      <c r="G90" s="21">
        <v>70610</v>
      </c>
      <c r="H90" t="s">
        <v>205</v>
      </c>
      <c r="I90" s="7">
        <f ca="1">(TODAY()-Staff6[[#This Row],[Date Joined]])/365</f>
        <v>2.0356164383561643</v>
      </c>
      <c r="J90" s="22">
        <f ca="1">ROUNDUP(IF(Staff6[[#This Row],[tenure]]&gt;2,3%,2% )*Staff6[[#This Row],[Salary]],0)</f>
        <v>2119</v>
      </c>
    </row>
    <row r="91" spans="1:10" x14ac:dyDescent="0.25">
      <c r="A91" t="s">
        <v>171</v>
      </c>
      <c r="B91" t="s">
        <v>15</v>
      </c>
      <c r="C91">
        <v>33</v>
      </c>
      <c r="D91" t="s">
        <v>16</v>
      </c>
      <c r="E91" s="6">
        <v>44181</v>
      </c>
      <c r="F91" t="s">
        <v>21</v>
      </c>
      <c r="G91" s="21">
        <v>59430</v>
      </c>
      <c r="H91" t="s">
        <v>205</v>
      </c>
      <c r="I91" s="7">
        <f ca="1">(TODAY()-Staff6[[#This Row],[Date Joined]])/365</f>
        <v>3.4493150684931506</v>
      </c>
      <c r="J91" s="22">
        <f ca="1">ROUNDUP(IF(Staff6[[#This Row],[tenure]]&gt;2,3%,2% )*Staff6[[#This Row],[Salary]],0)</f>
        <v>1783</v>
      </c>
    </row>
    <row r="92" spans="1:10" x14ac:dyDescent="0.25">
      <c r="A92" t="s">
        <v>144</v>
      </c>
      <c r="B92" t="s">
        <v>15</v>
      </c>
      <c r="C92">
        <v>33</v>
      </c>
      <c r="D92" t="s">
        <v>13</v>
      </c>
      <c r="E92" s="6">
        <v>44640</v>
      </c>
      <c r="F92" t="s">
        <v>9</v>
      </c>
      <c r="G92" s="21">
        <v>48530</v>
      </c>
      <c r="H92" t="s">
        <v>205</v>
      </c>
      <c r="I92" s="7">
        <f ca="1">(TODAY()-Staff6[[#This Row],[Date Joined]])/365</f>
        <v>2.1917808219178081</v>
      </c>
      <c r="J92" s="22">
        <f ca="1">ROUNDUP(IF(Staff6[[#This Row],[tenure]]&gt;2,3%,2% )*Staff6[[#This Row],[Salary]],0)</f>
        <v>1456</v>
      </c>
    </row>
    <row r="93" spans="1:10" x14ac:dyDescent="0.25">
      <c r="A93" t="s">
        <v>163</v>
      </c>
      <c r="B93" t="s">
        <v>8</v>
      </c>
      <c r="C93">
        <v>33</v>
      </c>
      <c r="D93" t="s">
        <v>16</v>
      </c>
      <c r="E93" s="6">
        <v>44129</v>
      </c>
      <c r="F93" t="s">
        <v>12</v>
      </c>
      <c r="G93" s="21">
        <v>96140</v>
      </c>
      <c r="H93" t="s">
        <v>205</v>
      </c>
      <c r="I93" s="7">
        <f ca="1">(TODAY()-Staff6[[#This Row],[Date Joined]])/365</f>
        <v>3.591780821917808</v>
      </c>
      <c r="J93" s="22">
        <f ca="1">ROUNDUP(IF(Staff6[[#This Row],[tenure]]&gt;2,3%,2% )*Staff6[[#This Row],[Salary]],0)</f>
        <v>2885</v>
      </c>
    </row>
    <row r="94" spans="1:10" x14ac:dyDescent="0.25">
      <c r="A94" t="s">
        <v>58</v>
      </c>
      <c r="B94" t="s">
        <v>15</v>
      </c>
      <c r="C94">
        <v>22</v>
      </c>
      <c r="D94" t="s">
        <v>13</v>
      </c>
      <c r="E94" s="6">
        <v>44446</v>
      </c>
      <c r="F94" t="s">
        <v>19</v>
      </c>
      <c r="G94" s="21">
        <v>112780</v>
      </c>
      <c r="H94" t="s">
        <v>207</v>
      </c>
      <c r="I94" s="7">
        <f ca="1">(TODAY()-Staff6[[#This Row],[Date Joined]])/365</f>
        <v>2.7232876712328768</v>
      </c>
      <c r="J94" s="22">
        <f ca="1">ROUNDUP(IF(Staff6[[#This Row],[tenure]]&gt;2,3%,2% )*Staff6[[#This Row],[Salary]],0)</f>
        <v>3384</v>
      </c>
    </row>
    <row r="95" spans="1:10" x14ac:dyDescent="0.25">
      <c r="A95" t="s">
        <v>70</v>
      </c>
      <c r="B95" t="s">
        <v>15</v>
      </c>
      <c r="C95">
        <v>46</v>
      </c>
      <c r="D95" t="s">
        <v>16</v>
      </c>
      <c r="E95" s="6">
        <v>44758</v>
      </c>
      <c r="F95" t="s">
        <v>9</v>
      </c>
      <c r="G95" s="21">
        <v>70610</v>
      </c>
      <c r="H95" t="s">
        <v>207</v>
      </c>
      <c r="I95" s="7">
        <f ca="1">(TODAY()-Staff6[[#This Row],[Date Joined]])/365</f>
        <v>1.8684931506849316</v>
      </c>
      <c r="J95" s="22">
        <f ca="1">ROUNDUP(IF(Staff6[[#This Row],[tenure]]&gt;2,3%,2% )*Staff6[[#This Row],[Salary]],0)</f>
        <v>1413</v>
      </c>
    </row>
    <row r="96" spans="1:10" x14ac:dyDescent="0.25">
      <c r="A96" t="s">
        <v>75</v>
      </c>
      <c r="B96" t="s">
        <v>8</v>
      </c>
      <c r="C96">
        <v>28</v>
      </c>
      <c r="D96" t="s">
        <v>16</v>
      </c>
      <c r="E96" s="6">
        <v>44357</v>
      </c>
      <c r="F96" t="s">
        <v>19</v>
      </c>
      <c r="G96" s="21">
        <v>53240</v>
      </c>
      <c r="H96" t="s">
        <v>207</v>
      </c>
      <c r="I96" s="7">
        <f ca="1">(TODAY()-Staff6[[#This Row],[Date Joined]])/365</f>
        <v>2.967123287671233</v>
      </c>
      <c r="J96" s="22">
        <f ca="1">ROUNDUP(IF(Staff6[[#This Row],[tenure]]&gt;2,3%,2% )*Staff6[[#This Row],[Salary]],0)</f>
        <v>1598</v>
      </c>
    </row>
    <row r="97" spans="1:10" x14ac:dyDescent="0.25">
      <c r="A97" t="s">
        <v>49</v>
      </c>
      <c r="B97" t="s">
        <v>206</v>
      </c>
      <c r="C97">
        <v>37</v>
      </c>
      <c r="D97" t="s">
        <v>24</v>
      </c>
      <c r="E97" s="6">
        <v>44146</v>
      </c>
      <c r="F97" t="s">
        <v>21</v>
      </c>
      <c r="G97" s="21">
        <v>115440</v>
      </c>
      <c r="H97" t="s">
        <v>207</v>
      </c>
      <c r="I97" s="7">
        <f ca="1">(TODAY()-Staff6[[#This Row],[Date Joined]])/365</f>
        <v>3.5452054794520547</v>
      </c>
      <c r="J97" s="22">
        <f ca="1">ROUNDUP(IF(Staff6[[#This Row],[tenure]]&gt;2,3%,2% )*Staff6[[#This Row],[Salary]],0)</f>
        <v>3464</v>
      </c>
    </row>
    <row r="98" spans="1:10" x14ac:dyDescent="0.25">
      <c r="A98" t="s">
        <v>65</v>
      </c>
      <c r="B98" t="s">
        <v>15</v>
      </c>
      <c r="C98">
        <v>32</v>
      </c>
      <c r="D98" t="s">
        <v>16</v>
      </c>
      <c r="E98" s="6">
        <v>44465</v>
      </c>
      <c r="F98" t="s">
        <v>19</v>
      </c>
      <c r="G98" s="21">
        <v>53540</v>
      </c>
      <c r="H98" t="s">
        <v>207</v>
      </c>
      <c r="I98" s="7">
        <f ca="1">(TODAY()-Staff6[[#This Row],[Date Joined]])/365</f>
        <v>2.6712328767123288</v>
      </c>
      <c r="J98" s="22">
        <f ca="1">ROUNDUP(IF(Staff6[[#This Row],[tenure]]&gt;2,3%,2% )*Staff6[[#This Row],[Salary]],0)</f>
        <v>1607</v>
      </c>
    </row>
    <row r="99" spans="1:10" x14ac:dyDescent="0.25">
      <c r="A99" t="s">
        <v>81</v>
      </c>
      <c r="B99" t="s">
        <v>8</v>
      </c>
      <c r="C99">
        <v>30</v>
      </c>
      <c r="D99" t="s">
        <v>16</v>
      </c>
      <c r="E99" s="6">
        <v>44861</v>
      </c>
      <c r="F99" t="s">
        <v>9</v>
      </c>
      <c r="G99" s="21">
        <v>112570</v>
      </c>
      <c r="H99" t="s">
        <v>207</v>
      </c>
      <c r="I99" s="7">
        <f ca="1">(TODAY()-Staff6[[#This Row],[Date Joined]])/365</f>
        <v>1.5863013698630137</v>
      </c>
      <c r="J99" s="22">
        <f ca="1">ROUNDUP(IF(Staff6[[#This Row],[tenure]]&gt;2,3%,2% )*Staff6[[#This Row],[Salary]],0)</f>
        <v>2252</v>
      </c>
    </row>
    <row r="100" spans="1:10" x14ac:dyDescent="0.25">
      <c r="A100" t="s">
        <v>51</v>
      </c>
      <c r="B100" t="s">
        <v>15</v>
      </c>
      <c r="C100">
        <v>33</v>
      </c>
      <c r="D100" t="s">
        <v>13</v>
      </c>
      <c r="E100" s="6">
        <v>44701</v>
      </c>
      <c r="F100" t="s">
        <v>9</v>
      </c>
      <c r="G100" s="21">
        <v>48530</v>
      </c>
      <c r="H100" t="s">
        <v>207</v>
      </c>
      <c r="I100" s="7">
        <f ca="1">(TODAY()-Staff6[[#This Row],[Date Joined]])/365</f>
        <v>2.0246575342465754</v>
      </c>
      <c r="J100" s="22">
        <f ca="1">ROUNDUP(IF(Staff6[[#This Row],[tenure]]&gt;2,3%,2% )*Staff6[[#This Row],[Salary]],0)</f>
        <v>1456</v>
      </c>
    </row>
    <row r="101" spans="1:10" x14ac:dyDescent="0.25">
      <c r="A101" t="s">
        <v>61</v>
      </c>
      <c r="B101" t="s">
        <v>8</v>
      </c>
      <c r="C101">
        <v>24</v>
      </c>
      <c r="D101" t="s">
        <v>16</v>
      </c>
      <c r="E101" s="6">
        <v>44148</v>
      </c>
      <c r="F101" t="s">
        <v>12</v>
      </c>
      <c r="G101" s="21">
        <v>62780</v>
      </c>
      <c r="H101" t="s">
        <v>207</v>
      </c>
      <c r="I101" s="7">
        <f ca="1">(TODAY()-Staff6[[#This Row],[Date Joined]])/365</f>
        <v>3.5397260273972604</v>
      </c>
      <c r="J101" s="22">
        <f ca="1">ROUNDUP(IF(Staff6[[#This Row],[tenure]]&gt;2,3%,2% )*Staff6[[#This Row],[Salary]],0)</f>
        <v>1884</v>
      </c>
    </row>
    <row r="102" spans="1:10" x14ac:dyDescent="0.25">
      <c r="A102" t="s">
        <v>82</v>
      </c>
      <c r="B102" t="s">
        <v>15</v>
      </c>
      <c r="C102">
        <v>33</v>
      </c>
      <c r="D102" t="s">
        <v>16</v>
      </c>
      <c r="E102" s="6">
        <v>44509</v>
      </c>
      <c r="F102" t="s">
        <v>12</v>
      </c>
      <c r="G102" s="21">
        <v>53870</v>
      </c>
      <c r="H102" t="s">
        <v>207</v>
      </c>
      <c r="I102" s="7">
        <f ca="1">(TODAY()-Staff6[[#This Row],[Date Joined]])/365</f>
        <v>2.5506849315068494</v>
      </c>
      <c r="J102" s="22">
        <f ca="1">ROUNDUP(IF(Staff6[[#This Row],[tenure]]&gt;2,3%,2% )*Staff6[[#This Row],[Salary]],0)</f>
        <v>1617</v>
      </c>
    </row>
    <row r="103" spans="1:10" x14ac:dyDescent="0.25">
      <c r="A103" t="s">
        <v>60</v>
      </c>
      <c r="B103" t="s">
        <v>8</v>
      </c>
      <c r="C103">
        <v>27</v>
      </c>
      <c r="D103" t="s">
        <v>16</v>
      </c>
      <c r="E103" s="6">
        <v>44122</v>
      </c>
      <c r="F103" t="s">
        <v>56</v>
      </c>
      <c r="G103" s="21">
        <v>119110</v>
      </c>
      <c r="H103" t="s">
        <v>207</v>
      </c>
      <c r="I103" s="7">
        <f ca="1">(TODAY()-Staff6[[#This Row],[Date Joined]])/365</f>
        <v>3.6109589041095891</v>
      </c>
      <c r="J103" s="22">
        <f ca="1">ROUNDUP(IF(Staff6[[#This Row],[tenure]]&gt;2,3%,2% )*Staff6[[#This Row],[Salary]],0)</f>
        <v>3574</v>
      </c>
    </row>
    <row r="104" spans="1:10" x14ac:dyDescent="0.25">
      <c r="A104" t="s">
        <v>87</v>
      </c>
      <c r="B104" t="s">
        <v>15</v>
      </c>
      <c r="C104">
        <v>29</v>
      </c>
      <c r="D104" t="s">
        <v>24</v>
      </c>
      <c r="E104" s="6">
        <v>44180</v>
      </c>
      <c r="F104" t="s">
        <v>12</v>
      </c>
      <c r="G104" s="21">
        <v>112110</v>
      </c>
      <c r="H104" t="s">
        <v>207</v>
      </c>
      <c r="I104" s="7">
        <f ca="1">(TODAY()-Staff6[[#This Row],[Date Joined]])/365</f>
        <v>3.452054794520548</v>
      </c>
      <c r="J104" s="22">
        <f ca="1">ROUNDUP(IF(Staff6[[#This Row],[tenure]]&gt;2,3%,2% )*Staff6[[#This Row],[Salary]],0)</f>
        <v>3364</v>
      </c>
    </row>
    <row r="105" spans="1:10" x14ac:dyDescent="0.25">
      <c r="A105" t="s">
        <v>76</v>
      </c>
      <c r="B105" t="s">
        <v>15</v>
      </c>
      <c r="C105">
        <v>25</v>
      </c>
      <c r="D105" t="s">
        <v>16</v>
      </c>
      <c r="E105" s="6">
        <v>44383</v>
      </c>
      <c r="F105" t="s">
        <v>19</v>
      </c>
      <c r="G105" s="21">
        <v>65700</v>
      </c>
      <c r="H105" t="s">
        <v>207</v>
      </c>
      <c r="I105" s="7">
        <f ca="1">(TODAY()-Staff6[[#This Row],[Date Joined]])/365</f>
        <v>2.8958904109589043</v>
      </c>
      <c r="J105" s="22">
        <f ca="1">ROUNDUP(IF(Staff6[[#This Row],[tenure]]&gt;2,3%,2% )*Staff6[[#This Row],[Salary]],0)</f>
        <v>1971</v>
      </c>
    </row>
    <row r="106" spans="1:10" x14ac:dyDescent="0.25">
      <c r="A106" t="s">
        <v>97</v>
      </c>
      <c r="B106" t="s">
        <v>15</v>
      </c>
      <c r="C106">
        <v>37</v>
      </c>
      <c r="D106" t="s">
        <v>16</v>
      </c>
      <c r="E106" s="6">
        <v>44701</v>
      </c>
      <c r="F106" t="s">
        <v>12</v>
      </c>
      <c r="G106" s="21">
        <v>69070</v>
      </c>
      <c r="H106" t="s">
        <v>207</v>
      </c>
      <c r="I106" s="7">
        <f ca="1">(TODAY()-Staff6[[#This Row],[Date Joined]])/365</f>
        <v>2.0246575342465754</v>
      </c>
      <c r="J106" s="22">
        <f ca="1">ROUNDUP(IF(Staff6[[#This Row],[tenure]]&gt;2,3%,2% )*Staff6[[#This Row],[Salary]],0)</f>
        <v>2073</v>
      </c>
    </row>
    <row r="107" spans="1:10" x14ac:dyDescent="0.25">
      <c r="A107" t="s">
        <v>22</v>
      </c>
      <c r="B107" t="s">
        <v>15</v>
      </c>
      <c r="C107">
        <v>20</v>
      </c>
      <c r="D107" t="s">
        <v>16</v>
      </c>
      <c r="E107" s="6">
        <v>44459</v>
      </c>
      <c r="F107" t="s">
        <v>12</v>
      </c>
      <c r="G107" s="21">
        <v>107700</v>
      </c>
      <c r="H107" t="s">
        <v>207</v>
      </c>
      <c r="I107" s="7">
        <f ca="1">(TODAY()-Staff6[[#This Row],[Date Joined]])/365</f>
        <v>2.6876712328767125</v>
      </c>
      <c r="J107" s="22">
        <f ca="1">ROUNDUP(IF(Staff6[[#This Row],[tenure]]&gt;2,3%,2% )*Staff6[[#This Row],[Salary]],0)</f>
        <v>3231</v>
      </c>
    </row>
    <row r="108" spans="1:10" x14ac:dyDescent="0.25">
      <c r="A108" t="s">
        <v>84</v>
      </c>
      <c r="B108" t="s">
        <v>8</v>
      </c>
      <c r="C108">
        <v>32</v>
      </c>
      <c r="D108" t="s">
        <v>13</v>
      </c>
      <c r="E108" s="6">
        <v>44354</v>
      </c>
      <c r="F108" t="s">
        <v>12</v>
      </c>
      <c r="G108" s="21">
        <v>43840</v>
      </c>
      <c r="H108" t="s">
        <v>207</v>
      </c>
      <c r="I108" s="7">
        <f ca="1">(TODAY()-Staff6[[#This Row],[Date Joined]])/365</f>
        <v>2.9753424657534246</v>
      </c>
      <c r="J108" s="22">
        <f ca="1">ROUNDUP(IF(Staff6[[#This Row],[tenure]]&gt;2,3%,2% )*Staff6[[#This Row],[Salary]],0)</f>
        <v>1316</v>
      </c>
    </row>
    <row r="109" spans="1:10" x14ac:dyDescent="0.25">
      <c r="A109" t="s">
        <v>105</v>
      </c>
      <c r="B109" t="s">
        <v>15</v>
      </c>
      <c r="C109">
        <v>40</v>
      </c>
      <c r="D109" t="s">
        <v>16</v>
      </c>
      <c r="E109" s="6">
        <v>44263</v>
      </c>
      <c r="F109" t="s">
        <v>9</v>
      </c>
      <c r="G109" s="21">
        <v>99750</v>
      </c>
      <c r="H109" t="s">
        <v>207</v>
      </c>
      <c r="I109" s="7">
        <f ca="1">(TODAY()-Staff6[[#This Row],[Date Joined]])/365</f>
        <v>3.2246575342465755</v>
      </c>
      <c r="J109" s="22">
        <f ca="1">ROUNDUP(IF(Staff6[[#This Row],[tenure]]&gt;2,3%,2% )*Staff6[[#This Row],[Salary]],0)</f>
        <v>2993</v>
      </c>
    </row>
    <row r="110" spans="1:10" x14ac:dyDescent="0.25">
      <c r="A110" t="s">
        <v>47</v>
      </c>
      <c r="B110" t="s">
        <v>15</v>
      </c>
      <c r="C110">
        <v>21</v>
      </c>
      <c r="D110" t="s">
        <v>16</v>
      </c>
      <c r="E110" s="6">
        <v>44104</v>
      </c>
      <c r="F110" t="s">
        <v>9</v>
      </c>
      <c r="G110" s="21">
        <v>37920</v>
      </c>
      <c r="H110" t="s">
        <v>207</v>
      </c>
      <c r="I110" s="7">
        <f ca="1">(TODAY()-Staff6[[#This Row],[Date Joined]])/365</f>
        <v>3.6602739726027398</v>
      </c>
      <c r="J110" s="22">
        <f ca="1">ROUNDUP(IF(Staff6[[#This Row],[tenure]]&gt;2,3%,2% )*Staff6[[#This Row],[Salary]],0)</f>
        <v>1138</v>
      </c>
    </row>
    <row r="111" spans="1:10" x14ac:dyDescent="0.25">
      <c r="A111" t="s">
        <v>31</v>
      </c>
      <c r="B111" t="s">
        <v>15</v>
      </c>
      <c r="C111">
        <v>21</v>
      </c>
      <c r="D111" t="s">
        <v>16</v>
      </c>
      <c r="E111" s="6">
        <v>44762</v>
      </c>
      <c r="F111" t="s">
        <v>9</v>
      </c>
      <c r="G111" s="21">
        <v>57090</v>
      </c>
      <c r="H111" t="s">
        <v>207</v>
      </c>
      <c r="I111" s="7">
        <f ca="1">(TODAY()-Staff6[[#This Row],[Date Joined]])/365</f>
        <v>1.8575342465753424</v>
      </c>
      <c r="J111" s="22">
        <f ca="1">ROUNDUP(IF(Staff6[[#This Row],[tenure]]&gt;2,3%,2% )*Staff6[[#This Row],[Salary]],0)</f>
        <v>1142</v>
      </c>
    </row>
    <row r="112" spans="1:10" x14ac:dyDescent="0.25">
      <c r="A112" t="s">
        <v>30</v>
      </c>
      <c r="B112" t="s">
        <v>8</v>
      </c>
      <c r="C112">
        <v>31</v>
      </c>
      <c r="D112" t="s">
        <v>16</v>
      </c>
      <c r="E112" s="6">
        <v>44145</v>
      </c>
      <c r="F112" t="s">
        <v>12</v>
      </c>
      <c r="G112" s="21">
        <v>41980</v>
      </c>
      <c r="H112" t="s">
        <v>207</v>
      </c>
      <c r="I112" s="7">
        <f ca="1">(TODAY()-Staff6[[#This Row],[Date Joined]])/365</f>
        <v>3.547945205479452</v>
      </c>
      <c r="J112" s="22">
        <f ca="1">ROUNDUP(IF(Staff6[[#This Row],[tenure]]&gt;2,3%,2% )*Staff6[[#This Row],[Salary]],0)</f>
        <v>1260</v>
      </c>
    </row>
    <row r="113" spans="1:10" x14ac:dyDescent="0.25">
      <c r="A113" t="s">
        <v>78</v>
      </c>
      <c r="B113" t="s">
        <v>15</v>
      </c>
      <c r="C113">
        <v>21</v>
      </c>
      <c r="D113" t="s">
        <v>16</v>
      </c>
      <c r="E113" s="6">
        <v>44242</v>
      </c>
      <c r="F113" t="s">
        <v>56</v>
      </c>
      <c r="G113" s="21">
        <v>75880</v>
      </c>
      <c r="H113" t="s">
        <v>207</v>
      </c>
      <c r="I113" s="7">
        <f ca="1">(TODAY()-Staff6[[#This Row],[Date Joined]])/365</f>
        <v>3.2821917808219179</v>
      </c>
      <c r="J113" s="22">
        <f ca="1">ROUNDUP(IF(Staff6[[#This Row],[tenure]]&gt;2,3%,2% )*Staff6[[#This Row],[Salary]],0)</f>
        <v>2277</v>
      </c>
    </row>
    <row r="114" spans="1:10" x14ac:dyDescent="0.25">
      <c r="A114" t="s">
        <v>36</v>
      </c>
      <c r="B114" t="s">
        <v>8</v>
      </c>
      <c r="C114">
        <v>34</v>
      </c>
      <c r="D114" t="s">
        <v>16</v>
      </c>
      <c r="E114" s="6">
        <v>44653</v>
      </c>
      <c r="F114" t="s">
        <v>21</v>
      </c>
      <c r="G114" s="21">
        <v>58940</v>
      </c>
      <c r="H114" t="s">
        <v>207</v>
      </c>
      <c r="I114" s="7">
        <f ca="1">(TODAY()-Staff6[[#This Row],[Date Joined]])/365</f>
        <v>2.1561643835616437</v>
      </c>
      <c r="J114" s="22">
        <f ca="1">ROUNDUP(IF(Staff6[[#This Row],[tenure]]&gt;2,3%,2% )*Staff6[[#This Row],[Salary]],0)</f>
        <v>1769</v>
      </c>
    </row>
    <row r="115" spans="1:10" x14ac:dyDescent="0.25">
      <c r="A115" t="s">
        <v>27</v>
      </c>
      <c r="B115" t="s">
        <v>8</v>
      </c>
      <c r="C115">
        <v>30</v>
      </c>
      <c r="D115" t="s">
        <v>24</v>
      </c>
      <c r="E115" s="6">
        <v>44389</v>
      </c>
      <c r="F115" t="s">
        <v>21</v>
      </c>
      <c r="G115" s="21">
        <v>67910</v>
      </c>
      <c r="H115" t="s">
        <v>207</v>
      </c>
      <c r="I115" s="7">
        <f ca="1">(TODAY()-Staff6[[#This Row],[Date Joined]])/365</f>
        <v>2.8794520547945206</v>
      </c>
      <c r="J115" s="22">
        <f ca="1">ROUNDUP(IF(Staff6[[#This Row],[tenure]]&gt;2,3%,2% )*Staff6[[#This Row],[Salary]],0)</f>
        <v>2038</v>
      </c>
    </row>
    <row r="116" spans="1:10" x14ac:dyDescent="0.25">
      <c r="A116" t="s">
        <v>26</v>
      </c>
      <c r="B116" t="s">
        <v>8</v>
      </c>
      <c r="C116">
        <v>31</v>
      </c>
      <c r="D116" t="s">
        <v>16</v>
      </c>
      <c r="E116" s="6">
        <v>44663</v>
      </c>
      <c r="F116" t="s">
        <v>12</v>
      </c>
      <c r="G116" s="21">
        <v>58100</v>
      </c>
      <c r="H116" t="s">
        <v>207</v>
      </c>
      <c r="I116" s="7">
        <f ca="1">(TODAY()-Staff6[[#This Row],[Date Joined]])/365</f>
        <v>2.128767123287671</v>
      </c>
      <c r="J116" s="22">
        <f ca="1">ROUNDUP(IF(Staff6[[#This Row],[tenure]]&gt;2,3%,2% )*Staff6[[#This Row],[Salary]],0)</f>
        <v>1743</v>
      </c>
    </row>
    <row r="117" spans="1:10" x14ac:dyDescent="0.25">
      <c r="A117" t="s">
        <v>53</v>
      </c>
      <c r="B117" t="s">
        <v>15</v>
      </c>
      <c r="C117">
        <v>27</v>
      </c>
      <c r="D117" t="s">
        <v>16</v>
      </c>
      <c r="E117" s="6">
        <v>44567</v>
      </c>
      <c r="F117" t="s">
        <v>21</v>
      </c>
      <c r="G117" s="21">
        <v>48980</v>
      </c>
      <c r="H117" t="s">
        <v>207</v>
      </c>
      <c r="I117" s="7">
        <f ca="1">(TODAY()-Staff6[[#This Row],[Date Joined]])/365</f>
        <v>2.3917808219178083</v>
      </c>
      <c r="J117" s="22">
        <f ca="1">ROUNDUP(IF(Staff6[[#This Row],[tenure]]&gt;2,3%,2% )*Staff6[[#This Row],[Salary]],0)</f>
        <v>1470</v>
      </c>
    </row>
    <row r="118" spans="1:10" x14ac:dyDescent="0.25">
      <c r="A118" t="s">
        <v>20</v>
      </c>
      <c r="B118" t="s">
        <v>206</v>
      </c>
      <c r="C118">
        <v>30</v>
      </c>
      <c r="D118" t="s">
        <v>16</v>
      </c>
      <c r="E118" s="6">
        <v>44597</v>
      </c>
      <c r="F118" t="s">
        <v>21</v>
      </c>
      <c r="G118" s="21">
        <v>64000</v>
      </c>
      <c r="H118" t="s">
        <v>207</v>
      </c>
      <c r="I118" s="7">
        <f ca="1">(TODAY()-Staff6[[#This Row],[Date Joined]])/365</f>
        <v>2.3095890410958906</v>
      </c>
      <c r="J118" s="22">
        <f ca="1">ROUNDUP(IF(Staff6[[#This Row],[tenure]]&gt;2,3%,2% )*Staff6[[#This Row],[Salary]],0)</f>
        <v>1920</v>
      </c>
    </row>
    <row r="119" spans="1:10" x14ac:dyDescent="0.25">
      <c r="A119" t="s">
        <v>7</v>
      </c>
      <c r="B119" t="s">
        <v>8</v>
      </c>
      <c r="C119">
        <v>42</v>
      </c>
      <c r="D119" t="s">
        <v>10</v>
      </c>
      <c r="E119" s="6">
        <v>44779</v>
      </c>
      <c r="F119" t="s">
        <v>9</v>
      </c>
      <c r="G119" s="21">
        <v>75000</v>
      </c>
      <c r="H119" t="s">
        <v>207</v>
      </c>
      <c r="I119" s="7">
        <f ca="1">(TODAY()-Staff6[[#This Row],[Date Joined]])/365</f>
        <v>1.810958904109589</v>
      </c>
      <c r="J119" s="22">
        <f ca="1">ROUNDUP(IF(Staff6[[#This Row],[tenure]]&gt;2,3%,2% )*Staff6[[#This Row],[Salary]],0)</f>
        <v>1500</v>
      </c>
    </row>
    <row r="120" spans="1:10" x14ac:dyDescent="0.25">
      <c r="A120" t="s">
        <v>74</v>
      </c>
      <c r="B120" t="s">
        <v>8</v>
      </c>
      <c r="C120">
        <v>40</v>
      </c>
      <c r="D120" t="s">
        <v>16</v>
      </c>
      <c r="E120" s="6">
        <v>44337</v>
      </c>
      <c r="F120" t="s">
        <v>12</v>
      </c>
      <c r="G120" s="21">
        <v>87620</v>
      </c>
      <c r="H120" t="s">
        <v>207</v>
      </c>
      <c r="I120" s="7">
        <f ca="1">(TODAY()-Staff6[[#This Row],[Date Joined]])/365</f>
        <v>3.021917808219178</v>
      </c>
      <c r="J120" s="22">
        <f ca="1">ROUNDUP(IF(Staff6[[#This Row],[tenure]]&gt;2,3%,2% )*Staff6[[#This Row],[Salary]],0)</f>
        <v>2629</v>
      </c>
    </row>
    <row r="121" spans="1:10" x14ac:dyDescent="0.25">
      <c r="A121" t="s">
        <v>44</v>
      </c>
      <c r="B121" t="s">
        <v>8</v>
      </c>
      <c r="C121">
        <v>29</v>
      </c>
      <c r="D121" t="s">
        <v>16</v>
      </c>
      <c r="E121" s="6">
        <v>44023</v>
      </c>
      <c r="F121" t="s">
        <v>12</v>
      </c>
      <c r="G121" s="21">
        <v>34980</v>
      </c>
      <c r="H121" t="s">
        <v>207</v>
      </c>
      <c r="I121" s="7">
        <f ca="1">(TODAY()-Staff6[[#This Row],[Date Joined]])/365</f>
        <v>3.882191780821918</v>
      </c>
      <c r="J121" s="22">
        <f ca="1">ROUNDUP(IF(Staff6[[#This Row],[tenure]]&gt;2,3%,2% )*Staff6[[#This Row],[Salary]],0)</f>
        <v>1050</v>
      </c>
    </row>
    <row r="122" spans="1:10" x14ac:dyDescent="0.25">
      <c r="A122" t="s">
        <v>35</v>
      </c>
      <c r="B122" t="s">
        <v>8</v>
      </c>
      <c r="C122">
        <v>28</v>
      </c>
      <c r="D122" t="s">
        <v>16</v>
      </c>
      <c r="E122" s="6">
        <v>44185</v>
      </c>
      <c r="F122" t="s">
        <v>21</v>
      </c>
      <c r="G122" s="21">
        <v>75970</v>
      </c>
      <c r="H122" t="s">
        <v>207</v>
      </c>
      <c r="I122" s="7">
        <f ca="1">(TODAY()-Staff6[[#This Row],[Date Joined]])/365</f>
        <v>3.4383561643835616</v>
      </c>
      <c r="J122" s="22">
        <f ca="1">ROUNDUP(IF(Staff6[[#This Row],[tenure]]&gt;2,3%,2% )*Staff6[[#This Row],[Salary]],0)</f>
        <v>2280</v>
      </c>
    </row>
    <row r="123" spans="1:10" x14ac:dyDescent="0.25">
      <c r="A123" t="s">
        <v>38</v>
      </c>
      <c r="B123" t="s">
        <v>8</v>
      </c>
      <c r="C123">
        <v>34</v>
      </c>
      <c r="D123" t="s">
        <v>16</v>
      </c>
      <c r="E123" s="6">
        <v>44612</v>
      </c>
      <c r="F123" t="s">
        <v>21</v>
      </c>
      <c r="G123" s="21">
        <v>60130</v>
      </c>
      <c r="H123" t="s">
        <v>207</v>
      </c>
      <c r="I123" s="7">
        <f ca="1">(TODAY()-Staff6[[#This Row],[Date Joined]])/365</f>
        <v>2.2684931506849315</v>
      </c>
      <c r="J123" s="22">
        <f ca="1">ROUNDUP(IF(Staff6[[#This Row],[tenure]]&gt;2,3%,2% )*Staff6[[#This Row],[Salary]],0)</f>
        <v>1804</v>
      </c>
    </row>
    <row r="124" spans="1:10" x14ac:dyDescent="0.25">
      <c r="A124" t="s">
        <v>41</v>
      </c>
      <c r="B124" t="s">
        <v>8</v>
      </c>
      <c r="C124">
        <v>33</v>
      </c>
      <c r="D124" t="s">
        <v>42</v>
      </c>
      <c r="E124" s="6">
        <v>44374</v>
      </c>
      <c r="F124" t="s">
        <v>12</v>
      </c>
      <c r="G124" s="21">
        <v>75480</v>
      </c>
      <c r="H124" t="s">
        <v>207</v>
      </c>
      <c r="I124" s="7">
        <f ca="1">(TODAY()-Staff6[[#This Row],[Date Joined]])/365</f>
        <v>2.9205479452054797</v>
      </c>
      <c r="J124" s="22">
        <f ca="1">ROUNDUP(IF(Staff6[[#This Row],[tenure]]&gt;2,3%,2% )*Staff6[[#This Row],[Salary]],0)</f>
        <v>2265</v>
      </c>
    </row>
    <row r="125" spans="1:10" x14ac:dyDescent="0.25">
      <c r="A125" t="s">
        <v>40</v>
      </c>
      <c r="B125" t="s">
        <v>15</v>
      </c>
      <c r="C125">
        <v>33</v>
      </c>
      <c r="D125" t="s">
        <v>16</v>
      </c>
      <c r="E125" s="6">
        <v>44164</v>
      </c>
      <c r="F125" t="s">
        <v>9</v>
      </c>
      <c r="G125" s="21">
        <v>115920</v>
      </c>
      <c r="H125" t="s">
        <v>207</v>
      </c>
      <c r="I125" s="7">
        <f ca="1">(TODAY()-Staff6[[#This Row],[Date Joined]])/365</f>
        <v>3.495890410958904</v>
      </c>
      <c r="J125" s="22">
        <f ca="1">ROUNDUP(IF(Staff6[[#This Row],[tenure]]&gt;2,3%,2% )*Staff6[[#This Row],[Salary]],0)</f>
        <v>3478</v>
      </c>
    </row>
    <row r="126" spans="1:10" x14ac:dyDescent="0.25">
      <c r="A126" t="s">
        <v>48</v>
      </c>
      <c r="B126" t="s">
        <v>8</v>
      </c>
      <c r="C126">
        <v>36</v>
      </c>
      <c r="D126" t="s">
        <v>16</v>
      </c>
      <c r="E126" s="6">
        <v>44494</v>
      </c>
      <c r="F126" t="s">
        <v>19</v>
      </c>
      <c r="G126" s="21">
        <v>78540</v>
      </c>
      <c r="H126" t="s">
        <v>207</v>
      </c>
      <c r="I126" s="7">
        <f ca="1">(TODAY()-Staff6[[#This Row],[Date Joined]])/365</f>
        <v>2.591780821917808</v>
      </c>
      <c r="J126" s="22">
        <f ca="1">ROUNDUP(IF(Staff6[[#This Row],[tenure]]&gt;2,3%,2% )*Staff6[[#This Row],[Salary]],0)</f>
        <v>2357</v>
      </c>
    </row>
    <row r="127" spans="1:10" x14ac:dyDescent="0.25">
      <c r="A127" t="s">
        <v>34</v>
      </c>
      <c r="B127" t="s">
        <v>15</v>
      </c>
      <c r="C127">
        <v>25</v>
      </c>
      <c r="D127" t="s">
        <v>13</v>
      </c>
      <c r="E127" s="6">
        <v>44726</v>
      </c>
      <c r="F127" t="s">
        <v>9</v>
      </c>
      <c r="G127" s="21">
        <v>109190</v>
      </c>
      <c r="H127" t="s">
        <v>207</v>
      </c>
      <c r="I127" s="7">
        <f ca="1">(TODAY()-Staff6[[#This Row],[Date Joined]])/365</f>
        <v>1.9561643835616438</v>
      </c>
      <c r="J127" s="22">
        <f ca="1">ROUNDUP(IF(Staff6[[#This Row],[tenure]]&gt;2,3%,2% )*Staff6[[#This Row],[Salary]],0)</f>
        <v>2184</v>
      </c>
    </row>
    <row r="128" spans="1:10" x14ac:dyDescent="0.25">
      <c r="A128" t="s">
        <v>73</v>
      </c>
      <c r="B128" t="s">
        <v>8</v>
      </c>
      <c r="C128">
        <v>34</v>
      </c>
      <c r="D128" t="s">
        <v>24</v>
      </c>
      <c r="E128" s="6">
        <v>44721</v>
      </c>
      <c r="F128" t="s">
        <v>19</v>
      </c>
      <c r="G128" s="21">
        <v>49630</v>
      </c>
      <c r="H128" t="s">
        <v>207</v>
      </c>
      <c r="I128" s="7">
        <f ca="1">(TODAY()-Staff6[[#This Row],[Date Joined]])/365</f>
        <v>1.9698630136986301</v>
      </c>
      <c r="J128" s="22">
        <f ca="1">ROUNDUP(IF(Staff6[[#This Row],[tenure]]&gt;2,3%,2% )*Staff6[[#This Row],[Salary]],0)</f>
        <v>993</v>
      </c>
    </row>
    <row r="129" spans="1:10" x14ac:dyDescent="0.25">
      <c r="A129" t="s">
        <v>107</v>
      </c>
      <c r="B129" t="s">
        <v>8</v>
      </c>
      <c r="C129">
        <v>28</v>
      </c>
      <c r="D129" t="s">
        <v>16</v>
      </c>
      <c r="E129" s="6">
        <v>44630</v>
      </c>
      <c r="F129" t="s">
        <v>9</v>
      </c>
      <c r="G129" s="21">
        <v>99970</v>
      </c>
      <c r="H129" t="s">
        <v>207</v>
      </c>
      <c r="I129" s="7">
        <f ca="1">(TODAY()-Staff6[[#This Row],[Date Joined]])/365</f>
        <v>2.2191780821917808</v>
      </c>
      <c r="J129" s="22">
        <f ca="1">ROUNDUP(IF(Staff6[[#This Row],[tenure]]&gt;2,3%,2% )*Staff6[[#This Row],[Salary]],0)</f>
        <v>3000</v>
      </c>
    </row>
    <row r="130" spans="1:10" x14ac:dyDescent="0.25">
      <c r="A130" t="s">
        <v>71</v>
      </c>
      <c r="B130" t="s">
        <v>8</v>
      </c>
      <c r="C130">
        <v>33</v>
      </c>
      <c r="D130" t="s">
        <v>16</v>
      </c>
      <c r="E130" s="6">
        <v>44190</v>
      </c>
      <c r="F130" t="s">
        <v>12</v>
      </c>
      <c r="G130" s="21">
        <v>96140</v>
      </c>
      <c r="H130" t="s">
        <v>207</v>
      </c>
      <c r="I130" s="7">
        <f ca="1">(TODAY()-Staff6[[#This Row],[Date Joined]])/365</f>
        <v>3.4246575342465753</v>
      </c>
      <c r="J130" s="22">
        <f ca="1">ROUNDUP(IF(Staff6[[#This Row],[tenure]]&gt;2,3%,2% )*Staff6[[#This Row],[Salary]],0)</f>
        <v>2885</v>
      </c>
    </row>
    <row r="131" spans="1:10" x14ac:dyDescent="0.25">
      <c r="A131" t="s">
        <v>50</v>
      </c>
      <c r="B131" t="s">
        <v>15</v>
      </c>
      <c r="C131">
        <v>31</v>
      </c>
      <c r="D131" t="s">
        <v>16</v>
      </c>
      <c r="E131" s="6">
        <v>44724</v>
      </c>
      <c r="F131" t="s">
        <v>9</v>
      </c>
      <c r="G131" s="21">
        <v>103550</v>
      </c>
      <c r="H131" t="s">
        <v>207</v>
      </c>
      <c r="I131" s="7">
        <f ca="1">(TODAY()-Staff6[[#This Row],[Date Joined]])/365</f>
        <v>1.9616438356164383</v>
      </c>
      <c r="J131" s="22">
        <f ca="1">ROUNDUP(IF(Staff6[[#This Row],[tenure]]&gt;2,3%,2% )*Staff6[[#This Row],[Salary]],0)</f>
        <v>2071</v>
      </c>
    </row>
    <row r="132" spans="1:10" x14ac:dyDescent="0.25">
      <c r="A132" t="s">
        <v>14</v>
      </c>
      <c r="B132" t="s">
        <v>15</v>
      </c>
      <c r="C132">
        <v>31</v>
      </c>
      <c r="D132" t="s">
        <v>16</v>
      </c>
      <c r="E132" s="6">
        <v>44511</v>
      </c>
      <c r="F132" t="s">
        <v>12</v>
      </c>
      <c r="G132" s="21">
        <v>48950</v>
      </c>
      <c r="H132" t="s">
        <v>207</v>
      </c>
      <c r="I132" s="7">
        <f ca="1">(TODAY()-Staff6[[#This Row],[Date Joined]])/365</f>
        <v>2.5452054794520547</v>
      </c>
      <c r="J132" s="22">
        <f ca="1">ROUNDUP(IF(Staff6[[#This Row],[tenure]]&gt;2,3%,2% )*Staff6[[#This Row],[Salary]],0)</f>
        <v>1469</v>
      </c>
    </row>
    <row r="133" spans="1:10" x14ac:dyDescent="0.25">
      <c r="A133" t="s">
        <v>63</v>
      </c>
      <c r="B133" t="s">
        <v>15</v>
      </c>
      <c r="C133">
        <v>24</v>
      </c>
      <c r="D133" t="s">
        <v>24</v>
      </c>
      <c r="E133" s="6">
        <v>44436</v>
      </c>
      <c r="F133" t="s">
        <v>21</v>
      </c>
      <c r="G133" s="21">
        <v>52610</v>
      </c>
      <c r="H133" t="s">
        <v>207</v>
      </c>
      <c r="I133" s="7">
        <f ca="1">(TODAY()-Staff6[[#This Row],[Date Joined]])/365</f>
        <v>2.7506849315068491</v>
      </c>
      <c r="J133" s="22">
        <f ca="1">ROUNDUP(IF(Staff6[[#This Row],[tenure]]&gt;2,3%,2% )*Staff6[[#This Row],[Salary]],0)</f>
        <v>1579</v>
      </c>
    </row>
    <row r="134" spans="1:10" x14ac:dyDescent="0.25">
      <c r="A134" t="s">
        <v>72</v>
      </c>
      <c r="B134" t="s">
        <v>8</v>
      </c>
      <c r="C134">
        <v>36</v>
      </c>
      <c r="D134" t="s">
        <v>16</v>
      </c>
      <c r="E134" s="6">
        <v>44529</v>
      </c>
      <c r="F134" t="s">
        <v>9</v>
      </c>
      <c r="G134" s="21">
        <v>78390</v>
      </c>
      <c r="H134" t="s">
        <v>207</v>
      </c>
      <c r="I134" s="7">
        <f ca="1">(TODAY()-Staff6[[#This Row],[Date Joined]])/365</f>
        <v>2.495890410958904</v>
      </c>
      <c r="J134" s="22">
        <f ca="1">ROUNDUP(IF(Staff6[[#This Row],[tenure]]&gt;2,3%,2% )*Staff6[[#This Row],[Salary]],0)</f>
        <v>2352</v>
      </c>
    </row>
    <row r="135" spans="1:10" x14ac:dyDescent="0.25">
      <c r="A135" t="s">
        <v>88</v>
      </c>
      <c r="B135" t="s">
        <v>8</v>
      </c>
      <c r="C135">
        <v>33</v>
      </c>
      <c r="D135" t="s">
        <v>16</v>
      </c>
      <c r="E135" s="6">
        <v>44809</v>
      </c>
      <c r="F135" t="s">
        <v>21</v>
      </c>
      <c r="G135" s="21">
        <v>86570</v>
      </c>
      <c r="H135" t="s">
        <v>207</v>
      </c>
      <c r="I135" s="7">
        <f ca="1">(TODAY()-Staff6[[#This Row],[Date Joined]])/365</f>
        <v>1.7287671232876711</v>
      </c>
      <c r="J135" s="22">
        <f ca="1">ROUNDUP(IF(Staff6[[#This Row],[tenure]]&gt;2,3%,2% )*Staff6[[#This Row],[Salary]],0)</f>
        <v>1732</v>
      </c>
    </row>
    <row r="136" spans="1:10" x14ac:dyDescent="0.25">
      <c r="A136" t="s">
        <v>92</v>
      </c>
      <c r="B136" t="s">
        <v>8</v>
      </c>
      <c r="C136">
        <v>27</v>
      </c>
      <c r="D136" t="s">
        <v>16</v>
      </c>
      <c r="E136" s="6">
        <v>44686</v>
      </c>
      <c r="F136" t="s">
        <v>12</v>
      </c>
      <c r="G136" s="21">
        <v>83750</v>
      </c>
      <c r="H136" t="s">
        <v>207</v>
      </c>
      <c r="I136" s="7">
        <f ca="1">(TODAY()-Staff6[[#This Row],[Date Joined]])/365</f>
        <v>2.0657534246575344</v>
      </c>
      <c r="J136" s="22">
        <f ca="1">ROUNDUP(IF(Staff6[[#This Row],[tenure]]&gt;2,3%,2% )*Staff6[[#This Row],[Salary]],0)</f>
        <v>2513</v>
      </c>
    </row>
    <row r="137" spans="1:10" x14ac:dyDescent="0.25">
      <c r="A137" t="s">
        <v>102</v>
      </c>
      <c r="B137" t="s">
        <v>8</v>
      </c>
      <c r="C137">
        <v>34</v>
      </c>
      <c r="D137" t="s">
        <v>16</v>
      </c>
      <c r="E137" s="6">
        <v>44445</v>
      </c>
      <c r="F137" t="s">
        <v>21</v>
      </c>
      <c r="G137" s="21">
        <v>92450</v>
      </c>
      <c r="H137" t="s">
        <v>207</v>
      </c>
      <c r="I137" s="7">
        <f ca="1">(TODAY()-Staff6[[#This Row],[Date Joined]])/365</f>
        <v>2.7260273972602738</v>
      </c>
      <c r="J137" s="22">
        <f ca="1">ROUNDUP(IF(Staff6[[#This Row],[tenure]]&gt;2,3%,2% )*Staff6[[#This Row],[Salary]],0)</f>
        <v>2774</v>
      </c>
    </row>
    <row r="138" spans="1:10" x14ac:dyDescent="0.25">
      <c r="A138" t="s">
        <v>64</v>
      </c>
      <c r="B138" t="s">
        <v>15</v>
      </c>
      <c r="C138">
        <v>20</v>
      </c>
      <c r="D138" t="s">
        <v>16</v>
      </c>
      <c r="E138" s="6">
        <v>44183</v>
      </c>
      <c r="F138" t="s">
        <v>12</v>
      </c>
      <c r="G138" s="21">
        <v>112650</v>
      </c>
      <c r="H138" t="s">
        <v>207</v>
      </c>
      <c r="I138" s="7">
        <f ca="1">(TODAY()-Staff6[[#This Row],[Date Joined]])/365</f>
        <v>3.4438356164383563</v>
      </c>
      <c r="J138" s="22">
        <f ca="1">ROUNDUP(IF(Staff6[[#This Row],[tenure]]&gt;2,3%,2% )*Staff6[[#This Row],[Salary]],0)</f>
        <v>3380</v>
      </c>
    </row>
    <row r="139" spans="1:10" x14ac:dyDescent="0.25">
      <c r="A139" t="s">
        <v>104</v>
      </c>
      <c r="B139" t="s">
        <v>15</v>
      </c>
      <c r="C139">
        <v>20</v>
      </c>
      <c r="D139" t="s">
        <v>16</v>
      </c>
      <c r="E139" s="6">
        <v>44744</v>
      </c>
      <c r="F139" t="s">
        <v>9</v>
      </c>
      <c r="G139" s="21">
        <v>79570</v>
      </c>
      <c r="H139" t="s">
        <v>207</v>
      </c>
      <c r="I139" s="7">
        <f ca="1">(TODAY()-Staff6[[#This Row],[Date Joined]])/365</f>
        <v>1.9068493150684931</v>
      </c>
      <c r="J139" s="22">
        <f ca="1">ROUNDUP(IF(Staff6[[#This Row],[tenure]]&gt;2,3%,2% )*Staff6[[#This Row],[Salary]],0)</f>
        <v>1592</v>
      </c>
    </row>
    <row r="140" spans="1:10" x14ac:dyDescent="0.25">
      <c r="A140" t="s">
        <v>91</v>
      </c>
      <c r="B140" t="s">
        <v>8</v>
      </c>
      <c r="C140">
        <v>20</v>
      </c>
      <c r="D140" t="s">
        <v>24</v>
      </c>
      <c r="E140" s="6">
        <v>44537</v>
      </c>
      <c r="F140" t="s">
        <v>19</v>
      </c>
      <c r="G140" s="21">
        <v>68900</v>
      </c>
      <c r="H140" t="s">
        <v>207</v>
      </c>
      <c r="I140" s="7">
        <f ca="1">(TODAY()-Staff6[[#This Row],[Date Joined]])/365</f>
        <v>2.473972602739726</v>
      </c>
      <c r="J140" s="22">
        <f ca="1">ROUNDUP(IF(Staff6[[#This Row],[tenure]]&gt;2,3%,2% )*Staff6[[#This Row],[Salary]],0)</f>
        <v>2067</v>
      </c>
    </row>
    <row r="141" spans="1:10" x14ac:dyDescent="0.25">
      <c r="A141" t="s">
        <v>39</v>
      </c>
      <c r="B141" t="s">
        <v>8</v>
      </c>
      <c r="C141">
        <v>25</v>
      </c>
      <c r="D141" t="s">
        <v>13</v>
      </c>
      <c r="E141" s="6">
        <v>44694</v>
      </c>
      <c r="F141" t="s">
        <v>12</v>
      </c>
      <c r="G141" s="21">
        <v>80700</v>
      </c>
      <c r="H141" t="s">
        <v>207</v>
      </c>
      <c r="I141" s="7">
        <f ca="1">(TODAY()-Staff6[[#This Row],[Date Joined]])/365</f>
        <v>2.043835616438356</v>
      </c>
      <c r="J141" s="22">
        <f ca="1">ROUNDUP(IF(Staff6[[#This Row],[tenure]]&gt;2,3%,2% )*Staff6[[#This Row],[Salary]],0)</f>
        <v>2421</v>
      </c>
    </row>
    <row r="142" spans="1:10" x14ac:dyDescent="0.25">
      <c r="A142" t="s">
        <v>100</v>
      </c>
      <c r="B142" t="s">
        <v>15</v>
      </c>
      <c r="C142">
        <v>19</v>
      </c>
      <c r="D142" t="s">
        <v>16</v>
      </c>
      <c r="E142" s="6">
        <v>44277</v>
      </c>
      <c r="F142" t="s">
        <v>9</v>
      </c>
      <c r="G142" s="21">
        <v>58960</v>
      </c>
      <c r="H142" t="s">
        <v>207</v>
      </c>
      <c r="I142" s="7">
        <f ca="1">(TODAY()-Staff6[[#This Row],[Date Joined]])/365</f>
        <v>3.1863013698630138</v>
      </c>
      <c r="J142" s="22">
        <f ca="1">ROUNDUP(IF(Staff6[[#This Row],[tenure]]&gt;2,3%,2% )*Staff6[[#This Row],[Salary]],0)</f>
        <v>1769</v>
      </c>
    </row>
    <row r="143" spans="1:10" x14ac:dyDescent="0.25">
      <c r="A143" t="s">
        <v>106</v>
      </c>
      <c r="B143" t="s">
        <v>15</v>
      </c>
      <c r="C143">
        <v>36</v>
      </c>
      <c r="D143" t="s">
        <v>16</v>
      </c>
      <c r="E143" s="6">
        <v>44019</v>
      </c>
      <c r="F143" t="s">
        <v>12</v>
      </c>
      <c r="G143" s="21">
        <v>118840</v>
      </c>
      <c r="H143" t="s">
        <v>207</v>
      </c>
      <c r="I143" s="7">
        <f ca="1">(TODAY()-Staff6[[#This Row],[Date Joined]])/365</f>
        <v>3.893150684931507</v>
      </c>
      <c r="J143" s="22">
        <f ca="1">ROUNDUP(IF(Staff6[[#This Row],[tenure]]&gt;2,3%,2% )*Staff6[[#This Row],[Salary]],0)</f>
        <v>3566</v>
      </c>
    </row>
    <row r="144" spans="1:10" x14ac:dyDescent="0.25">
      <c r="A144" t="s">
        <v>29</v>
      </c>
      <c r="B144" t="s">
        <v>15</v>
      </c>
      <c r="C144">
        <v>28</v>
      </c>
      <c r="D144" t="s">
        <v>13</v>
      </c>
      <c r="E144" s="6">
        <v>44041</v>
      </c>
      <c r="F144" t="s">
        <v>21</v>
      </c>
      <c r="G144" s="21">
        <v>48170</v>
      </c>
      <c r="H144" t="s">
        <v>207</v>
      </c>
      <c r="I144" s="7">
        <f ca="1">(TODAY()-Staff6[[#This Row],[Date Joined]])/365</f>
        <v>3.8328767123287673</v>
      </c>
      <c r="J144" s="22">
        <f ca="1">ROUNDUP(IF(Staff6[[#This Row],[tenure]]&gt;2,3%,2% )*Staff6[[#This Row],[Salary]],0)</f>
        <v>1446</v>
      </c>
    </row>
    <row r="145" spans="1:10" x14ac:dyDescent="0.25">
      <c r="A145" t="s">
        <v>108</v>
      </c>
      <c r="B145" t="s">
        <v>8</v>
      </c>
      <c r="C145">
        <v>32</v>
      </c>
      <c r="D145" t="s">
        <v>16</v>
      </c>
      <c r="E145" s="6">
        <v>44400</v>
      </c>
      <c r="F145" t="s">
        <v>56</v>
      </c>
      <c r="G145" s="21">
        <v>45510</v>
      </c>
      <c r="H145" t="s">
        <v>207</v>
      </c>
      <c r="I145" s="7">
        <f ca="1">(TODAY()-Staff6[[#This Row],[Date Joined]])/365</f>
        <v>2.8493150684931505</v>
      </c>
      <c r="J145" s="22">
        <f ca="1">ROUNDUP(IF(Staff6[[#This Row],[tenure]]&gt;2,3%,2% )*Staff6[[#This Row],[Salary]],0)</f>
        <v>1366</v>
      </c>
    </row>
    <row r="146" spans="1:10" x14ac:dyDescent="0.25">
      <c r="A146" t="s">
        <v>83</v>
      </c>
      <c r="B146" t="s">
        <v>8</v>
      </c>
      <c r="C146">
        <v>36</v>
      </c>
      <c r="D146" t="s">
        <v>16</v>
      </c>
      <c r="E146" s="6">
        <v>44085</v>
      </c>
      <c r="F146" t="s">
        <v>9</v>
      </c>
      <c r="G146" s="21">
        <v>114890</v>
      </c>
      <c r="H146" t="s">
        <v>207</v>
      </c>
      <c r="I146" s="7">
        <f ca="1">(TODAY()-Staff6[[#This Row],[Date Joined]])/365</f>
        <v>3.7123287671232879</v>
      </c>
      <c r="J146" s="22">
        <f ca="1">ROUNDUP(IF(Staff6[[#This Row],[tenure]]&gt;2,3%,2% )*Staff6[[#This Row],[Salary]],0)</f>
        <v>3447</v>
      </c>
    </row>
    <row r="147" spans="1:10" x14ac:dyDescent="0.25">
      <c r="A147" t="s">
        <v>67</v>
      </c>
      <c r="B147" t="s">
        <v>15</v>
      </c>
      <c r="C147">
        <v>30</v>
      </c>
      <c r="D147" t="s">
        <v>16</v>
      </c>
      <c r="E147" s="6">
        <v>44850</v>
      </c>
      <c r="F147" t="s">
        <v>12</v>
      </c>
      <c r="G147" s="21">
        <v>69710</v>
      </c>
      <c r="H147" t="s">
        <v>207</v>
      </c>
      <c r="I147" s="7">
        <f ca="1">(TODAY()-Staff6[[#This Row],[Date Joined]])/365</f>
        <v>1.6164383561643836</v>
      </c>
      <c r="J147" s="22">
        <f ca="1">ROUNDUP(IF(Staff6[[#This Row],[tenure]]&gt;2,3%,2% )*Staff6[[#This Row],[Salary]],0)</f>
        <v>1395</v>
      </c>
    </row>
    <row r="148" spans="1:10" x14ac:dyDescent="0.25">
      <c r="A148" t="s">
        <v>94</v>
      </c>
      <c r="B148" t="s">
        <v>15</v>
      </c>
      <c r="C148">
        <v>36</v>
      </c>
      <c r="D148" t="s">
        <v>16</v>
      </c>
      <c r="E148" s="6">
        <v>44333</v>
      </c>
      <c r="F148" t="s">
        <v>21</v>
      </c>
      <c r="G148" s="21">
        <v>71380</v>
      </c>
      <c r="H148" t="s">
        <v>207</v>
      </c>
      <c r="I148" s="7">
        <f ca="1">(TODAY()-Staff6[[#This Row],[Date Joined]])/365</f>
        <v>3.032876712328767</v>
      </c>
      <c r="J148" s="22">
        <f ca="1">ROUNDUP(IF(Staff6[[#This Row],[tenure]]&gt;2,3%,2% )*Staff6[[#This Row],[Salary]],0)</f>
        <v>2142</v>
      </c>
    </row>
    <row r="149" spans="1:10" x14ac:dyDescent="0.25">
      <c r="A149" t="s">
        <v>33</v>
      </c>
      <c r="B149" t="s">
        <v>8</v>
      </c>
      <c r="C149">
        <v>38</v>
      </c>
      <c r="D149" t="s">
        <v>10</v>
      </c>
      <c r="E149" s="6">
        <v>44377</v>
      </c>
      <c r="F149" t="s">
        <v>19</v>
      </c>
      <c r="G149" s="21">
        <v>109160</v>
      </c>
      <c r="H149" t="s">
        <v>207</v>
      </c>
      <c r="I149" s="7">
        <f ca="1">(TODAY()-Staff6[[#This Row],[Date Joined]])/365</f>
        <v>2.9123287671232876</v>
      </c>
      <c r="J149" s="22">
        <f ca="1">ROUNDUP(IF(Staff6[[#This Row],[tenure]]&gt;2,3%,2% )*Staff6[[#This Row],[Salary]],0)</f>
        <v>3275</v>
      </c>
    </row>
    <row r="150" spans="1:10" x14ac:dyDescent="0.25">
      <c r="A150" t="s">
        <v>98</v>
      </c>
      <c r="B150" t="s">
        <v>15</v>
      </c>
      <c r="C150">
        <v>27</v>
      </c>
      <c r="D150" t="s">
        <v>42</v>
      </c>
      <c r="E150" s="6">
        <v>44609</v>
      </c>
      <c r="F150" t="s">
        <v>9</v>
      </c>
      <c r="G150" s="21">
        <v>113280</v>
      </c>
      <c r="H150" t="s">
        <v>207</v>
      </c>
      <c r="I150" s="7">
        <f ca="1">(TODAY()-Staff6[[#This Row],[Date Joined]])/365</f>
        <v>2.2767123287671232</v>
      </c>
      <c r="J150" s="22">
        <f ca="1">ROUNDUP(IF(Staff6[[#This Row],[tenure]]&gt;2,3%,2% )*Staff6[[#This Row],[Salary]],0)</f>
        <v>3399</v>
      </c>
    </row>
    <row r="151" spans="1:10" x14ac:dyDescent="0.25">
      <c r="A151" t="s">
        <v>25</v>
      </c>
      <c r="B151" t="s">
        <v>15</v>
      </c>
      <c r="C151">
        <v>30</v>
      </c>
      <c r="D151" t="s">
        <v>16</v>
      </c>
      <c r="E151" s="6">
        <v>44273</v>
      </c>
      <c r="F151" t="s">
        <v>12</v>
      </c>
      <c r="G151" s="21">
        <v>69120</v>
      </c>
      <c r="H151" t="s">
        <v>207</v>
      </c>
      <c r="I151" s="7">
        <f ca="1">(TODAY()-Staff6[[#This Row],[Date Joined]])/365</f>
        <v>3.1972602739726028</v>
      </c>
      <c r="J151" s="22">
        <f ca="1">ROUNDUP(IF(Staff6[[#This Row],[tenure]]&gt;2,3%,2% )*Staff6[[#This Row],[Salary]],0)</f>
        <v>2074</v>
      </c>
    </row>
    <row r="152" spans="1:10" x14ac:dyDescent="0.25">
      <c r="A152" t="s">
        <v>55</v>
      </c>
      <c r="B152" t="s">
        <v>8</v>
      </c>
      <c r="C152">
        <v>37</v>
      </c>
      <c r="D152" t="s">
        <v>16</v>
      </c>
      <c r="E152" s="6">
        <v>44451</v>
      </c>
      <c r="F152" t="s">
        <v>56</v>
      </c>
      <c r="G152" s="21">
        <v>118100</v>
      </c>
      <c r="H152" t="s">
        <v>207</v>
      </c>
      <c r="I152" s="7">
        <f ca="1">(TODAY()-Staff6[[#This Row],[Date Joined]])/365</f>
        <v>2.7095890410958905</v>
      </c>
      <c r="J152" s="22">
        <f ca="1">ROUNDUP(IF(Staff6[[#This Row],[tenure]]&gt;2,3%,2% )*Staff6[[#This Row],[Salary]],0)</f>
        <v>3543</v>
      </c>
    </row>
    <row r="153" spans="1:10" x14ac:dyDescent="0.25">
      <c r="A153" t="s">
        <v>62</v>
      </c>
      <c r="B153" t="s">
        <v>8</v>
      </c>
      <c r="C153">
        <v>22</v>
      </c>
      <c r="D153" t="s">
        <v>13</v>
      </c>
      <c r="E153" s="6">
        <v>44450</v>
      </c>
      <c r="F153" t="s">
        <v>9</v>
      </c>
      <c r="G153" s="21">
        <v>76900</v>
      </c>
      <c r="H153" t="s">
        <v>207</v>
      </c>
      <c r="I153" s="7">
        <f ca="1">(TODAY()-Staff6[[#This Row],[Date Joined]])/365</f>
        <v>2.7123287671232879</v>
      </c>
      <c r="J153" s="22">
        <f ca="1">ROUNDUP(IF(Staff6[[#This Row],[tenure]]&gt;2,3%,2% )*Staff6[[#This Row],[Salary]],0)</f>
        <v>2307</v>
      </c>
    </row>
    <row r="154" spans="1:10" x14ac:dyDescent="0.25">
      <c r="A154" t="s">
        <v>17</v>
      </c>
      <c r="B154" t="s">
        <v>8</v>
      </c>
      <c r="C154">
        <v>43</v>
      </c>
      <c r="D154" t="s">
        <v>16</v>
      </c>
      <c r="E154" s="6">
        <v>45045</v>
      </c>
      <c r="F154" t="s">
        <v>12</v>
      </c>
      <c r="G154" s="21">
        <v>114870</v>
      </c>
      <c r="H154" t="s">
        <v>207</v>
      </c>
      <c r="I154" s="7">
        <f ca="1">(TODAY()-Staff6[[#This Row],[Date Joined]])/365</f>
        <v>1.0821917808219179</v>
      </c>
      <c r="J154" s="22">
        <f ca="1">ROUNDUP(IF(Staff6[[#This Row],[tenure]]&gt;2,3%,2% )*Staff6[[#This Row],[Salary]],0)</f>
        <v>2298</v>
      </c>
    </row>
    <row r="155" spans="1:10" x14ac:dyDescent="0.25">
      <c r="A155" t="s">
        <v>52</v>
      </c>
      <c r="B155" t="s">
        <v>206</v>
      </c>
      <c r="C155">
        <v>32</v>
      </c>
      <c r="D155" t="s">
        <v>16</v>
      </c>
      <c r="E155" s="6">
        <v>44774</v>
      </c>
      <c r="F155" t="s">
        <v>12</v>
      </c>
      <c r="G155" s="21">
        <v>91310</v>
      </c>
      <c r="H155" t="s">
        <v>207</v>
      </c>
      <c r="I155" s="7">
        <f ca="1">(TODAY()-Staff6[[#This Row],[Date Joined]])/365</f>
        <v>1.8246575342465754</v>
      </c>
      <c r="J155" s="22">
        <f ca="1">ROUNDUP(IF(Staff6[[#This Row],[tenure]]&gt;2,3%,2% )*Staff6[[#This Row],[Salary]],0)</f>
        <v>1827</v>
      </c>
    </row>
    <row r="156" spans="1:10" x14ac:dyDescent="0.25">
      <c r="A156" t="s">
        <v>43</v>
      </c>
      <c r="B156" t="s">
        <v>8</v>
      </c>
      <c r="C156">
        <v>28</v>
      </c>
      <c r="D156" t="s">
        <v>16</v>
      </c>
      <c r="E156" s="6">
        <v>44486</v>
      </c>
      <c r="F156" t="s">
        <v>9</v>
      </c>
      <c r="G156" s="21">
        <v>104770</v>
      </c>
      <c r="H156" t="s">
        <v>207</v>
      </c>
      <c r="I156" s="7">
        <f ca="1">(TODAY()-Staff6[[#This Row],[Date Joined]])/365</f>
        <v>2.6136986301369864</v>
      </c>
      <c r="J156" s="22">
        <f ca="1">ROUNDUP(IF(Staff6[[#This Row],[tenure]]&gt;2,3%,2% )*Staff6[[#This Row],[Salary]],0)</f>
        <v>3144</v>
      </c>
    </row>
    <row r="157" spans="1:10" x14ac:dyDescent="0.25">
      <c r="A157" t="s">
        <v>89</v>
      </c>
      <c r="B157" t="s">
        <v>15</v>
      </c>
      <c r="C157">
        <v>27</v>
      </c>
      <c r="D157" t="s">
        <v>16</v>
      </c>
      <c r="E157" s="6">
        <v>44134</v>
      </c>
      <c r="F157" t="s">
        <v>19</v>
      </c>
      <c r="G157" s="21">
        <v>54970</v>
      </c>
      <c r="H157" t="s">
        <v>207</v>
      </c>
      <c r="I157" s="7">
        <f ca="1">(TODAY()-Staff6[[#This Row],[Date Joined]])/365</f>
        <v>3.5780821917808221</v>
      </c>
      <c r="J157" s="22">
        <f ca="1">ROUNDUP(IF(Staff6[[#This Row],[tenure]]&gt;2,3%,2% )*Staff6[[#This Row],[Salary]],0)</f>
        <v>1650</v>
      </c>
    </row>
    <row r="158" spans="1:10" x14ac:dyDescent="0.25">
      <c r="A158" t="s">
        <v>11</v>
      </c>
      <c r="B158" t="s">
        <v>206</v>
      </c>
      <c r="C158">
        <v>26</v>
      </c>
      <c r="D158" t="s">
        <v>13</v>
      </c>
      <c r="E158" s="6">
        <v>44271</v>
      </c>
      <c r="F158" t="s">
        <v>12</v>
      </c>
      <c r="G158" s="21">
        <v>90700</v>
      </c>
      <c r="H158" t="s">
        <v>207</v>
      </c>
      <c r="I158" s="7">
        <f ca="1">(TODAY()-Staff6[[#This Row],[Date Joined]])/365</f>
        <v>3.2027397260273971</v>
      </c>
      <c r="J158" s="22">
        <f ca="1">ROUNDUP(IF(Staff6[[#This Row],[tenure]]&gt;2,3%,2% )*Staff6[[#This Row],[Salary]],0)</f>
        <v>2721</v>
      </c>
    </row>
    <row r="159" spans="1:10" x14ac:dyDescent="0.25">
      <c r="A159" t="s">
        <v>109</v>
      </c>
      <c r="B159" t="s">
        <v>8</v>
      </c>
      <c r="C159">
        <v>38</v>
      </c>
      <c r="D159" t="s">
        <v>13</v>
      </c>
      <c r="E159" s="6">
        <v>44329</v>
      </c>
      <c r="F159" t="s">
        <v>19</v>
      </c>
      <c r="G159" s="21">
        <v>56870</v>
      </c>
      <c r="H159" t="s">
        <v>207</v>
      </c>
      <c r="I159" s="7">
        <f ca="1">(TODAY()-Staff6[[#This Row],[Date Joined]])/365</f>
        <v>3.043835616438356</v>
      </c>
      <c r="J159" s="22">
        <f ca="1">ROUNDUP(IF(Staff6[[#This Row],[tenure]]&gt;2,3%,2% )*Staff6[[#This Row],[Salary]],0)</f>
        <v>1707</v>
      </c>
    </row>
    <row r="160" spans="1:10" x14ac:dyDescent="0.25">
      <c r="A160" t="s">
        <v>77</v>
      </c>
      <c r="B160" t="s">
        <v>8</v>
      </c>
      <c r="C160">
        <v>25</v>
      </c>
      <c r="D160" t="s">
        <v>16</v>
      </c>
      <c r="E160" s="6">
        <v>44205</v>
      </c>
      <c r="F160" t="s">
        <v>19</v>
      </c>
      <c r="G160" s="21">
        <v>92700</v>
      </c>
      <c r="H160" t="s">
        <v>207</v>
      </c>
      <c r="I160" s="7">
        <f ca="1">(TODAY()-Staff6[[#This Row],[Date Joined]])/365</f>
        <v>3.3835616438356166</v>
      </c>
      <c r="J160" s="22">
        <f ca="1">ROUNDUP(IF(Staff6[[#This Row],[tenure]]&gt;2,3%,2% )*Staff6[[#This Row],[Salary]],0)</f>
        <v>2781</v>
      </c>
    </row>
    <row r="161" spans="1:10" x14ac:dyDescent="0.25">
      <c r="A161" t="s">
        <v>32</v>
      </c>
      <c r="B161" t="s">
        <v>8</v>
      </c>
      <c r="C161">
        <v>21</v>
      </c>
      <c r="D161" t="s">
        <v>16</v>
      </c>
      <c r="E161" s="6">
        <v>44317</v>
      </c>
      <c r="F161" t="s">
        <v>21</v>
      </c>
      <c r="G161" s="21">
        <v>65920</v>
      </c>
      <c r="H161" t="s">
        <v>207</v>
      </c>
      <c r="I161" s="7">
        <f ca="1">(TODAY()-Staff6[[#This Row],[Date Joined]])/365</f>
        <v>3.0767123287671234</v>
      </c>
      <c r="J161" s="22">
        <f ca="1">ROUNDUP(IF(Staff6[[#This Row],[tenure]]&gt;2,3%,2% )*Staff6[[#This Row],[Salary]],0)</f>
        <v>1978</v>
      </c>
    </row>
    <row r="162" spans="1:10" x14ac:dyDescent="0.25">
      <c r="A162" t="s">
        <v>59</v>
      </c>
      <c r="B162" t="s">
        <v>15</v>
      </c>
      <c r="C162">
        <v>26</v>
      </c>
      <c r="D162" t="s">
        <v>16</v>
      </c>
      <c r="E162" s="6">
        <v>44225</v>
      </c>
      <c r="F162" t="s">
        <v>9</v>
      </c>
      <c r="G162" s="21">
        <v>47360</v>
      </c>
      <c r="H162" t="s">
        <v>207</v>
      </c>
      <c r="I162" s="7">
        <f ca="1">(TODAY()-Staff6[[#This Row],[Date Joined]])/365</f>
        <v>3.3287671232876712</v>
      </c>
      <c r="J162" s="22">
        <f ca="1">ROUNDUP(IF(Staff6[[#This Row],[tenure]]&gt;2,3%,2% )*Staff6[[#This Row],[Salary]],0)</f>
        <v>1421</v>
      </c>
    </row>
    <row r="163" spans="1:10" x14ac:dyDescent="0.25">
      <c r="A163" t="s">
        <v>37</v>
      </c>
      <c r="B163" t="s">
        <v>15</v>
      </c>
      <c r="C163">
        <v>30</v>
      </c>
      <c r="D163" t="s">
        <v>16</v>
      </c>
      <c r="E163" s="6">
        <v>44666</v>
      </c>
      <c r="F163" t="s">
        <v>9</v>
      </c>
      <c r="G163" s="21">
        <v>60570</v>
      </c>
      <c r="H163" t="s">
        <v>207</v>
      </c>
      <c r="I163" s="7">
        <f ca="1">(TODAY()-Staff6[[#This Row],[Date Joined]])/365</f>
        <v>2.1205479452054794</v>
      </c>
      <c r="J163" s="22">
        <f ca="1">ROUNDUP(IF(Staff6[[#This Row],[tenure]]&gt;2,3%,2% )*Staff6[[#This Row],[Salary]],0)</f>
        <v>1818</v>
      </c>
    </row>
    <row r="164" spans="1:10" x14ac:dyDescent="0.25">
      <c r="A164" t="s">
        <v>96</v>
      </c>
      <c r="B164" t="s">
        <v>8</v>
      </c>
      <c r="C164">
        <v>28</v>
      </c>
      <c r="D164" t="s">
        <v>16</v>
      </c>
      <c r="E164" s="6">
        <v>44649</v>
      </c>
      <c r="F164" t="s">
        <v>9</v>
      </c>
      <c r="G164" s="21">
        <v>104120</v>
      </c>
      <c r="H164" t="s">
        <v>207</v>
      </c>
      <c r="I164" s="7">
        <f ca="1">(TODAY()-Staff6[[#This Row],[Date Joined]])/365</f>
        <v>2.1671232876712327</v>
      </c>
      <c r="J164" s="22">
        <f ca="1">ROUNDUP(IF(Staff6[[#This Row],[tenure]]&gt;2,3%,2% )*Staff6[[#This Row],[Salary]],0)</f>
        <v>3124</v>
      </c>
    </row>
    <row r="165" spans="1:10" x14ac:dyDescent="0.25">
      <c r="A165" t="s">
        <v>23</v>
      </c>
      <c r="B165" t="s">
        <v>15</v>
      </c>
      <c r="C165">
        <v>37</v>
      </c>
      <c r="D165" t="s">
        <v>24</v>
      </c>
      <c r="E165" s="6">
        <v>44338</v>
      </c>
      <c r="F165" t="s">
        <v>12</v>
      </c>
      <c r="G165" s="21">
        <v>88050</v>
      </c>
      <c r="H165" t="s">
        <v>207</v>
      </c>
      <c r="I165" s="7">
        <f ca="1">(TODAY()-Staff6[[#This Row],[Date Joined]])/365</f>
        <v>3.0191780821917806</v>
      </c>
      <c r="J165" s="22">
        <f ca="1">ROUNDUP(IF(Staff6[[#This Row],[tenure]]&gt;2,3%,2% )*Staff6[[#This Row],[Salary]],0)</f>
        <v>2642</v>
      </c>
    </row>
    <row r="166" spans="1:10" x14ac:dyDescent="0.25">
      <c r="A166" t="s">
        <v>103</v>
      </c>
      <c r="B166" t="s">
        <v>15</v>
      </c>
      <c r="C166">
        <v>24</v>
      </c>
      <c r="D166" t="s">
        <v>16</v>
      </c>
      <c r="E166" s="6">
        <v>44686</v>
      </c>
      <c r="F166" t="s">
        <v>12</v>
      </c>
      <c r="G166" s="21">
        <v>100420</v>
      </c>
      <c r="H166" t="s">
        <v>207</v>
      </c>
      <c r="I166" s="7">
        <f ca="1">(TODAY()-Staff6[[#This Row],[Date Joined]])/365</f>
        <v>2.0657534246575344</v>
      </c>
      <c r="J166" s="22">
        <f ca="1">ROUNDUP(IF(Staff6[[#This Row],[tenure]]&gt;2,3%,2% )*Staff6[[#This Row],[Salary]],0)</f>
        <v>3013</v>
      </c>
    </row>
    <row r="167" spans="1:10" x14ac:dyDescent="0.25">
      <c r="A167" t="s">
        <v>54</v>
      </c>
      <c r="B167" t="s">
        <v>8</v>
      </c>
      <c r="C167">
        <v>30</v>
      </c>
      <c r="D167" t="s">
        <v>16</v>
      </c>
      <c r="E167" s="6">
        <v>44850</v>
      </c>
      <c r="F167" t="s">
        <v>9</v>
      </c>
      <c r="G167" s="21">
        <v>114180</v>
      </c>
      <c r="H167" t="s">
        <v>207</v>
      </c>
      <c r="I167" s="7">
        <f ca="1">(TODAY()-Staff6[[#This Row],[Date Joined]])/365</f>
        <v>1.6164383561643836</v>
      </c>
      <c r="J167" s="22">
        <f ca="1">ROUNDUP(IF(Staff6[[#This Row],[tenure]]&gt;2,3%,2% )*Staff6[[#This Row],[Salary]],0)</f>
        <v>2284</v>
      </c>
    </row>
    <row r="168" spans="1:10" x14ac:dyDescent="0.25">
      <c r="A168" t="s">
        <v>86</v>
      </c>
      <c r="B168" t="s">
        <v>8</v>
      </c>
      <c r="C168">
        <v>21</v>
      </c>
      <c r="D168" t="s">
        <v>16</v>
      </c>
      <c r="E168" s="6">
        <v>44678</v>
      </c>
      <c r="F168" t="s">
        <v>12</v>
      </c>
      <c r="G168" s="21">
        <v>33920</v>
      </c>
      <c r="H168" t="s">
        <v>207</v>
      </c>
      <c r="I168" s="7">
        <f ca="1">(TODAY()-Staff6[[#This Row],[Date Joined]])/365</f>
        <v>2.0876712328767124</v>
      </c>
      <c r="J168" s="22">
        <f ca="1">ROUNDUP(IF(Staff6[[#This Row],[tenure]]&gt;2,3%,2% )*Staff6[[#This Row],[Salary]],0)</f>
        <v>1018</v>
      </c>
    </row>
    <row r="169" spans="1:10" x14ac:dyDescent="0.25">
      <c r="A169" t="s">
        <v>69</v>
      </c>
      <c r="B169" t="s">
        <v>15</v>
      </c>
      <c r="C169">
        <v>23</v>
      </c>
      <c r="D169" t="s">
        <v>16</v>
      </c>
      <c r="E169" s="6">
        <v>44440</v>
      </c>
      <c r="F169" t="s">
        <v>9</v>
      </c>
      <c r="G169" s="21">
        <v>106460</v>
      </c>
      <c r="H169" t="s">
        <v>207</v>
      </c>
      <c r="I169" s="7">
        <f ca="1">(TODAY()-Staff6[[#This Row],[Date Joined]])/365</f>
        <v>2.7397260273972601</v>
      </c>
      <c r="J169" s="22">
        <f ca="1">ROUNDUP(IF(Staff6[[#This Row],[tenure]]&gt;2,3%,2% )*Staff6[[#This Row],[Salary]],0)</f>
        <v>3194</v>
      </c>
    </row>
    <row r="170" spans="1:10" x14ac:dyDescent="0.25">
      <c r="A170" t="s">
        <v>57</v>
      </c>
      <c r="B170" t="s">
        <v>15</v>
      </c>
      <c r="C170">
        <v>35</v>
      </c>
      <c r="D170" t="s">
        <v>16</v>
      </c>
      <c r="E170" s="6">
        <v>44727</v>
      </c>
      <c r="F170" t="s">
        <v>9</v>
      </c>
      <c r="G170" s="21">
        <v>40400</v>
      </c>
      <c r="H170" t="s">
        <v>207</v>
      </c>
      <c r="I170" s="7">
        <f ca="1">(TODAY()-Staff6[[#This Row],[Date Joined]])/365</f>
        <v>1.9534246575342467</v>
      </c>
      <c r="J170" s="22">
        <f ca="1">ROUNDUP(IF(Staff6[[#This Row],[tenure]]&gt;2,3%,2% )*Staff6[[#This Row],[Salary]],0)</f>
        <v>808</v>
      </c>
    </row>
    <row r="171" spans="1:10" x14ac:dyDescent="0.25">
      <c r="A171" t="s">
        <v>68</v>
      </c>
      <c r="B171" t="s">
        <v>15</v>
      </c>
      <c r="C171">
        <v>27</v>
      </c>
      <c r="D171" t="s">
        <v>13</v>
      </c>
      <c r="E171" s="6">
        <v>44236</v>
      </c>
      <c r="F171" t="s">
        <v>21</v>
      </c>
      <c r="G171" s="21">
        <v>91650</v>
      </c>
      <c r="H171" t="s">
        <v>207</v>
      </c>
      <c r="I171" s="7">
        <f ca="1">(TODAY()-Staff6[[#This Row],[Date Joined]])/365</f>
        <v>3.2986301369863016</v>
      </c>
      <c r="J171" s="22">
        <f ca="1">ROUNDUP(IF(Staff6[[#This Row],[tenure]]&gt;2,3%,2% )*Staff6[[#This Row],[Salary]],0)</f>
        <v>2750</v>
      </c>
    </row>
    <row r="172" spans="1:10" x14ac:dyDescent="0.25">
      <c r="A172" t="s">
        <v>99</v>
      </c>
      <c r="B172" t="s">
        <v>15</v>
      </c>
      <c r="C172">
        <v>43</v>
      </c>
      <c r="D172" t="s">
        <v>16</v>
      </c>
      <c r="E172" s="6">
        <v>44620</v>
      </c>
      <c r="F172" t="s">
        <v>19</v>
      </c>
      <c r="G172" s="21">
        <v>36040</v>
      </c>
      <c r="H172" t="s">
        <v>207</v>
      </c>
      <c r="I172" s="7">
        <f ca="1">(TODAY()-Staff6[[#This Row],[Date Joined]])/365</f>
        <v>2.2465753424657535</v>
      </c>
      <c r="J172" s="22">
        <f ca="1">ROUNDUP(IF(Staff6[[#This Row],[tenure]]&gt;2,3%,2% )*Staff6[[#This Row],[Salary]],0)</f>
        <v>1082</v>
      </c>
    </row>
    <row r="173" spans="1:10" x14ac:dyDescent="0.25">
      <c r="A173" t="s">
        <v>101</v>
      </c>
      <c r="B173" t="s">
        <v>8</v>
      </c>
      <c r="C173">
        <v>40</v>
      </c>
      <c r="D173" t="s">
        <v>16</v>
      </c>
      <c r="E173" s="6">
        <v>44381</v>
      </c>
      <c r="F173" t="s">
        <v>12</v>
      </c>
      <c r="G173" s="21">
        <v>104410</v>
      </c>
      <c r="H173" t="s">
        <v>207</v>
      </c>
      <c r="I173" s="7">
        <f ca="1">(TODAY()-Staff6[[#This Row],[Date Joined]])/365</f>
        <v>2.9013698630136986</v>
      </c>
      <c r="J173" s="22">
        <f ca="1">ROUNDUP(IF(Staff6[[#This Row],[tenure]]&gt;2,3%,2% )*Staff6[[#This Row],[Salary]],0)</f>
        <v>3133</v>
      </c>
    </row>
    <row r="174" spans="1:10" x14ac:dyDescent="0.25">
      <c r="A174" t="s">
        <v>85</v>
      </c>
      <c r="B174" t="s">
        <v>15</v>
      </c>
      <c r="C174">
        <v>30</v>
      </c>
      <c r="D174" t="s">
        <v>16</v>
      </c>
      <c r="E174" s="6">
        <v>44606</v>
      </c>
      <c r="F174" t="s">
        <v>21</v>
      </c>
      <c r="G174" s="21">
        <v>96800</v>
      </c>
      <c r="H174" t="s">
        <v>207</v>
      </c>
      <c r="I174" s="7">
        <f ca="1">(TODAY()-Staff6[[#This Row],[Date Joined]])/365</f>
        <v>2.2849315068493152</v>
      </c>
      <c r="J174" s="22">
        <f ca="1">ROUNDUP(IF(Staff6[[#This Row],[tenure]]&gt;2,3%,2% )*Staff6[[#This Row],[Salary]],0)</f>
        <v>2904</v>
      </c>
    </row>
    <row r="175" spans="1:10" x14ac:dyDescent="0.25">
      <c r="A175" t="s">
        <v>28</v>
      </c>
      <c r="B175" t="s">
        <v>8</v>
      </c>
      <c r="C175">
        <v>34</v>
      </c>
      <c r="D175" t="s">
        <v>16</v>
      </c>
      <c r="E175" s="6">
        <v>44459</v>
      </c>
      <c r="F175" t="s">
        <v>21</v>
      </c>
      <c r="G175" s="21">
        <v>85000</v>
      </c>
      <c r="H175" t="s">
        <v>207</v>
      </c>
      <c r="I175" s="7">
        <f ca="1">(TODAY()-Staff6[[#This Row],[Date Joined]])/365</f>
        <v>2.6876712328767125</v>
      </c>
      <c r="J175" s="22">
        <f ca="1">ROUNDUP(IF(Staff6[[#This Row],[tenure]]&gt;2,3%,2% )*Staff6[[#This Row],[Salary]],0)</f>
        <v>2550</v>
      </c>
    </row>
    <row r="176" spans="1:10" x14ac:dyDescent="0.25">
      <c r="A176" t="s">
        <v>80</v>
      </c>
      <c r="B176" t="s">
        <v>15</v>
      </c>
      <c r="C176">
        <v>28</v>
      </c>
      <c r="D176" t="s">
        <v>42</v>
      </c>
      <c r="E176" s="6">
        <v>44820</v>
      </c>
      <c r="F176" t="s">
        <v>19</v>
      </c>
      <c r="G176" s="21">
        <v>43510</v>
      </c>
      <c r="H176" t="s">
        <v>207</v>
      </c>
      <c r="I176" s="7">
        <f ca="1">(TODAY()-Staff6[[#This Row],[Date Joined]])/365</f>
        <v>1.6986301369863013</v>
      </c>
      <c r="J176" s="22">
        <f ca="1">ROUNDUP(IF(Staff6[[#This Row],[tenure]]&gt;2,3%,2% )*Staff6[[#This Row],[Salary]],0)</f>
        <v>871</v>
      </c>
    </row>
    <row r="177" spans="1:10" x14ac:dyDescent="0.25">
      <c r="A177" t="s">
        <v>79</v>
      </c>
      <c r="B177" t="s">
        <v>15</v>
      </c>
      <c r="C177">
        <v>33</v>
      </c>
      <c r="D177" t="s">
        <v>16</v>
      </c>
      <c r="E177" s="6">
        <v>44243</v>
      </c>
      <c r="F177" t="s">
        <v>21</v>
      </c>
      <c r="G177" s="21">
        <v>59430</v>
      </c>
      <c r="H177" t="s">
        <v>207</v>
      </c>
      <c r="I177" s="7">
        <f ca="1">(TODAY()-Staff6[[#This Row],[Date Joined]])/365</f>
        <v>3.2794520547945205</v>
      </c>
      <c r="J177" s="22">
        <f ca="1">ROUNDUP(IF(Staff6[[#This Row],[tenure]]&gt;2,3%,2% )*Staff6[[#This Row],[Salary]],0)</f>
        <v>1783</v>
      </c>
    </row>
    <row r="178" spans="1:10" x14ac:dyDescent="0.25">
      <c r="A178" t="s">
        <v>93</v>
      </c>
      <c r="B178" t="s">
        <v>8</v>
      </c>
      <c r="C178">
        <v>33</v>
      </c>
      <c r="D178" t="s">
        <v>16</v>
      </c>
      <c r="E178" s="6">
        <v>44067</v>
      </c>
      <c r="F178" t="s">
        <v>21</v>
      </c>
      <c r="G178" s="21">
        <v>65360</v>
      </c>
      <c r="H178" t="s">
        <v>207</v>
      </c>
      <c r="I178" s="7">
        <f ca="1">(TODAY()-Staff6[[#This Row],[Date Joined]])/365</f>
        <v>3.7616438356164386</v>
      </c>
      <c r="J178" s="22">
        <f ca="1">ROUNDUP(IF(Staff6[[#This Row],[tenure]]&gt;2,3%,2% )*Staff6[[#This Row],[Salary]],0)</f>
        <v>1961</v>
      </c>
    </row>
    <row r="179" spans="1:10" x14ac:dyDescent="0.25">
      <c r="A179" t="s">
        <v>66</v>
      </c>
      <c r="B179" t="s">
        <v>8</v>
      </c>
      <c r="C179">
        <v>32</v>
      </c>
      <c r="D179" t="s">
        <v>16</v>
      </c>
      <c r="E179" s="6">
        <v>44611</v>
      </c>
      <c r="F179" t="s">
        <v>9</v>
      </c>
      <c r="G179" s="21">
        <v>41570</v>
      </c>
      <c r="H179" t="s">
        <v>207</v>
      </c>
      <c r="I179" s="7">
        <f ca="1">(TODAY()-Staff6[[#This Row],[Date Joined]])/365</f>
        <v>2.2712328767123289</v>
      </c>
      <c r="J179" s="22">
        <f ca="1">ROUNDUP(IF(Staff6[[#This Row],[tenure]]&gt;2,3%,2% )*Staff6[[#This Row],[Salary]],0)</f>
        <v>1248</v>
      </c>
    </row>
    <row r="180" spans="1:10" x14ac:dyDescent="0.25">
      <c r="A180" t="s">
        <v>95</v>
      </c>
      <c r="B180" t="s">
        <v>8</v>
      </c>
      <c r="C180">
        <v>33</v>
      </c>
      <c r="D180" t="s">
        <v>16</v>
      </c>
      <c r="E180" s="6">
        <v>44312</v>
      </c>
      <c r="F180" t="s">
        <v>12</v>
      </c>
      <c r="G180" s="21">
        <v>75280</v>
      </c>
      <c r="H180" t="s">
        <v>207</v>
      </c>
      <c r="I180" s="7">
        <f ca="1">(TODAY()-Staff6[[#This Row],[Date Joined]])/365</f>
        <v>3.0904109589041098</v>
      </c>
      <c r="J180" s="22">
        <f ca="1">ROUNDUP(IF(Staff6[[#This Row],[tenure]]&gt;2,3%,2% )*Staff6[[#This Row],[Salary]],0)</f>
        <v>2259</v>
      </c>
    </row>
    <row r="181" spans="1:10" x14ac:dyDescent="0.25">
      <c r="A181" t="s">
        <v>18</v>
      </c>
      <c r="B181" t="s">
        <v>15</v>
      </c>
      <c r="C181">
        <v>33</v>
      </c>
      <c r="D181" t="s">
        <v>16</v>
      </c>
      <c r="E181" s="6">
        <v>44385</v>
      </c>
      <c r="F181" t="s">
        <v>19</v>
      </c>
      <c r="G181" s="21">
        <v>74550</v>
      </c>
      <c r="H181" t="s">
        <v>207</v>
      </c>
      <c r="I181" s="7">
        <f ca="1">(TODAY()-Staff6[[#This Row],[Date Joined]])/365</f>
        <v>2.8904109589041096</v>
      </c>
      <c r="J181" s="22">
        <f ca="1">ROUNDUP(IF(Staff6[[#This Row],[tenure]]&gt;2,3%,2% )*Staff6[[#This Row],[Salary]],0)</f>
        <v>2237</v>
      </c>
    </row>
    <row r="182" spans="1:10" x14ac:dyDescent="0.25">
      <c r="A182" t="s">
        <v>45</v>
      </c>
      <c r="B182" t="s">
        <v>15</v>
      </c>
      <c r="C182">
        <v>30</v>
      </c>
      <c r="D182" t="s">
        <v>16</v>
      </c>
      <c r="E182" s="6">
        <v>44701</v>
      </c>
      <c r="F182" t="s">
        <v>9</v>
      </c>
      <c r="G182" s="21">
        <v>67950</v>
      </c>
      <c r="H182" t="s">
        <v>207</v>
      </c>
      <c r="I182" s="7">
        <f ca="1">(TODAY()-Staff6[[#This Row],[Date Joined]])/365</f>
        <v>2.0246575342465754</v>
      </c>
      <c r="J182" s="22">
        <f ca="1">ROUNDUP(IF(Staff6[[#This Row],[tenure]]&gt;2,3%,2% )*Staff6[[#This Row],[Salary]],0)</f>
        <v>2039</v>
      </c>
    </row>
    <row r="183" spans="1:10" x14ac:dyDescent="0.25">
      <c r="A183" t="s">
        <v>90</v>
      </c>
      <c r="B183" t="s">
        <v>15</v>
      </c>
      <c r="C183">
        <v>42</v>
      </c>
      <c r="D183" t="s">
        <v>24</v>
      </c>
      <c r="E183" s="6">
        <v>44731</v>
      </c>
      <c r="F183" t="s">
        <v>21</v>
      </c>
      <c r="G183" s="21">
        <v>70270</v>
      </c>
      <c r="H183" t="s">
        <v>207</v>
      </c>
      <c r="I183" s="7">
        <f ca="1">(TODAY()-Staff6[[#This Row],[Date Joined]])/365</f>
        <v>1.9424657534246574</v>
      </c>
      <c r="J183" s="22">
        <f ca="1">ROUNDUP(IF(Staff6[[#This Row],[tenure]]&gt;2,3%,2% )*Staff6[[#This Row],[Salary]],0)</f>
        <v>1406</v>
      </c>
    </row>
    <row r="184" spans="1:10" x14ac:dyDescent="0.25">
      <c r="A184" t="s">
        <v>46</v>
      </c>
      <c r="B184" t="s">
        <v>15</v>
      </c>
      <c r="C184">
        <v>26</v>
      </c>
      <c r="D184" t="s">
        <v>16</v>
      </c>
      <c r="E184" s="6">
        <v>44411</v>
      </c>
      <c r="F184" t="s">
        <v>9</v>
      </c>
      <c r="G184" s="21">
        <v>53540</v>
      </c>
      <c r="H184" t="s">
        <v>207</v>
      </c>
      <c r="I184" s="7">
        <f ca="1">(TODAY()-Staff6[[#This Row],[Date Joined]])/365</f>
        <v>2.8191780821917809</v>
      </c>
      <c r="J184" s="22">
        <f ca="1">ROUNDUP(IF(Staff6[[#This Row],[tenure]]&gt;2,3%,2% )*Staff6[[#This Row],[Salary]],0)</f>
        <v>1607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9565E-4FF2-401B-B773-6C311A20D2C2}">
  <sheetPr>
    <tabColor theme="2" tint="-0.499984740745262"/>
  </sheetPr>
  <dimension ref="A1:C11"/>
  <sheetViews>
    <sheetView showGridLines="0" workbookViewId="0">
      <selection activeCell="G22" sqref="G22"/>
    </sheetView>
  </sheetViews>
  <sheetFormatPr defaultRowHeight="15" x14ac:dyDescent="0.25"/>
  <cols>
    <col min="1" max="1" width="21.140625" customWidth="1"/>
    <col min="2" max="2" width="23.28515625" customWidth="1"/>
    <col min="6" max="6" width="16.42578125" customWidth="1"/>
  </cols>
  <sheetData>
    <row r="1" spans="1:3" x14ac:dyDescent="0.25">
      <c r="A1" s="12" t="s">
        <v>225</v>
      </c>
      <c r="B1" s="12" t="s">
        <v>64</v>
      </c>
    </row>
    <row r="2" spans="1:3" ht="28.5" x14ac:dyDescent="0.45">
      <c r="B2" s="13" t="s">
        <v>216</v>
      </c>
    </row>
    <row r="3" spans="1:3" s="9" customFormat="1" x14ac:dyDescent="0.25"/>
    <row r="4" spans="1:3" x14ac:dyDescent="0.25">
      <c r="A4" s="17" t="s">
        <v>217</v>
      </c>
      <c r="B4" s="14" t="str" cm="1">
        <f t="array" aca="1" ref="B4:B11" ca="1">TRANSPOSE(_xlfn.XLOOKUP(B1,Staff[Name],Staff[[Gender]:[tenure]]))</f>
        <v>Male</v>
      </c>
      <c r="C4" s="15"/>
    </row>
    <row r="5" spans="1:3" x14ac:dyDescent="0.25">
      <c r="A5" s="17" t="s">
        <v>218</v>
      </c>
      <c r="B5" s="14">
        <f ca="1"/>
        <v>20</v>
      </c>
      <c r="C5" s="15"/>
    </row>
    <row r="6" spans="1:3" x14ac:dyDescent="0.25">
      <c r="A6" s="17" t="s">
        <v>219</v>
      </c>
      <c r="B6" s="14" t="str">
        <f ca="1"/>
        <v>Average</v>
      </c>
      <c r="C6" s="15"/>
    </row>
    <row r="7" spans="1:3" x14ac:dyDescent="0.25">
      <c r="A7" s="17" t="s">
        <v>220</v>
      </c>
      <c r="B7" s="16">
        <f ca="1"/>
        <v>44183</v>
      </c>
      <c r="C7" s="15"/>
    </row>
    <row r="8" spans="1:3" x14ac:dyDescent="0.25">
      <c r="A8" s="17" t="s">
        <v>221</v>
      </c>
      <c r="B8" s="14" t="str">
        <f ca="1"/>
        <v>Website</v>
      </c>
      <c r="C8" s="15"/>
    </row>
    <row r="9" spans="1:3" x14ac:dyDescent="0.25">
      <c r="A9" s="17" t="s">
        <v>222</v>
      </c>
      <c r="B9" s="18">
        <f ca="1"/>
        <v>112650</v>
      </c>
      <c r="C9" s="15"/>
    </row>
    <row r="10" spans="1:3" x14ac:dyDescent="0.25">
      <c r="A10" s="17" t="s">
        <v>223</v>
      </c>
      <c r="B10" s="14" t="str">
        <f ca="1"/>
        <v>NZ</v>
      </c>
      <c r="C10" s="15"/>
    </row>
    <row r="11" spans="1:3" x14ac:dyDescent="0.25">
      <c r="A11" s="17" t="s">
        <v>224</v>
      </c>
      <c r="B11" s="18">
        <f ca="1"/>
        <v>3.4438356164383563</v>
      </c>
      <c r="C11"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EB5AC-B6EC-4F40-AFF9-543133B055CC}">
  <sheetPr>
    <tabColor theme="2" tint="-0.249977111117893"/>
  </sheetPr>
  <dimension ref="A4:C9"/>
  <sheetViews>
    <sheetView workbookViewId="0">
      <selection activeCell="B9" sqref="B9"/>
    </sheetView>
  </sheetViews>
  <sheetFormatPr defaultRowHeight="15" x14ac:dyDescent="0.25"/>
  <cols>
    <col min="1" max="1" width="17.28515625" bestFit="1" customWidth="1"/>
    <col min="2" max="2" width="16.28515625" bestFit="1" customWidth="1"/>
    <col min="3" max="3" width="7.42578125" bestFit="1" customWidth="1"/>
    <col min="4" max="4" width="11.28515625" bestFit="1" customWidth="1"/>
    <col min="5" max="5" width="12" bestFit="1" customWidth="1"/>
    <col min="6" max="6" width="16.28515625" bestFit="1" customWidth="1"/>
    <col min="7" max="7" width="19.42578125" bestFit="1" customWidth="1"/>
    <col min="8" max="8" width="19.5703125" bestFit="1" customWidth="1"/>
  </cols>
  <sheetData>
    <row r="4" spans="1:3" x14ac:dyDescent="0.25">
      <c r="B4" s="19" t="s">
        <v>226</v>
      </c>
    </row>
    <row r="5" spans="1:3" x14ac:dyDescent="0.25">
      <c r="A5" s="19" t="s">
        <v>229</v>
      </c>
      <c r="B5" t="s">
        <v>8</v>
      </c>
      <c r="C5" t="s">
        <v>15</v>
      </c>
    </row>
    <row r="6" spans="1:3" x14ac:dyDescent="0.25">
      <c r="A6" s="15" t="s">
        <v>227</v>
      </c>
      <c r="B6">
        <v>86</v>
      </c>
      <c r="C6">
        <v>89</v>
      </c>
    </row>
    <row r="7" spans="1:3" x14ac:dyDescent="0.25">
      <c r="A7" s="15" t="s">
        <v>228</v>
      </c>
      <c r="B7" s="10">
        <v>31.406976744186046</v>
      </c>
      <c r="C7" s="10">
        <v>29.393258426966291</v>
      </c>
    </row>
    <row r="8" spans="1:3" x14ac:dyDescent="0.25">
      <c r="A8" s="15" t="s">
        <v>230</v>
      </c>
      <c r="B8" s="20">
        <v>78284.186046511633</v>
      </c>
      <c r="C8" s="20">
        <v>74915.168539325838</v>
      </c>
    </row>
    <row r="9" spans="1:3" x14ac:dyDescent="0.25">
      <c r="A9" s="15" t="s">
        <v>231</v>
      </c>
      <c r="B9" s="10">
        <v>2.7559095253265369</v>
      </c>
      <c r="C9" s="10">
        <v>2.74680621825458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03EE-71AD-4353-8BA7-C2460B5DEF03}">
  <dimension ref="A1"/>
  <sheetViews>
    <sheetView workbookViewId="0">
      <selection activeCell="M26" sqref="M26"/>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5957-A586-4863-8790-D4176F8D57C8}">
  <dimension ref="B4:D10"/>
  <sheetViews>
    <sheetView workbookViewId="0">
      <selection activeCell="N24" sqref="N24"/>
    </sheetView>
  </sheetViews>
  <sheetFormatPr defaultRowHeight="15" x14ac:dyDescent="0.25"/>
  <cols>
    <col min="2" max="2" width="14.28515625" bestFit="1" customWidth="1"/>
    <col min="3" max="3" width="14.42578125" bestFit="1" customWidth="1"/>
    <col min="4" max="4" width="16.42578125" bestFit="1" customWidth="1"/>
  </cols>
  <sheetData>
    <row r="4" spans="2:4" x14ac:dyDescent="0.25">
      <c r="B4" s="19" t="s">
        <v>233</v>
      </c>
      <c r="C4" t="s">
        <v>227</v>
      </c>
      <c r="D4" t="s">
        <v>230</v>
      </c>
    </row>
    <row r="5" spans="2:4" x14ac:dyDescent="0.25">
      <c r="B5" s="15" t="s">
        <v>10</v>
      </c>
      <c r="C5">
        <v>4</v>
      </c>
      <c r="D5" s="23">
        <v>92080</v>
      </c>
    </row>
    <row r="6" spans="2:4" x14ac:dyDescent="0.25">
      <c r="B6" s="15" t="s">
        <v>13</v>
      </c>
      <c r="C6">
        <v>20</v>
      </c>
      <c r="D6" s="23">
        <v>75933</v>
      </c>
    </row>
    <row r="7" spans="2:4" x14ac:dyDescent="0.25">
      <c r="B7" s="15" t="s">
        <v>16</v>
      </c>
      <c r="C7">
        <v>137</v>
      </c>
      <c r="D7" s="23">
        <v>76798.759124087592</v>
      </c>
    </row>
    <row r="8" spans="2:4" x14ac:dyDescent="0.25">
      <c r="B8" s="15" t="s">
        <v>24</v>
      </c>
      <c r="C8">
        <v>16</v>
      </c>
      <c r="D8" s="23">
        <v>78115</v>
      </c>
    </row>
    <row r="9" spans="2:4" x14ac:dyDescent="0.25">
      <c r="B9" s="15" t="s">
        <v>42</v>
      </c>
      <c r="C9">
        <v>6</v>
      </c>
      <c r="D9" s="23">
        <v>77423.333333333328</v>
      </c>
    </row>
    <row r="10" spans="2:4" x14ac:dyDescent="0.25">
      <c r="B10" s="15" t="s">
        <v>234</v>
      </c>
      <c r="C10">
        <v>183</v>
      </c>
      <c r="D10" s="23">
        <v>77173.715846994543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140D-0736-453D-93E2-DA1C76B595C0}">
  <dimension ref="B2:C6"/>
  <sheetViews>
    <sheetView workbookViewId="0">
      <selection activeCell="D9" sqref="D9"/>
    </sheetView>
  </sheetViews>
  <sheetFormatPr defaultRowHeight="15" x14ac:dyDescent="0.25"/>
  <cols>
    <col min="2" max="2" width="24" customWidth="1"/>
  </cols>
  <sheetData>
    <row r="2" spans="2:3" x14ac:dyDescent="0.25">
      <c r="B2" s="24" t="s">
        <v>10</v>
      </c>
      <c r="C2" s="24">
        <v>5</v>
      </c>
    </row>
    <row r="3" spans="2:3" x14ac:dyDescent="0.25">
      <c r="B3" s="24" t="s">
        <v>13</v>
      </c>
      <c r="C3" s="24">
        <v>4</v>
      </c>
    </row>
    <row r="4" spans="2:3" x14ac:dyDescent="0.25">
      <c r="B4" s="24" t="s">
        <v>16</v>
      </c>
      <c r="C4" s="24">
        <v>3</v>
      </c>
    </row>
    <row r="5" spans="2:3" x14ac:dyDescent="0.25">
      <c r="B5" s="24" t="s">
        <v>24</v>
      </c>
      <c r="C5" s="24">
        <v>2</v>
      </c>
    </row>
    <row r="6" spans="2:3" x14ac:dyDescent="0.25">
      <c r="B6" s="24" t="s">
        <v>42</v>
      </c>
      <c r="C6" s="2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125A7-FFA9-4D6F-8810-6AF04FD81B9C}">
  <dimension ref="A1:B38"/>
  <sheetViews>
    <sheetView workbookViewId="0">
      <selection activeCell="A35" sqref="A35"/>
    </sheetView>
  </sheetViews>
  <sheetFormatPr defaultRowHeight="15" x14ac:dyDescent="0.25"/>
  <cols>
    <col min="1" max="1" width="13.140625" bestFit="1" customWidth="1"/>
    <col min="2" max="2" width="14.42578125" bestFit="1" customWidth="1"/>
  </cols>
  <sheetData>
    <row r="1" spans="1:2" x14ac:dyDescent="0.25">
      <c r="A1" s="19" t="s">
        <v>233</v>
      </c>
      <c r="B1" t="s">
        <v>227</v>
      </c>
    </row>
    <row r="2" spans="1:2" x14ac:dyDescent="0.25">
      <c r="A2" s="15" t="s">
        <v>236</v>
      </c>
      <c r="B2" s="25"/>
    </row>
    <row r="3" spans="1:2" x14ac:dyDescent="0.25">
      <c r="A3" s="26" t="s">
        <v>240</v>
      </c>
      <c r="B3" s="25">
        <v>3</v>
      </c>
    </row>
    <row r="4" spans="1:2" x14ac:dyDescent="0.25">
      <c r="A4" s="26" t="s">
        <v>241</v>
      </c>
      <c r="B4" s="25">
        <v>4</v>
      </c>
    </row>
    <row r="5" spans="1:2" x14ac:dyDescent="0.25">
      <c r="A5" s="26" t="s">
        <v>242</v>
      </c>
      <c r="B5" s="25">
        <v>9</v>
      </c>
    </row>
    <row r="6" spans="1:2" x14ac:dyDescent="0.25">
      <c r="A6" s="26" t="s">
        <v>243</v>
      </c>
      <c r="B6" s="25">
        <v>12</v>
      </c>
    </row>
    <row r="7" spans="1:2" x14ac:dyDescent="0.25">
      <c r="A7" s="26" t="s">
        <v>244</v>
      </c>
      <c r="B7" s="25">
        <v>18</v>
      </c>
    </row>
    <row r="8" spans="1:2" x14ac:dyDescent="0.25">
      <c r="A8" s="26" t="s">
        <v>245</v>
      </c>
      <c r="B8" s="25">
        <v>24</v>
      </c>
    </row>
    <row r="9" spans="1:2" x14ac:dyDescent="0.25">
      <c r="A9" s="26" t="s">
        <v>246</v>
      </c>
      <c r="B9" s="25">
        <v>30</v>
      </c>
    </row>
    <row r="10" spans="1:2" x14ac:dyDescent="0.25">
      <c r="A10" s="26" t="s">
        <v>247</v>
      </c>
      <c r="B10" s="25">
        <v>37</v>
      </c>
    </row>
    <row r="11" spans="1:2" x14ac:dyDescent="0.25">
      <c r="A11" s="15" t="s">
        <v>237</v>
      </c>
      <c r="B11" s="25"/>
    </row>
    <row r="12" spans="1:2" x14ac:dyDescent="0.25">
      <c r="A12" s="26" t="s">
        <v>248</v>
      </c>
      <c r="B12" s="25">
        <v>6</v>
      </c>
    </row>
    <row r="13" spans="1:2" x14ac:dyDescent="0.25">
      <c r="A13" s="26" t="s">
        <v>249</v>
      </c>
      <c r="B13" s="25">
        <v>10</v>
      </c>
    </row>
    <row r="14" spans="1:2" x14ac:dyDescent="0.25">
      <c r="A14" s="26" t="s">
        <v>250</v>
      </c>
      <c r="B14" s="25">
        <v>19</v>
      </c>
    </row>
    <row r="15" spans="1:2" x14ac:dyDescent="0.25">
      <c r="A15" s="26" t="s">
        <v>251</v>
      </c>
      <c r="B15" s="25">
        <v>24</v>
      </c>
    </row>
    <row r="16" spans="1:2" x14ac:dyDescent="0.25">
      <c r="A16" s="26" t="s">
        <v>240</v>
      </c>
      <c r="B16" s="25">
        <v>34</v>
      </c>
    </row>
    <row r="17" spans="1:2" x14ac:dyDescent="0.25">
      <c r="A17" s="26" t="s">
        <v>241</v>
      </c>
      <c r="B17" s="25">
        <v>40</v>
      </c>
    </row>
    <row r="18" spans="1:2" x14ac:dyDescent="0.25">
      <c r="A18" s="26" t="s">
        <v>242</v>
      </c>
      <c r="B18" s="25">
        <v>53</v>
      </c>
    </row>
    <row r="19" spans="1:2" x14ac:dyDescent="0.25">
      <c r="A19" s="26" t="s">
        <v>243</v>
      </c>
      <c r="B19" s="25">
        <v>57</v>
      </c>
    </row>
    <row r="20" spans="1:2" x14ac:dyDescent="0.25">
      <c r="A20" s="26" t="s">
        <v>244</v>
      </c>
      <c r="B20" s="25">
        <v>68</v>
      </c>
    </row>
    <row r="21" spans="1:2" x14ac:dyDescent="0.25">
      <c r="A21" s="26" t="s">
        <v>245</v>
      </c>
      <c r="B21" s="25">
        <v>71</v>
      </c>
    </row>
    <row r="22" spans="1:2" x14ac:dyDescent="0.25">
      <c r="A22" s="26" t="s">
        <v>246</v>
      </c>
      <c r="B22" s="25">
        <v>75</v>
      </c>
    </row>
    <row r="23" spans="1:2" x14ac:dyDescent="0.25">
      <c r="A23" s="26" t="s">
        <v>247</v>
      </c>
      <c r="B23" s="25">
        <v>82</v>
      </c>
    </row>
    <row r="24" spans="1:2" x14ac:dyDescent="0.25">
      <c r="A24" s="15" t="s">
        <v>238</v>
      </c>
      <c r="B24" s="25"/>
    </row>
    <row r="25" spans="1:2" x14ac:dyDescent="0.25">
      <c r="A25" s="26" t="s">
        <v>248</v>
      </c>
      <c r="B25" s="25">
        <v>3</v>
      </c>
    </row>
    <row r="26" spans="1:2" x14ac:dyDescent="0.25">
      <c r="A26" s="26" t="s">
        <v>249</v>
      </c>
      <c r="B26" s="25">
        <v>13</v>
      </c>
    </row>
    <row r="27" spans="1:2" x14ac:dyDescent="0.25">
      <c r="A27" s="26" t="s">
        <v>250</v>
      </c>
      <c r="B27" s="25">
        <v>22</v>
      </c>
    </row>
    <row r="28" spans="1:2" x14ac:dyDescent="0.25">
      <c r="A28" s="26" t="s">
        <v>251</v>
      </c>
      <c r="B28" s="25">
        <v>31</v>
      </c>
    </row>
    <row r="29" spans="1:2" x14ac:dyDescent="0.25">
      <c r="A29" s="26" t="s">
        <v>240</v>
      </c>
      <c r="B29" s="25">
        <v>40</v>
      </c>
    </row>
    <row r="30" spans="1:2" x14ac:dyDescent="0.25">
      <c r="A30" s="26" t="s">
        <v>241</v>
      </c>
      <c r="B30" s="25">
        <v>47</v>
      </c>
    </row>
    <row r="31" spans="1:2" x14ac:dyDescent="0.25">
      <c r="A31" s="26" t="s">
        <v>242</v>
      </c>
      <c r="B31" s="25">
        <v>52</v>
      </c>
    </row>
    <row r="32" spans="1:2" x14ac:dyDescent="0.25">
      <c r="A32" s="26" t="s">
        <v>243</v>
      </c>
      <c r="B32" s="25">
        <v>57</v>
      </c>
    </row>
    <row r="33" spans="1:2" x14ac:dyDescent="0.25">
      <c r="A33" s="26" t="s">
        <v>244</v>
      </c>
      <c r="B33" s="25">
        <v>59</v>
      </c>
    </row>
    <row r="34" spans="1:2" x14ac:dyDescent="0.25">
      <c r="A34" s="26" t="s">
        <v>245</v>
      </c>
      <c r="B34" s="25">
        <v>62</v>
      </c>
    </row>
    <row r="35" spans="1:2" x14ac:dyDescent="0.25">
      <c r="A35" s="15" t="s">
        <v>239</v>
      </c>
      <c r="B35" s="25"/>
    </row>
    <row r="36" spans="1:2" x14ac:dyDescent="0.25">
      <c r="A36" s="26" t="s">
        <v>249</v>
      </c>
      <c r="B36" s="25">
        <v>1</v>
      </c>
    </row>
    <row r="37" spans="1:2" x14ac:dyDescent="0.25">
      <c r="A37" s="26" t="s">
        <v>251</v>
      </c>
      <c r="B37" s="25">
        <v>2</v>
      </c>
    </row>
    <row r="38" spans="1:2" x14ac:dyDescent="0.25">
      <c r="A38" s="15" t="s">
        <v>234</v>
      </c>
      <c r="B38" s="25"/>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93A5-58C7-4F8E-B481-16D577F933D6}">
  <dimension ref="C2:N21"/>
  <sheetViews>
    <sheetView showGridLines="0" tabSelected="1" zoomScale="80" zoomScaleNormal="80" workbookViewId="0">
      <selection activeCell="T2" sqref="T2"/>
    </sheetView>
  </sheetViews>
  <sheetFormatPr defaultRowHeight="15" x14ac:dyDescent="0.25"/>
  <cols>
    <col min="3" max="3" width="23.85546875" customWidth="1"/>
    <col min="4" max="4" width="3.140625" customWidth="1"/>
    <col min="5" max="5" width="23.85546875" customWidth="1"/>
    <col min="6" max="6" width="2.85546875" customWidth="1"/>
    <col min="7" max="7" width="23.85546875" customWidth="1"/>
    <col min="10" max="10" width="23.85546875" customWidth="1"/>
    <col min="11" max="11" width="3.140625" customWidth="1"/>
    <col min="12" max="12" width="23.85546875" customWidth="1"/>
    <col min="13" max="13" width="2.85546875" customWidth="1"/>
    <col min="14" max="14" width="23.85546875" customWidth="1"/>
  </cols>
  <sheetData>
    <row r="2" spans="3:14" ht="68.25" customHeight="1" x14ac:dyDescent="0.25">
      <c r="C2" s="43" t="s">
        <v>253</v>
      </c>
      <c r="D2" s="44"/>
      <c r="E2" s="44"/>
      <c r="F2" s="44"/>
      <c r="G2" s="44"/>
      <c r="J2" s="43" t="s">
        <v>254</v>
      </c>
      <c r="K2" s="44"/>
      <c r="L2" s="44"/>
      <c r="M2" s="44"/>
      <c r="N2" s="44"/>
    </row>
    <row r="3" spans="3:14" ht="99.75" customHeight="1" x14ac:dyDescent="0.25">
      <c r="C3" s="36">
        <f>COUNTIFS(Staff[Country],"nz")</f>
        <v>91</v>
      </c>
      <c r="E3" s="37">
        <f>COUNTIFS(Staff[Gender],"female", Staff[Country],"nz")/91</f>
        <v>0.47252747252747251</v>
      </c>
      <c r="G3" s="38">
        <f>AVERAGEIFS(Staff[Salary],Staff[Country],"nz")</f>
        <v>76978.791208791212</v>
      </c>
      <c r="J3" s="39">
        <f>COUNTIFS(Staff[Country],"Ind")</f>
        <v>92</v>
      </c>
      <c r="L3" s="40">
        <f>COUNTIFS(Staff[Gender],"female", Staff[Country],"ind")/91</f>
        <v>0.47252747252747251</v>
      </c>
      <c r="N3" s="41">
        <f>AVERAGEIFS(Staff[Salary],Staff[Country],"ind")</f>
        <v>77366.521739130432</v>
      </c>
    </row>
    <row r="5" spans="3:14" ht="57" customHeight="1" x14ac:dyDescent="0.25">
      <c r="C5" s="42" t="s">
        <v>252</v>
      </c>
      <c r="D5" s="42"/>
      <c r="E5" s="42"/>
      <c r="F5" s="42"/>
      <c r="G5" s="42"/>
      <c r="H5" s="42"/>
      <c r="I5" s="42"/>
      <c r="J5" s="42"/>
      <c r="K5" s="42"/>
      <c r="L5" s="42"/>
      <c r="M5" s="42"/>
      <c r="N5" s="42"/>
    </row>
    <row r="6" spans="3:14" x14ac:dyDescent="0.25">
      <c r="C6" s="27"/>
      <c r="D6" s="28"/>
      <c r="E6" s="28"/>
      <c r="F6" s="28"/>
      <c r="G6" s="29"/>
      <c r="J6" s="27"/>
      <c r="K6" s="28"/>
      <c r="L6" s="28"/>
      <c r="M6" s="28"/>
      <c r="N6" s="29"/>
    </row>
    <row r="7" spans="3:14" x14ac:dyDescent="0.25">
      <c r="C7" s="30"/>
      <c r="D7" s="31"/>
      <c r="E7" s="31"/>
      <c r="F7" s="31"/>
      <c r="G7" s="32"/>
      <c r="J7" s="30"/>
      <c r="K7" s="31"/>
      <c r="L7" s="31"/>
      <c r="M7" s="31"/>
      <c r="N7" s="32"/>
    </row>
    <row r="8" spans="3:14" x14ac:dyDescent="0.25">
      <c r="C8" s="30"/>
      <c r="D8" s="31"/>
      <c r="E8" s="31"/>
      <c r="F8" s="31"/>
      <c r="G8" s="32"/>
      <c r="J8" s="30"/>
      <c r="K8" s="31"/>
      <c r="L8" s="31"/>
      <c r="M8" s="31"/>
      <c r="N8" s="32"/>
    </row>
    <row r="9" spans="3:14" x14ac:dyDescent="0.25">
      <c r="C9" s="30"/>
      <c r="D9" s="31"/>
      <c r="E9" s="31"/>
      <c r="F9" s="31"/>
      <c r="G9" s="32"/>
      <c r="J9" s="30"/>
      <c r="K9" s="31"/>
      <c r="L9" s="31"/>
      <c r="M9" s="31"/>
      <c r="N9" s="32"/>
    </row>
    <row r="10" spans="3:14" x14ac:dyDescent="0.25">
      <c r="C10" s="30"/>
      <c r="D10" s="31"/>
      <c r="E10" s="31"/>
      <c r="F10" s="31"/>
      <c r="G10" s="32"/>
      <c r="J10" s="30"/>
      <c r="K10" s="31"/>
      <c r="L10" s="31"/>
      <c r="M10" s="31"/>
      <c r="N10" s="32"/>
    </row>
    <row r="11" spans="3:14" x14ac:dyDescent="0.25">
      <c r="C11" s="30"/>
      <c r="D11" s="31"/>
      <c r="E11" s="31"/>
      <c r="F11" s="31"/>
      <c r="G11" s="32"/>
      <c r="J11" s="30"/>
      <c r="K11" s="31"/>
      <c r="L11" s="31"/>
      <c r="M11" s="31"/>
      <c r="N11" s="32"/>
    </row>
    <row r="12" spans="3:14" x14ac:dyDescent="0.25">
      <c r="C12" s="30"/>
      <c r="D12" s="31"/>
      <c r="E12" s="31"/>
      <c r="F12" s="31"/>
      <c r="G12" s="32"/>
      <c r="J12" s="30"/>
      <c r="K12" s="31"/>
      <c r="L12" s="31"/>
      <c r="M12" s="31"/>
      <c r="N12" s="32"/>
    </row>
    <row r="13" spans="3:14" x14ac:dyDescent="0.25">
      <c r="C13" s="30"/>
      <c r="D13" s="31"/>
      <c r="E13" s="31"/>
      <c r="F13" s="31"/>
      <c r="G13" s="32"/>
      <c r="J13" s="30"/>
      <c r="K13" s="31"/>
      <c r="L13" s="31"/>
      <c r="M13" s="31"/>
      <c r="N13" s="32"/>
    </row>
    <row r="14" spans="3:14" x14ac:dyDescent="0.25">
      <c r="C14" s="30"/>
      <c r="D14" s="31"/>
      <c r="E14" s="31"/>
      <c r="F14" s="31"/>
      <c r="G14" s="32"/>
      <c r="J14" s="30"/>
      <c r="K14" s="31"/>
      <c r="L14" s="31"/>
      <c r="M14" s="31"/>
      <c r="N14" s="32"/>
    </row>
    <row r="15" spans="3:14" x14ac:dyDescent="0.25">
      <c r="C15" s="30"/>
      <c r="D15" s="31"/>
      <c r="E15" s="31"/>
      <c r="F15" s="31"/>
      <c r="G15" s="32"/>
      <c r="J15" s="30"/>
      <c r="K15" s="31"/>
      <c r="L15" s="31"/>
      <c r="M15" s="31"/>
      <c r="N15" s="32"/>
    </row>
    <row r="16" spans="3:14" x14ac:dyDescent="0.25">
      <c r="C16" s="30"/>
      <c r="D16" s="31"/>
      <c r="E16" s="31"/>
      <c r="F16" s="31"/>
      <c r="G16" s="32"/>
      <c r="J16" s="30"/>
      <c r="K16" s="31"/>
      <c r="L16" s="31"/>
      <c r="M16" s="31"/>
      <c r="N16" s="32"/>
    </row>
    <row r="17" spans="3:14" x14ac:dyDescent="0.25">
      <c r="C17" s="30"/>
      <c r="D17" s="31"/>
      <c r="E17" s="31"/>
      <c r="F17" s="31"/>
      <c r="G17" s="32"/>
      <c r="J17" s="30"/>
      <c r="K17" s="31"/>
      <c r="L17" s="31"/>
      <c r="M17" s="31"/>
      <c r="N17" s="32"/>
    </row>
    <row r="18" spans="3:14" x14ac:dyDescent="0.25">
      <c r="C18" s="30"/>
      <c r="D18" s="31"/>
      <c r="E18" s="31"/>
      <c r="F18" s="31"/>
      <c r="G18" s="32"/>
      <c r="J18" s="30"/>
      <c r="K18" s="31"/>
      <c r="L18" s="31"/>
      <c r="M18" s="31"/>
      <c r="N18" s="32"/>
    </row>
    <row r="19" spans="3:14" x14ac:dyDescent="0.25">
      <c r="C19" s="30"/>
      <c r="D19" s="31"/>
      <c r="E19" s="31"/>
      <c r="F19" s="31"/>
      <c r="G19" s="32"/>
      <c r="J19" s="30"/>
      <c r="K19" s="31"/>
      <c r="L19" s="31"/>
      <c r="M19" s="31"/>
      <c r="N19" s="32"/>
    </row>
    <row r="20" spans="3:14" x14ac:dyDescent="0.25">
      <c r="C20" s="30"/>
      <c r="D20" s="31"/>
      <c r="E20" s="31"/>
      <c r="F20" s="31"/>
      <c r="G20" s="32"/>
      <c r="J20" s="30"/>
      <c r="K20" s="31"/>
      <c r="L20" s="31"/>
      <c r="M20" s="31"/>
      <c r="N20" s="32"/>
    </row>
    <row r="21" spans="3:14" x14ac:dyDescent="0.25">
      <c r="C21" s="33"/>
      <c r="D21" s="34"/>
      <c r="E21" s="34"/>
      <c r="F21" s="34"/>
      <c r="G21" s="35"/>
      <c r="J21" s="33"/>
      <c r="K21" s="34"/>
      <c r="L21" s="34"/>
      <c r="M21" s="34"/>
      <c r="N21" s="35"/>
    </row>
  </sheetData>
  <mergeCells count="3">
    <mergeCell ref="C5:N5"/>
    <mergeCell ref="C2:G2"/>
    <mergeCell ref="J2:N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D2F2-B3F2-4DFA-B112-733B40DF02B1}">
  <dimension ref="B1:F9"/>
  <sheetViews>
    <sheetView workbookViewId="0">
      <selection activeCell="E4" sqref="E4"/>
    </sheetView>
  </sheetViews>
  <sheetFormatPr defaultRowHeight="15" x14ac:dyDescent="0.25"/>
  <cols>
    <col min="2" max="2" width="13.140625" bestFit="1" customWidth="1"/>
    <col min="3" max="4" width="14.42578125" bestFit="1" customWidth="1"/>
    <col min="5" max="5" width="13.140625" bestFit="1" customWidth="1"/>
    <col min="6" max="6" width="14.42578125" bestFit="1" customWidth="1"/>
    <col min="7" max="7" width="14.140625" bestFit="1" customWidth="1"/>
    <col min="8" max="8" width="11.85546875" bestFit="1" customWidth="1"/>
    <col min="9" max="9" width="12.85546875" bestFit="1" customWidth="1"/>
    <col min="10" max="10" width="19.140625" bestFit="1" customWidth="1"/>
    <col min="11" max="11" width="24.7109375" bestFit="1" customWidth="1"/>
    <col min="12" max="12" width="15" bestFit="1" customWidth="1"/>
    <col min="13" max="13" width="21.5703125" bestFit="1" customWidth="1"/>
    <col min="14" max="14" width="29.28515625" bestFit="1" customWidth="1"/>
    <col min="15" max="15" width="17.5703125" bestFit="1" customWidth="1"/>
    <col min="16" max="16" width="28.85546875" bestFit="1" customWidth="1"/>
    <col min="17" max="17" width="15.7109375" bestFit="1" customWidth="1"/>
    <col min="18" max="18" width="16.140625" bestFit="1" customWidth="1"/>
    <col min="19" max="19" width="19.140625" bestFit="1" customWidth="1"/>
    <col min="20" max="20" width="12.42578125" bestFit="1" customWidth="1"/>
    <col min="21" max="21" width="12.7109375" bestFit="1" customWidth="1"/>
    <col min="22" max="22" width="12.5703125" bestFit="1" customWidth="1"/>
    <col min="23" max="23" width="16.7109375" bestFit="1" customWidth="1"/>
    <col min="24" max="24" width="13.7109375" bestFit="1" customWidth="1"/>
    <col min="25" max="25" width="11.28515625" bestFit="1" customWidth="1"/>
    <col min="26" max="26" width="14.7109375" bestFit="1" customWidth="1"/>
    <col min="27" max="27" width="11.5703125" bestFit="1" customWidth="1"/>
    <col min="28" max="28" width="8.85546875" bestFit="1" customWidth="1"/>
    <col min="29" max="29" width="11" bestFit="1" customWidth="1"/>
    <col min="30" max="30" width="13.5703125" bestFit="1" customWidth="1"/>
    <col min="31" max="31" width="12.7109375" bestFit="1" customWidth="1"/>
    <col min="32" max="32" width="25.5703125" bestFit="1" customWidth="1"/>
    <col min="33" max="33" width="13.85546875" bestFit="1" customWidth="1"/>
    <col min="34" max="34" width="12.5703125" bestFit="1" customWidth="1"/>
    <col min="35" max="35" width="13.5703125" bestFit="1" customWidth="1"/>
    <col min="36" max="36" width="12.42578125" bestFit="1" customWidth="1"/>
    <col min="37" max="37" width="18.140625" bestFit="1" customWidth="1"/>
    <col min="38" max="38" width="13.28515625" bestFit="1" customWidth="1"/>
    <col min="39" max="39" width="14" bestFit="1" customWidth="1"/>
    <col min="40" max="40" width="25.140625" bestFit="1" customWidth="1"/>
    <col min="41" max="41" width="14.28515625" bestFit="1" customWidth="1"/>
    <col min="42" max="43" width="14.5703125" bestFit="1" customWidth="1"/>
    <col min="44" max="44" width="11.28515625" bestFit="1" customWidth="1"/>
    <col min="45" max="45" width="19.85546875" bestFit="1" customWidth="1"/>
    <col min="46" max="46" width="22.140625" bestFit="1" customWidth="1"/>
    <col min="47" max="47" width="16.5703125" bestFit="1" customWidth="1"/>
    <col min="48" max="48" width="13.42578125" bestFit="1" customWidth="1"/>
    <col min="49" max="49" width="16.5703125" bestFit="1" customWidth="1"/>
    <col min="50" max="50" width="14.140625" bestFit="1" customWidth="1"/>
    <col min="51" max="51" width="16.7109375" bestFit="1" customWidth="1"/>
    <col min="52" max="52" width="11.7109375" bestFit="1" customWidth="1"/>
    <col min="53" max="53" width="13.7109375" bestFit="1" customWidth="1"/>
    <col min="54" max="54" width="12.7109375" bestFit="1" customWidth="1"/>
    <col min="55" max="55" width="18" bestFit="1" customWidth="1"/>
    <col min="56" max="57" width="13.7109375" bestFit="1" customWidth="1"/>
    <col min="58" max="58" width="22.7109375" bestFit="1" customWidth="1"/>
    <col min="59" max="59" width="16.140625" bestFit="1" customWidth="1"/>
    <col min="60" max="60" width="20.42578125" bestFit="1" customWidth="1"/>
    <col min="61" max="61" width="11.7109375" bestFit="1" customWidth="1"/>
    <col min="62" max="62" width="15.28515625" bestFit="1" customWidth="1"/>
    <col min="63" max="63" width="12.7109375" bestFit="1" customWidth="1"/>
    <col min="64" max="64" width="15.85546875" bestFit="1" customWidth="1"/>
    <col min="65" max="65" width="15.5703125" bestFit="1" customWidth="1"/>
    <col min="66" max="67" width="16.140625" bestFit="1" customWidth="1"/>
    <col min="68" max="68" width="15.140625" bestFit="1" customWidth="1"/>
    <col min="69" max="69" width="17.7109375" bestFit="1" customWidth="1"/>
    <col min="70" max="70" width="11.28515625" bestFit="1" customWidth="1"/>
    <col min="71" max="71" width="10.140625" bestFit="1" customWidth="1"/>
    <col min="72" max="72" width="13.42578125" bestFit="1" customWidth="1"/>
    <col min="73" max="73" width="20.28515625" bestFit="1" customWidth="1"/>
    <col min="74" max="74" width="12.7109375" bestFit="1" customWidth="1"/>
    <col min="75" max="75" width="21.42578125" bestFit="1" customWidth="1"/>
    <col min="76" max="76" width="14" bestFit="1" customWidth="1"/>
    <col min="77" max="77" width="19.5703125" bestFit="1" customWidth="1"/>
    <col min="78" max="78" width="12.85546875" bestFit="1" customWidth="1"/>
    <col min="79" max="79" width="21.5703125" bestFit="1" customWidth="1"/>
    <col min="80" max="80" width="12.42578125" bestFit="1" customWidth="1"/>
    <col min="81" max="81" width="15.140625" bestFit="1" customWidth="1"/>
    <col min="82" max="82" width="14.7109375" bestFit="1" customWidth="1"/>
    <col min="83" max="83" width="11.28515625" bestFit="1" customWidth="1"/>
    <col min="84" max="84" width="21.5703125" bestFit="1" customWidth="1"/>
    <col min="85" max="85" width="21.42578125" bestFit="1" customWidth="1"/>
    <col min="86" max="86" width="15.7109375" bestFit="1" customWidth="1"/>
    <col min="87" max="87" width="16.42578125" bestFit="1" customWidth="1"/>
    <col min="88" max="88" width="18.140625" bestFit="1" customWidth="1"/>
    <col min="89" max="89" width="12" bestFit="1" customWidth="1"/>
    <col min="90" max="90" width="12.140625" bestFit="1" customWidth="1"/>
    <col min="91" max="91" width="12.85546875" bestFit="1" customWidth="1"/>
    <col min="92" max="92" width="13.85546875" bestFit="1" customWidth="1"/>
    <col min="93" max="93" width="12.5703125" bestFit="1" customWidth="1"/>
    <col min="94" max="94" width="18.5703125" bestFit="1" customWidth="1"/>
    <col min="95" max="95" width="16.28515625" bestFit="1" customWidth="1"/>
    <col min="96" max="96" width="20.42578125" bestFit="1" customWidth="1"/>
    <col min="97" max="97" width="16.28515625" bestFit="1" customWidth="1"/>
    <col min="98" max="98" width="19.85546875" bestFit="1" customWidth="1"/>
    <col min="99" max="99" width="21" bestFit="1" customWidth="1"/>
    <col min="100" max="100" width="11.5703125" bestFit="1" customWidth="1"/>
    <col min="101" max="101" width="13.42578125" bestFit="1" customWidth="1"/>
    <col min="102" max="102" width="12.42578125" bestFit="1" customWidth="1"/>
    <col min="103" max="103" width="12.28515625" bestFit="1" customWidth="1"/>
    <col min="104" max="104" width="16.7109375" bestFit="1" customWidth="1"/>
    <col min="105" max="105" width="19" bestFit="1" customWidth="1"/>
    <col min="106" max="106" width="19.85546875" bestFit="1" customWidth="1"/>
    <col min="107" max="107" width="26.5703125" bestFit="1" customWidth="1"/>
    <col min="108" max="108" width="15.140625" bestFit="1" customWidth="1"/>
    <col min="109" max="109" width="20.42578125" bestFit="1" customWidth="1"/>
    <col min="110" max="110" width="15" bestFit="1" customWidth="1"/>
    <col min="111" max="111" width="15.140625" bestFit="1" customWidth="1"/>
    <col min="112" max="112" width="14.28515625" bestFit="1" customWidth="1"/>
    <col min="113" max="113" width="19" bestFit="1" customWidth="1"/>
    <col min="114" max="114" width="15.7109375" bestFit="1" customWidth="1"/>
    <col min="115" max="115" width="15.140625" bestFit="1" customWidth="1"/>
    <col min="116" max="116" width="29.42578125" bestFit="1" customWidth="1"/>
    <col min="117" max="117" width="15" bestFit="1" customWidth="1"/>
    <col min="118" max="118" width="14.42578125" bestFit="1" customWidth="1"/>
    <col min="119" max="119" width="15.140625" bestFit="1" customWidth="1"/>
    <col min="120" max="120" width="13.5703125" bestFit="1" customWidth="1"/>
    <col min="121" max="121" width="12.85546875" bestFit="1" customWidth="1"/>
    <col min="122" max="122" width="12.28515625" bestFit="1" customWidth="1"/>
    <col min="123" max="123" width="15.7109375" bestFit="1" customWidth="1"/>
    <col min="124" max="124" width="14" bestFit="1" customWidth="1"/>
    <col min="125" max="125" width="10.28515625" bestFit="1" customWidth="1"/>
    <col min="126" max="126" width="10.85546875" bestFit="1" customWidth="1"/>
    <col min="127" max="127" width="11.42578125" bestFit="1" customWidth="1"/>
    <col min="128" max="128" width="17.7109375" bestFit="1" customWidth="1"/>
    <col min="129" max="129" width="13.5703125" bestFit="1" customWidth="1"/>
    <col min="130" max="130" width="13.7109375" bestFit="1" customWidth="1"/>
    <col min="131" max="131" width="14.7109375" bestFit="1" customWidth="1"/>
    <col min="132" max="132" width="22" bestFit="1" customWidth="1"/>
    <col min="133" max="133" width="18" bestFit="1" customWidth="1"/>
    <col min="134" max="134" width="19.28515625" bestFit="1" customWidth="1"/>
    <col min="135" max="135" width="15" bestFit="1" customWidth="1"/>
    <col min="136" max="136" width="24.140625" bestFit="1" customWidth="1"/>
    <col min="137" max="137" width="16.28515625" bestFit="1" customWidth="1"/>
    <col min="138" max="139" width="12.7109375" bestFit="1" customWidth="1"/>
    <col min="140" max="140" width="11.42578125" bestFit="1" customWidth="1"/>
    <col min="141" max="141" width="21.5703125" bestFit="1" customWidth="1"/>
    <col min="142" max="142" width="20.140625" bestFit="1" customWidth="1"/>
    <col min="143" max="143" width="22.140625" bestFit="1" customWidth="1"/>
    <col min="144" max="144" width="14.85546875" bestFit="1" customWidth="1"/>
    <col min="145" max="145" width="18" bestFit="1" customWidth="1"/>
    <col min="146" max="146" width="19.42578125" bestFit="1" customWidth="1"/>
    <col min="147" max="147" width="12.140625" bestFit="1" customWidth="1"/>
    <col min="148" max="148" width="20.28515625" bestFit="1" customWidth="1"/>
    <col min="149" max="149" width="15.140625" bestFit="1" customWidth="1"/>
    <col min="150" max="150" width="12.28515625" bestFit="1" customWidth="1"/>
    <col min="151" max="151" width="14.28515625" bestFit="1" customWidth="1"/>
    <col min="152" max="152" width="13.5703125" bestFit="1" customWidth="1"/>
    <col min="153" max="153" width="14.85546875" bestFit="1" customWidth="1"/>
    <col min="154" max="154" width="19.42578125" bestFit="1" customWidth="1"/>
    <col min="155" max="155" width="11.7109375" bestFit="1" customWidth="1"/>
    <col min="156" max="156" width="16.85546875" bestFit="1" customWidth="1"/>
    <col min="157" max="157" width="22.140625" bestFit="1" customWidth="1"/>
    <col min="158" max="158" width="13.42578125" bestFit="1" customWidth="1"/>
    <col min="159" max="159" width="30" bestFit="1" customWidth="1"/>
    <col min="160" max="160" width="12.5703125" bestFit="1" customWidth="1"/>
    <col min="161" max="161" width="15.140625" bestFit="1" customWidth="1"/>
    <col min="162" max="162" width="23.140625" bestFit="1" customWidth="1"/>
    <col min="163" max="163" width="19.140625" bestFit="1" customWidth="1"/>
    <col min="164" max="164" width="13.28515625" bestFit="1" customWidth="1"/>
    <col min="165" max="165" width="11.42578125" bestFit="1" customWidth="1"/>
    <col min="166" max="166" width="13.42578125" bestFit="1" customWidth="1"/>
    <col min="167" max="167" width="14.28515625" bestFit="1" customWidth="1"/>
    <col min="168" max="168" width="15.140625" bestFit="1" customWidth="1"/>
    <col min="169" max="169" width="11.5703125" bestFit="1" customWidth="1"/>
    <col min="170" max="170" width="12.140625" bestFit="1" customWidth="1"/>
    <col min="171" max="171" width="14.140625" bestFit="1" customWidth="1"/>
    <col min="172" max="172" width="17.28515625" bestFit="1" customWidth="1"/>
    <col min="173" max="173" width="11.85546875" bestFit="1" customWidth="1"/>
    <col min="174" max="174" width="18.7109375" bestFit="1" customWidth="1"/>
    <col min="175" max="175" width="12.140625" bestFit="1" customWidth="1"/>
    <col min="176" max="176" width="9.85546875" bestFit="1" customWidth="1"/>
    <col min="177" max="177" width="17.28515625" bestFit="1" customWidth="1"/>
    <col min="178" max="178" width="18.7109375" bestFit="1" customWidth="1"/>
    <col min="179" max="179" width="18.5703125" bestFit="1" customWidth="1"/>
    <col min="180" max="180" width="18.42578125" bestFit="1" customWidth="1"/>
    <col min="181" max="181" width="16.85546875" bestFit="1" customWidth="1"/>
    <col min="182" max="182" width="14.28515625" bestFit="1" customWidth="1"/>
    <col min="183" max="183" width="12.7109375" bestFit="1" customWidth="1"/>
    <col min="184" max="184" width="13.42578125" bestFit="1" customWidth="1"/>
    <col min="185" max="185" width="10.5703125" bestFit="1" customWidth="1"/>
    <col min="186" max="186" width="11.28515625" bestFit="1" customWidth="1"/>
  </cols>
  <sheetData>
    <row r="1" spans="2:6" x14ac:dyDescent="0.25">
      <c r="B1" s="19" t="s">
        <v>204</v>
      </c>
      <c r="C1" t="s" vm="1">
        <v>205</v>
      </c>
      <c r="E1" s="19" t="s">
        <v>204</v>
      </c>
      <c r="F1" t="s" vm="2">
        <v>207</v>
      </c>
    </row>
    <row r="3" spans="2:6" x14ac:dyDescent="0.25">
      <c r="B3" s="19" t="s">
        <v>233</v>
      </c>
      <c r="C3" t="s">
        <v>227</v>
      </c>
      <c r="E3" s="19" t="s">
        <v>233</v>
      </c>
      <c r="F3" t="s">
        <v>227</v>
      </c>
    </row>
    <row r="4" spans="2:6" x14ac:dyDescent="0.25">
      <c r="B4" s="15" t="s">
        <v>9</v>
      </c>
      <c r="C4" s="25">
        <v>28</v>
      </c>
      <c r="E4" s="15" t="s">
        <v>12</v>
      </c>
      <c r="F4" s="25">
        <v>27</v>
      </c>
    </row>
    <row r="5" spans="2:6" x14ac:dyDescent="0.25">
      <c r="B5" s="15" t="s">
        <v>12</v>
      </c>
      <c r="C5" s="25">
        <v>27</v>
      </c>
      <c r="E5" s="15" t="s">
        <v>9</v>
      </c>
      <c r="F5" s="25">
        <v>27</v>
      </c>
    </row>
    <row r="6" spans="2:6" x14ac:dyDescent="0.25">
      <c r="B6" s="15" t="s">
        <v>21</v>
      </c>
      <c r="C6" s="25">
        <v>19</v>
      </c>
      <c r="E6" s="15" t="s">
        <v>21</v>
      </c>
      <c r="F6" s="25">
        <v>19</v>
      </c>
    </row>
    <row r="7" spans="2:6" x14ac:dyDescent="0.25">
      <c r="B7" s="15" t="s">
        <v>19</v>
      </c>
      <c r="C7" s="25">
        <v>14</v>
      </c>
      <c r="E7" s="15" t="s">
        <v>19</v>
      </c>
      <c r="F7" s="25">
        <v>14</v>
      </c>
    </row>
    <row r="8" spans="2:6" x14ac:dyDescent="0.25">
      <c r="B8" s="15" t="s">
        <v>56</v>
      </c>
      <c r="C8" s="25">
        <v>4</v>
      </c>
      <c r="E8" s="15" t="s">
        <v>56</v>
      </c>
      <c r="F8" s="25">
        <v>4</v>
      </c>
    </row>
    <row r="9" spans="2:6" x14ac:dyDescent="0.25">
      <c r="B9" s="15" t="s">
        <v>234</v>
      </c>
      <c r="C9" s="25">
        <v>92</v>
      </c>
      <c r="E9" s="15" t="s">
        <v>234</v>
      </c>
      <c r="F9" s="2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05EC98-A2DC-4BB6-A765-DEC74A2C6C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India Staff</vt:lpstr>
      <vt:lpstr>All Staff</vt:lpstr>
      <vt:lpstr>Staff details</vt:lpstr>
      <vt:lpstr>Staff Bonus</vt:lpstr>
      <vt:lpstr>Information Finder</vt:lpstr>
      <vt:lpstr>male vs female </vt:lpstr>
      <vt:lpstr>Salary spread</vt:lpstr>
      <vt:lpstr>salary vs rating</vt:lpstr>
      <vt:lpstr>Mapping</vt:lpstr>
      <vt:lpstr>Employee trend</vt:lpstr>
      <vt:lpstr>India vs Nz</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Amilton Nhassengo</cp:lastModifiedBy>
  <dcterms:created xsi:type="dcterms:W3CDTF">2021-03-14T20:21:32Z</dcterms:created>
  <dcterms:modified xsi:type="dcterms:W3CDTF">2024-05-28T12:15:52Z</dcterms:modified>
</cp:coreProperties>
</file>